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0" windowWidth="19200" windowHeight="7965"/>
  </bookViews>
  <sheets>
    <sheet name="4" sheetId="1" r:id="rId1"/>
  </sheets>
  <externalReferences>
    <externalReference r:id="rId2"/>
  </externalReferences>
  <definedNames>
    <definedName name="_xlnm._FilterDatabase" localSheetId="0" hidden="1">'4'!#REF!</definedName>
    <definedName name="_xlnm.Print_Titles" localSheetId="0">'4'!$3:$6</definedName>
    <definedName name="solver_opt" localSheetId="0" hidden="1">#REF!</definedName>
    <definedName name="solver_opt" hidden="1">#REF!</definedName>
    <definedName name="THM">'4'!$L$1</definedName>
    <definedName name="Z_F77E8154_C378_47DF_8530_EC0C7E829FD7_.wvu.Cols" localSheetId="0" hidden="1">'4'!$G:$R</definedName>
    <definedName name="Z_F77E8154_C378_47DF_8530_EC0C7E829FD7_.wvu.FilterData" localSheetId="0" hidden="1">'4'!#REF!</definedName>
    <definedName name="Z_F77E8154_C378_47DF_8530_EC0C7E829FD7_.wvu.PrintArea" localSheetId="0" hidden="1">'4'!$B$3:$AB$6</definedName>
    <definedName name="Z_F77E8154_C378_47DF_8530_EC0C7E829FD7_.wvu.PrintTitles" localSheetId="0" hidden="1">'4'!$3:$6</definedName>
    <definedName name="_xlnm.Print_Area" localSheetId="0">'4'!$B$3:$AR$140</definedName>
  </definedNames>
  <calcPr calcId="145621" iterate="1" iterateCount="1000"/>
</workbook>
</file>

<file path=xl/calcChain.xml><?xml version="1.0" encoding="utf-8"?>
<calcChain xmlns="http://schemas.openxmlformats.org/spreadsheetml/2006/main">
  <c r="T97" i="1" l="1"/>
  <c r="O45" i="1" l="1"/>
  <c r="T323" i="1"/>
  <c r="C323" i="1"/>
  <c r="A323" i="1" s="1"/>
  <c r="AN323" i="1" s="1"/>
  <c r="T322" i="1"/>
  <c r="C322" i="1"/>
  <c r="A322" i="1"/>
  <c r="AD322" i="1" s="1"/>
  <c r="AN321" i="1"/>
  <c r="C321" i="1"/>
  <c r="A321" i="1"/>
  <c r="AN320" i="1"/>
  <c r="C320" i="1"/>
  <c r="A320" i="1" s="1"/>
  <c r="AN319" i="1"/>
  <c r="AD319" i="1"/>
  <c r="T319" i="1"/>
  <c r="AN318" i="1"/>
  <c r="AD318" i="1"/>
  <c r="T318" i="1"/>
  <c r="AN317" i="1"/>
  <c r="AD317" i="1"/>
  <c r="AC317" i="1"/>
  <c r="T317" i="1"/>
  <c r="AN316" i="1"/>
  <c r="AD316" i="1"/>
  <c r="T316" i="1"/>
  <c r="AD315" i="1"/>
  <c r="T315" i="1"/>
  <c r="C315" i="1"/>
  <c r="A315" i="1" s="1"/>
  <c r="AN315" i="1" s="1"/>
  <c r="C314" i="1"/>
  <c r="A314" i="1" s="1"/>
  <c r="AN313" i="1"/>
  <c r="C313" i="1"/>
  <c r="A313" i="1"/>
  <c r="C312" i="1"/>
  <c r="A312" i="1" s="1"/>
  <c r="AD311" i="1"/>
  <c r="T311" i="1"/>
  <c r="C311" i="1"/>
  <c r="A311" i="1" s="1"/>
  <c r="AN311" i="1" s="1"/>
  <c r="C310" i="1"/>
  <c r="A310" i="1" s="1"/>
  <c r="AN309" i="1"/>
  <c r="C309" i="1"/>
  <c r="A309" i="1"/>
  <c r="C308" i="1"/>
  <c r="A308" i="1"/>
  <c r="AN307" i="1"/>
  <c r="AD307" i="1"/>
  <c r="T307" i="1"/>
  <c r="AN303" i="1"/>
  <c r="AD303" i="1"/>
  <c r="T303" i="1"/>
  <c r="AN302" i="1"/>
  <c r="AD302" i="1"/>
  <c r="T302" i="1"/>
  <c r="AN301" i="1"/>
  <c r="AD301" i="1"/>
  <c r="AC301" i="1" s="1"/>
  <c r="T301" i="1"/>
  <c r="AN300" i="1"/>
  <c r="AD300" i="1"/>
  <c r="T300" i="1"/>
  <c r="AN299" i="1"/>
  <c r="AD299" i="1"/>
  <c r="T299" i="1"/>
  <c r="AN298" i="1"/>
  <c r="AD298" i="1"/>
  <c r="T298" i="1"/>
  <c r="AN297" i="1"/>
  <c r="AD297" i="1"/>
  <c r="T297" i="1"/>
  <c r="AN296" i="1"/>
  <c r="AD296" i="1"/>
  <c r="T296" i="1"/>
  <c r="AN295" i="1"/>
  <c r="AD295" i="1"/>
  <c r="T295" i="1"/>
  <c r="AN294" i="1"/>
  <c r="AD294" i="1"/>
  <c r="T294" i="1"/>
  <c r="AC294" i="1" s="1"/>
  <c r="AN293" i="1"/>
  <c r="AD293" i="1"/>
  <c r="T293" i="1"/>
  <c r="AN292" i="1"/>
  <c r="AD292" i="1"/>
  <c r="T292" i="1"/>
  <c r="AN291" i="1"/>
  <c r="AD291" i="1"/>
  <c r="T291" i="1"/>
  <c r="AN290" i="1"/>
  <c r="AD290" i="1"/>
  <c r="T290" i="1"/>
  <c r="AN289" i="1"/>
  <c r="AD289" i="1"/>
  <c r="AM289" i="1" s="1"/>
  <c r="T289" i="1"/>
  <c r="AN288" i="1"/>
  <c r="AD288" i="1"/>
  <c r="T288" i="1"/>
  <c r="AN287" i="1"/>
  <c r="AD287" i="1"/>
  <c r="T287" i="1"/>
  <c r="AN285" i="1"/>
  <c r="AD285" i="1"/>
  <c r="T285" i="1"/>
  <c r="AN284" i="1"/>
  <c r="AD284" i="1"/>
  <c r="T284" i="1"/>
  <c r="T283" i="1"/>
  <c r="C283" i="1"/>
  <c r="A283" i="1" s="1"/>
  <c r="AN283" i="1" s="1"/>
  <c r="T282" i="1"/>
  <c r="C282" i="1"/>
  <c r="A282" i="1" s="1"/>
  <c r="AN281" i="1"/>
  <c r="C281" i="1"/>
  <c r="A281" i="1"/>
  <c r="AD280" i="1"/>
  <c r="C280" i="1"/>
  <c r="A280" i="1"/>
  <c r="AN279" i="1"/>
  <c r="AD279" i="1"/>
  <c r="T279" i="1"/>
  <c r="AN278" i="1"/>
  <c r="AD278" i="1"/>
  <c r="T278" i="1"/>
  <c r="AN277" i="1"/>
  <c r="AD277" i="1"/>
  <c r="T277" i="1"/>
  <c r="AC277" i="1" s="1"/>
  <c r="AN276" i="1"/>
  <c r="AD276" i="1"/>
  <c r="T276" i="1"/>
  <c r="AN275" i="1"/>
  <c r="AD275" i="1"/>
  <c r="T275" i="1"/>
  <c r="AN274" i="1"/>
  <c r="AD274" i="1"/>
  <c r="T274" i="1"/>
  <c r="AN273" i="1"/>
  <c r="AD273" i="1"/>
  <c r="AC273" i="1"/>
  <c r="T273" i="1"/>
  <c r="AN272" i="1"/>
  <c r="AD272" i="1"/>
  <c r="T272" i="1"/>
  <c r="AC272" i="1" s="1"/>
  <c r="AN271" i="1"/>
  <c r="AD271" i="1"/>
  <c r="AM271" i="1" s="1"/>
  <c r="T271" i="1"/>
  <c r="AN270" i="1"/>
  <c r="AD270" i="1"/>
  <c r="T270" i="1"/>
  <c r="AN269" i="1"/>
  <c r="AD269" i="1"/>
  <c r="T269" i="1"/>
  <c r="AN268" i="1"/>
  <c r="AD268" i="1"/>
  <c r="T268" i="1"/>
  <c r="AN267" i="1"/>
  <c r="AD267" i="1"/>
  <c r="AM267" i="1" s="1"/>
  <c r="T267" i="1"/>
  <c r="AD266" i="1"/>
  <c r="C266" i="1"/>
  <c r="A266" i="1"/>
  <c r="T265" i="1"/>
  <c r="C265" i="1"/>
  <c r="A265" i="1" s="1"/>
  <c r="AN265" i="1" s="1"/>
  <c r="T264" i="1"/>
  <c r="C264" i="1"/>
  <c r="A264" i="1" s="1"/>
  <c r="AN263" i="1"/>
  <c r="C263" i="1"/>
  <c r="A263" i="1"/>
  <c r="AN262" i="1"/>
  <c r="AD262" i="1"/>
  <c r="T262" i="1"/>
  <c r="AN260" i="1"/>
  <c r="AD260" i="1"/>
  <c r="T260" i="1"/>
  <c r="AN259" i="1"/>
  <c r="AD259" i="1"/>
  <c r="T259" i="1"/>
  <c r="AN258" i="1"/>
  <c r="AD258" i="1"/>
  <c r="T258" i="1"/>
  <c r="AN257" i="1"/>
  <c r="AD257" i="1"/>
  <c r="AC257" i="1"/>
  <c r="T257" i="1"/>
  <c r="AN256" i="1"/>
  <c r="AD256" i="1"/>
  <c r="T256" i="1"/>
  <c r="AN255" i="1"/>
  <c r="AD255" i="1"/>
  <c r="T255" i="1"/>
  <c r="AN254" i="1"/>
  <c r="AD254" i="1"/>
  <c r="T254" i="1"/>
  <c r="AN253" i="1"/>
  <c r="AD253" i="1"/>
  <c r="AC253" i="1" s="1"/>
  <c r="T253" i="1"/>
  <c r="AN252" i="1"/>
  <c r="AD252" i="1"/>
  <c r="T252" i="1"/>
  <c r="AN251" i="1"/>
  <c r="AD251" i="1"/>
  <c r="T251" i="1"/>
  <c r="AN250" i="1"/>
  <c r="AD250" i="1"/>
  <c r="T250" i="1"/>
  <c r="AN249" i="1"/>
  <c r="AD249" i="1"/>
  <c r="T249" i="1"/>
  <c r="AN248" i="1"/>
  <c r="AD248" i="1"/>
  <c r="T248" i="1"/>
  <c r="AN247" i="1"/>
  <c r="AD247" i="1"/>
  <c r="T247" i="1"/>
  <c r="AN246" i="1"/>
  <c r="AD246" i="1"/>
  <c r="T246" i="1"/>
  <c r="AN245" i="1"/>
  <c r="AD245" i="1"/>
  <c r="T245" i="1"/>
  <c r="AN244" i="1"/>
  <c r="AD244" i="1"/>
  <c r="T244" i="1"/>
  <c r="AC244" i="1" s="1"/>
  <c r="AN243" i="1"/>
  <c r="AD243" i="1"/>
  <c r="T243" i="1"/>
  <c r="AN242" i="1"/>
  <c r="AD242" i="1"/>
  <c r="T242" i="1"/>
  <c r="AN241" i="1"/>
  <c r="AD241" i="1"/>
  <c r="T241" i="1"/>
  <c r="AN240" i="1"/>
  <c r="AD240" i="1"/>
  <c r="T240" i="1"/>
  <c r="AN239" i="1"/>
  <c r="AD239" i="1"/>
  <c r="T239" i="1"/>
  <c r="AN238" i="1"/>
  <c r="AD238" i="1"/>
  <c r="T238" i="1"/>
  <c r="AN237" i="1"/>
  <c r="AD237" i="1"/>
  <c r="AC237" i="1" s="1"/>
  <c r="T237" i="1"/>
  <c r="AN236" i="1"/>
  <c r="AD236" i="1"/>
  <c r="T236" i="1"/>
  <c r="AN235" i="1"/>
  <c r="AD235" i="1"/>
  <c r="T235" i="1"/>
  <c r="AN234" i="1"/>
  <c r="AD234" i="1"/>
  <c r="T234" i="1"/>
  <c r="AN233" i="1"/>
  <c r="AD233" i="1"/>
  <c r="T233" i="1"/>
  <c r="T232" i="1"/>
  <c r="C232" i="1"/>
  <c r="A232" i="1" s="1"/>
  <c r="C231" i="1"/>
  <c r="A231" i="1"/>
  <c r="C230" i="1"/>
  <c r="A230" i="1" s="1"/>
  <c r="AN229" i="1"/>
  <c r="AD229" i="1"/>
  <c r="T229" i="1"/>
  <c r="AN228" i="1"/>
  <c r="AD228" i="1"/>
  <c r="T228" i="1"/>
  <c r="AN227" i="1"/>
  <c r="AD227" i="1"/>
  <c r="T227" i="1"/>
  <c r="AN226" i="1"/>
  <c r="AD226" i="1"/>
  <c r="T226" i="1"/>
  <c r="AN225" i="1"/>
  <c r="AD225" i="1"/>
  <c r="T225" i="1"/>
  <c r="AN224" i="1"/>
  <c r="AD224" i="1"/>
  <c r="T224" i="1"/>
  <c r="AN223" i="1"/>
  <c r="AD223" i="1"/>
  <c r="T223" i="1"/>
  <c r="AN222" i="1"/>
  <c r="AD222" i="1"/>
  <c r="T222" i="1"/>
  <c r="AN221" i="1"/>
  <c r="AD221" i="1"/>
  <c r="AM221" i="1" s="1"/>
  <c r="T221" i="1"/>
  <c r="AN220" i="1"/>
  <c r="AD220" i="1"/>
  <c r="T220" i="1"/>
  <c r="AN219" i="1"/>
  <c r="AD219" i="1"/>
  <c r="T219" i="1"/>
  <c r="AN218" i="1"/>
  <c r="AD218" i="1"/>
  <c r="T218" i="1"/>
  <c r="AN217" i="1"/>
  <c r="AD217" i="1"/>
  <c r="T217" i="1"/>
  <c r="AN216" i="1"/>
  <c r="AD216" i="1"/>
  <c r="T216" i="1"/>
  <c r="AN215" i="1"/>
  <c r="AD215" i="1"/>
  <c r="T215" i="1"/>
  <c r="AN214" i="1"/>
  <c r="C214" i="1"/>
  <c r="A214" i="1"/>
  <c r="C213" i="1"/>
  <c r="A213" i="1" s="1"/>
  <c r="T213" i="1" s="1"/>
  <c r="AD212" i="1"/>
  <c r="C212" i="1"/>
  <c r="A212" i="1"/>
  <c r="AN211" i="1"/>
  <c r="AD211" i="1"/>
  <c r="T211" i="1"/>
  <c r="AN210" i="1"/>
  <c r="AD210" i="1"/>
  <c r="T210" i="1"/>
  <c r="AN209" i="1"/>
  <c r="AD209" i="1"/>
  <c r="T209" i="1"/>
  <c r="AN208" i="1"/>
  <c r="AD208" i="1"/>
  <c r="T208" i="1"/>
  <c r="AN207" i="1"/>
  <c r="AD207" i="1"/>
  <c r="T207" i="1"/>
  <c r="AN206" i="1"/>
  <c r="AD206" i="1"/>
  <c r="T206" i="1"/>
  <c r="AC206" i="1" s="1"/>
  <c r="AN205" i="1"/>
  <c r="AD205" i="1"/>
  <c r="T205" i="1"/>
  <c r="AN204" i="1"/>
  <c r="AD204" i="1"/>
  <c r="T204" i="1"/>
  <c r="AN203" i="1"/>
  <c r="AD203" i="1"/>
  <c r="T203" i="1"/>
  <c r="AN202" i="1"/>
  <c r="AD202" i="1"/>
  <c r="T202" i="1"/>
  <c r="AC202" i="1" s="1"/>
  <c r="AM201" i="1"/>
  <c r="AB201" i="1"/>
  <c r="T201" i="1"/>
  <c r="AM200" i="1"/>
  <c r="AC200" i="1"/>
  <c r="BN187" i="1"/>
  <c r="BO187" i="1" s="1"/>
  <c r="BM187" i="1"/>
  <c r="BI186" i="1"/>
  <c r="BF186" i="1"/>
  <c r="BE186" i="1"/>
  <c r="BC186" i="1"/>
  <c r="BB186" i="1"/>
  <c r="BH186" i="1" s="1"/>
  <c r="BA186" i="1"/>
  <c r="BG186" i="1" s="1"/>
  <c r="AZ186" i="1"/>
  <c r="AY186" i="1"/>
  <c r="AL186" i="1"/>
  <c r="S186" i="1"/>
  <c r="BC185" i="1"/>
  <c r="BI185" i="1" s="1"/>
  <c r="BB185" i="1"/>
  <c r="BH185" i="1" s="1"/>
  <c r="BA185" i="1"/>
  <c r="BG185" i="1" s="1"/>
  <c r="AZ185" i="1"/>
  <c r="BF185" i="1" s="1"/>
  <c r="AY185" i="1"/>
  <c r="BE185" i="1" s="1"/>
  <c r="AL185" i="1"/>
  <c r="S185" i="1"/>
  <c r="BI184" i="1"/>
  <c r="BE184" i="1"/>
  <c r="BC184" i="1"/>
  <c r="BB184" i="1"/>
  <c r="BH184" i="1" s="1"/>
  <c r="BA184" i="1"/>
  <c r="BG184" i="1" s="1"/>
  <c r="AZ184" i="1"/>
  <c r="BF184" i="1" s="1"/>
  <c r="AY184" i="1"/>
  <c r="AL184" i="1"/>
  <c r="S184" i="1"/>
  <c r="BC183" i="1"/>
  <c r="BI183" i="1" s="1"/>
  <c r="BB183" i="1"/>
  <c r="BH183" i="1" s="1"/>
  <c r="BA183" i="1"/>
  <c r="BG183" i="1" s="1"/>
  <c r="AZ183" i="1"/>
  <c r="BF183" i="1" s="1"/>
  <c r="AY183" i="1"/>
  <c r="BE183" i="1" s="1"/>
  <c r="AL183" i="1"/>
  <c r="S183" i="1"/>
  <c r="BI182" i="1"/>
  <c r="BC182" i="1"/>
  <c r="BB182" i="1"/>
  <c r="BH182" i="1" s="1"/>
  <c r="BA182" i="1"/>
  <c r="BG182" i="1" s="1"/>
  <c r="AZ182" i="1"/>
  <c r="BF182" i="1" s="1"/>
  <c r="AY182" i="1"/>
  <c r="BE182" i="1" s="1"/>
  <c r="AL182" i="1"/>
  <c r="S182" i="1"/>
  <c r="BH181" i="1"/>
  <c r="BC181" i="1"/>
  <c r="BI181" i="1" s="1"/>
  <c r="BB181" i="1"/>
  <c r="BA181" i="1"/>
  <c r="BG181" i="1" s="1"/>
  <c r="AZ181" i="1"/>
  <c r="BF181" i="1" s="1"/>
  <c r="AY181" i="1"/>
  <c r="BE181" i="1" s="1"/>
  <c r="AL181" i="1"/>
  <c r="S181" i="1"/>
  <c r="BH180" i="1"/>
  <c r="BC180" i="1"/>
  <c r="BI180" i="1" s="1"/>
  <c r="BB180" i="1"/>
  <c r="BA180" i="1"/>
  <c r="BG180" i="1" s="1"/>
  <c r="AZ180" i="1"/>
  <c r="BF180" i="1" s="1"/>
  <c r="AY180" i="1"/>
  <c r="BE180" i="1" s="1"/>
  <c r="AL180" i="1"/>
  <c r="S180" i="1"/>
  <c r="BC179" i="1"/>
  <c r="BI179" i="1" s="1"/>
  <c r="BB179" i="1"/>
  <c r="BH179" i="1" s="1"/>
  <c r="BA179" i="1"/>
  <c r="BG179" i="1" s="1"/>
  <c r="AZ179" i="1"/>
  <c r="BF179" i="1" s="1"/>
  <c r="AY179" i="1"/>
  <c r="BE179" i="1" s="1"/>
  <c r="AL179" i="1"/>
  <c r="S179" i="1"/>
  <c r="BI178" i="1"/>
  <c r="BF178" i="1"/>
  <c r="BE178" i="1"/>
  <c r="BC178" i="1"/>
  <c r="BB178" i="1"/>
  <c r="BA178" i="1"/>
  <c r="BG178" i="1" s="1"/>
  <c r="AZ178" i="1"/>
  <c r="AY178" i="1"/>
  <c r="AL178" i="1"/>
  <c r="S178" i="1"/>
  <c r="BC177" i="1"/>
  <c r="BB177" i="1"/>
  <c r="BH177" i="1" s="1"/>
  <c r="BA177" i="1"/>
  <c r="AZ177" i="1"/>
  <c r="BF177" i="1" s="1"/>
  <c r="AY177" i="1"/>
  <c r="AL177" i="1"/>
  <c r="S177" i="1"/>
  <c r="BN170" i="1"/>
  <c r="BO170" i="1" s="1"/>
  <c r="BM170" i="1"/>
  <c r="BC169" i="1"/>
  <c r="BI169" i="1" s="1"/>
  <c r="BB169" i="1"/>
  <c r="BH169" i="1" s="1"/>
  <c r="BA169" i="1"/>
  <c r="BG169" i="1" s="1"/>
  <c r="AZ169" i="1"/>
  <c r="BF169" i="1" s="1"/>
  <c r="AY169" i="1"/>
  <c r="BE169" i="1" s="1"/>
  <c r="AL169" i="1"/>
  <c r="S169" i="1"/>
  <c r="BE168" i="1"/>
  <c r="BC168" i="1"/>
  <c r="BI168" i="1" s="1"/>
  <c r="BB168" i="1"/>
  <c r="BH168" i="1" s="1"/>
  <c r="BA168" i="1"/>
  <c r="BG168" i="1" s="1"/>
  <c r="AZ168" i="1"/>
  <c r="BF168" i="1" s="1"/>
  <c r="AY168" i="1"/>
  <c r="AL168" i="1"/>
  <c r="S168" i="1"/>
  <c r="BG167" i="1"/>
  <c r="BC167" i="1"/>
  <c r="BI167" i="1" s="1"/>
  <c r="BB167" i="1"/>
  <c r="BH167" i="1" s="1"/>
  <c r="BA167" i="1"/>
  <c r="AZ167" i="1"/>
  <c r="BF167" i="1" s="1"/>
  <c r="AY167" i="1"/>
  <c r="BE167" i="1" s="1"/>
  <c r="AL167" i="1"/>
  <c r="S167" i="1"/>
  <c r="BC166" i="1"/>
  <c r="BI166" i="1" s="1"/>
  <c r="BB166" i="1"/>
  <c r="BH166" i="1" s="1"/>
  <c r="BA166" i="1"/>
  <c r="BG166" i="1" s="1"/>
  <c r="AZ166" i="1"/>
  <c r="BF166" i="1" s="1"/>
  <c r="AY166" i="1"/>
  <c r="BE166" i="1" s="1"/>
  <c r="AL166" i="1"/>
  <c r="AB166" i="1"/>
  <c r="S166" i="1"/>
  <c r="BI165" i="1"/>
  <c r="BE165" i="1"/>
  <c r="BC165" i="1"/>
  <c r="BB165" i="1"/>
  <c r="BH165" i="1" s="1"/>
  <c r="BA165" i="1"/>
  <c r="BG165" i="1" s="1"/>
  <c r="AZ165" i="1"/>
  <c r="BF165" i="1" s="1"/>
  <c r="AY165" i="1"/>
  <c r="AL165" i="1"/>
  <c r="S165" i="1"/>
  <c r="BC164" i="1"/>
  <c r="BI164" i="1" s="1"/>
  <c r="BB164" i="1"/>
  <c r="BH164" i="1" s="1"/>
  <c r="BA164" i="1"/>
  <c r="BG164" i="1" s="1"/>
  <c r="AZ164" i="1"/>
  <c r="BF164" i="1" s="1"/>
  <c r="AY164" i="1"/>
  <c r="BE164" i="1" s="1"/>
  <c r="AL164" i="1"/>
  <c r="S164" i="1"/>
  <c r="BE163" i="1"/>
  <c r="BC163" i="1"/>
  <c r="BI163" i="1" s="1"/>
  <c r="BB163" i="1"/>
  <c r="BH163" i="1" s="1"/>
  <c r="BA163" i="1"/>
  <c r="BG163" i="1" s="1"/>
  <c r="AZ163" i="1"/>
  <c r="BF163" i="1" s="1"/>
  <c r="AY163" i="1"/>
  <c r="AL163" i="1"/>
  <c r="S163" i="1"/>
  <c r="BH162" i="1"/>
  <c r="BC162" i="1"/>
  <c r="BI162" i="1" s="1"/>
  <c r="BB162" i="1"/>
  <c r="BA162" i="1"/>
  <c r="BG162" i="1" s="1"/>
  <c r="AZ162" i="1"/>
  <c r="BF162" i="1" s="1"/>
  <c r="AY162" i="1"/>
  <c r="BE162" i="1" s="1"/>
  <c r="AL162" i="1"/>
  <c r="S162" i="1"/>
  <c r="BG161" i="1"/>
  <c r="BC161" i="1"/>
  <c r="BI161" i="1" s="1"/>
  <c r="BB161" i="1"/>
  <c r="BH161" i="1" s="1"/>
  <c r="BA161" i="1"/>
  <c r="AZ161" i="1"/>
  <c r="BF161" i="1" s="1"/>
  <c r="AY161" i="1"/>
  <c r="BE161" i="1" s="1"/>
  <c r="AL161" i="1"/>
  <c r="S161" i="1"/>
  <c r="BC160" i="1"/>
  <c r="BB160" i="1"/>
  <c r="BH160" i="1" s="1"/>
  <c r="BA160" i="1"/>
  <c r="AZ160" i="1"/>
  <c r="BF160" i="1" s="1"/>
  <c r="AY160" i="1"/>
  <c r="AL160" i="1"/>
  <c r="AB160" i="1"/>
  <c r="S160" i="1"/>
  <c r="BN153" i="1"/>
  <c r="BO153" i="1" s="1"/>
  <c r="BM153" i="1"/>
  <c r="BH152" i="1"/>
  <c r="BC152" i="1"/>
  <c r="BI152" i="1" s="1"/>
  <c r="BB152" i="1"/>
  <c r="BA152" i="1"/>
  <c r="BG152" i="1" s="1"/>
  <c r="AZ152" i="1"/>
  <c r="BF152" i="1" s="1"/>
  <c r="AY152" i="1"/>
  <c r="BE152" i="1" s="1"/>
  <c r="AL152" i="1"/>
  <c r="S152" i="1"/>
  <c r="BI151" i="1"/>
  <c r="BG151" i="1"/>
  <c r="BC151" i="1"/>
  <c r="BB151" i="1"/>
  <c r="BH151" i="1" s="1"/>
  <c r="BA151" i="1"/>
  <c r="AZ151" i="1"/>
  <c r="BF151" i="1" s="1"/>
  <c r="AY151" i="1"/>
  <c r="BE151" i="1" s="1"/>
  <c r="AL151" i="1"/>
  <c r="S151" i="1"/>
  <c r="BC150" i="1"/>
  <c r="BI150" i="1" s="1"/>
  <c r="BB150" i="1"/>
  <c r="BH150" i="1" s="1"/>
  <c r="BA150" i="1"/>
  <c r="BG150" i="1" s="1"/>
  <c r="AZ150" i="1"/>
  <c r="BF150" i="1" s="1"/>
  <c r="AY150" i="1"/>
  <c r="BE150" i="1" s="1"/>
  <c r="AL150" i="1"/>
  <c r="S150" i="1"/>
  <c r="BC149" i="1"/>
  <c r="BI149" i="1" s="1"/>
  <c r="BB149" i="1"/>
  <c r="BH149" i="1" s="1"/>
  <c r="BA149" i="1"/>
  <c r="BG149" i="1" s="1"/>
  <c r="AZ149" i="1"/>
  <c r="BF149" i="1" s="1"/>
  <c r="AY149" i="1"/>
  <c r="BE149" i="1" s="1"/>
  <c r="AL149" i="1"/>
  <c r="S149" i="1"/>
  <c r="BC148" i="1"/>
  <c r="BI148" i="1" s="1"/>
  <c r="BB148" i="1"/>
  <c r="BH148" i="1" s="1"/>
  <c r="BA148" i="1"/>
  <c r="BG148" i="1" s="1"/>
  <c r="AZ148" i="1"/>
  <c r="BF148" i="1" s="1"/>
  <c r="AY148" i="1"/>
  <c r="BE148" i="1" s="1"/>
  <c r="AL148" i="1"/>
  <c r="S148" i="1"/>
  <c r="BH147" i="1"/>
  <c r="BC147" i="1"/>
  <c r="BI147" i="1" s="1"/>
  <c r="BB147" i="1"/>
  <c r="BA147" i="1"/>
  <c r="BG147" i="1" s="1"/>
  <c r="AZ147" i="1"/>
  <c r="BF147" i="1" s="1"/>
  <c r="AY147" i="1"/>
  <c r="BE147" i="1" s="1"/>
  <c r="AL147" i="1"/>
  <c r="S147" i="1"/>
  <c r="BI146" i="1"/>
  <c r="BE146" i="1"/>
  <c r="BC146" i="1"/>
  <c r="BB146" i="1"/>
  <c r="BH146" i="1" s="1"/>
  <c r="BA146" i="1"/>
  <c r="BG146" i="1" s="1"/>
  <c r="AZ146" i="1"/>
  <c r="BF146" i="1" s="1"/>
  <c r="AY146" i="1"/>
  <c r="AL146" i="1"/>
  <c r="S146" i="1"/>
  <c r="BH145" i="1"/>
  <c r="BC145" i="1"/>
  <c r="BI145" i="1" s="1"/>
  <c r="BB145" i="1"/>
  <c r="BA145" i="1"/>
  <c r="BG145" i="1" s="1"/>
  <c r="AZ145" i="1"/>
  <c r="BF145" i="1" s="1"/>
  <c r="AY145" i="1"/>
  <c r="BE145" i="1" s="1"/>
  <c r="AL145" i="1"/>
  <c r="S145" i="1"/>
  <c r="BG144" i="1"/>
  <c r="BC144" i="1"/>
  <c r="BI144" i="1" s="1"/>
  <c r="BB144" i="1"/>
  <c r="BH144" i="1" s="1"/>
  <c r="BA144" i="1"/>
  <c r="AZ144" i="1"/>
  <c r="BF144" i="1" s="1"/>
  <c r="AY144" i="1"/>
  <c r="BE144" i="1" s="1"/>
  <c r="AL144" i="1"/>
  <c r="S144" i="1"/>
  <c r="BC143" i="1"/>
  <c r="BB143" i="1"/>
  <c r="BA143" i="1"/>
  <c r="AZ143" i="1"/>
  <c r="AY143" i="1"/>
  <c r="AL143" i="1"/>
  <c r="S143" i="1"/>
  <c r="BN136" i="1"/>
  <c r="BM136" i="1"/>
  <c r="BC135" i="1"/>
  <c r="BI135" i="1" s="1"/>
  <c r="BB135" i="1"/>
  <c r="BH135" i="1" s="1"/>
  <c r="BA135" i="1"/>
  <c r="BG135" i="1" s="1"/>
  <c r="AZ135" i="1"/>
  <c r="BF135" i="1" s="1"/>
  <c r="AY135" i="1"/>
  <c r="BE135" i="1" s="1"/>
  <c r="AL135" i="1"/>
  <c r="S135" i="1"/>
  <c r="BC134" i="1"/>
  <c r="BI134" i="1" s="1"/>
  <c r="BB134" i="1"/>
  <c r="BH134" i="1" s="1"/>
  <c r="BA134" i="1"/>
  <c r="BG134" i="1" s="1"/>
  <c r="AZ134" i="1"/>
  <c r="BF134" i="1" s="1"/>
  <c r="AY134" i="1"/>
  <c r="BE134" i="1" s="1"/>
  <c r="AL134" i="1"/>
  <c r="S134" i="1"/>
  <c r="BC133" i="1"/>
  <c r="BI133" i="1" s="1"/>
  <c r="BB133" i="1"/>
  <c r="BH133" i="1" s="1"/>
  <c r="BA133" i="1"/>
  <c r="BG133" i="1" s="1"/>
  <c r="AZ133" i="1"/>
  <c r="BF133" i="1" s="1"/>
  <c r="AY133" i="1"/>
  <c r="BE133" i="1" s="1"/>
  <c r="AL133" i="1"/>
  <c r="S133" i="1"/>
  <c r="BI132" i="1"/>
  <c r="BE132" i="1"/>
  <c r="BC132" i="1"/>
  <c r="BB132" i="1"/>
  <c r="BH132" i="1" s="1"/>
  <c r="BA132" i="1"/>
  <c r="BG132" i="1" s="1"/>
  <c r="AZ132" i="1"/>
  <c r="BF132" i="1" s="1"/>
  <c r="AY132" i="1"/>
  <c r="AL132" i="1"/>
  <c r="S132" i="1"/>
  <c r="BH131" i="1"/>
  <c r="BC131" i="1"/>
  <c r="BI131" i="1" s="1"/>
  <c r="BB131" i="1"/>
  <c r="BA131" i="1"/>
  <c r="BG131" i="1" s="1"/>
  <c r="AZ131" i="1"/>
  <c r="BF131" i="1" s="1"/>
  <c r="AY131" i="1"/>
  <c r="BE131" i="1" s="1"/>
  <c r="AL131" i="1"/>
  <c r="S131" i="1"/>
  <c r="BC130" i="1"/>
  <c r="BI130" i="1" s="1"/>
  <c r="BB130" i="1"/>
  <c r="BH130" i="1" s="1"/>
  <c r="BA130" i="1"/>
  <c r="BG130" i="1" s="1"/>
  <c r="AZ130" i="1"/>
  <c r="BF130" i="1" s="1"/>
  <c r="AY130" i="1"/>
  <c r="BE130" i="1" s="1"/>
  <c r="AL130" i="1"/>
  <c r="S130" i="1"/>
  <c r="BC129" i="1"/>
  <c r="BI129" i="1" s="1"/>
  <c r="BB129" i="1"/>
  <c r="BH129" i="1" s="1"/>
  <c r="BA129" i="1"/>
  <c r="BG129" i="1" s="1"/>
  <c r="AZ129" i="1"/>
  <c r="BF129" i="1" s="1"/>
  <c r="AY129" i="1"/>
  <c r="BE129" i="1" s="1"/>
  <c r="AL129" i="1"/>
  <c r="S129" i="1"/>
  <c r="BI128" i="1"/>
  <c r="BE128" i="1"/>
  <c r="BC128" i="1"/>
  <c r="BB128" i="1"/>
  <c r="BH128" i="1" s="1"/>
  <c r="BA128" i="1"/>
  <c r="BG128" i="1" s="1"/>
  <c r="AZ128" i="1"/>
  <c r="BF128" i="1" s="1"/>
  <c r="AY128" i="1"/>
  <c r="AL128" i="1"/>
  <c r="S128" i="1"/>
  <c r="BH127" i="1"/>
  <c r="BC127" i="1"/>
  <c r="BI127" i="1" s="1"/>
  <c r="BB127" i="1"/>
  <c r="BA127" i="1"/>
  <c r="BG127" i="1" s="1"/>
  <c r="AZ127" i="1"/>
  <c r="BF127" i="1" s="1"/>
  <c r="AY127" i="1"/>
  <c r="BE127" i="1" s="1"/>
  <c r="AB127" i="1"/>
  <c r="S127" i="1"/>
  <c r="BE126" i="1"/>
  <c r="BC126" i="1"/>
  <c r="BI126" i="1" s="1"/>
  <c r="BB126" i="1"/>
  <c r="BH126" i="1" s="1"/>
  <c r="BA126" i="1"/>
  <c r="BG126" i="1" s="1"/>
  <c r="AZ126" i="1"/>
  <c r="BF126" i="1" s="1"/>
  <c r="AY126" i="1"/>
  <c r="AL126" i="1"/>
  <c r="S126" i="1"/>
  <c r="BC125" i="1"/>
  <c r="BI125" i="1" s="1"/>
  <c r="BB125" i="1"/>
  <c r="BH125" i="1" s="1"/>
  <c r="BA125" i="1"/>
  <c r="BG125" i="1" s="1"/>
  <c r="AZ125" i="1"/>
  <c r="BF125" i="1" s="1"/>
  <c r="AY125" i="1"/>
  <c r="BE125" i="1" s="1"/>
  <c r="AL125" i="1"/>
  <c r="S125" i="1"/>
  <c r="BC124" i="1"/>
  <c r="BI124" i="1" s="1"/>
  <c r="BB124" i="1"/>
  <c r="BH124" i="1" s="1"/>
  <c r="BA124" i="1"/>
  <c r="BG124" i="1" s="1"/>
  <c r="AZ124" i="1"/>
  <c r="BF124" i="1" s="1"/>
  <c r="AY124" i="1"/>
  <c r="BE124" i="1" s="1"/>
  <c r="AL124" i="1"/>
  <c r="S124" i="1"/>
  <c r="BH123" i="1"/>
  <c r="BC123" i="1"/>
  <c r="BI123" i="1" s="1"/>
  <c r="BB123" i="1"/>
  <c r="BA123" i="1"/>
  <c r="BG123" i="1" s="1"/>
  <c r="AZ123" i="1"/>
  <c r="BF123" i="1" s="1"/>
  <c r="AY123" i="1"/>
  <c r="BE123" i="1" s="1"/>
  <c r="AB123" i="1"/>
  <c r="S123" i="1"/>
  <c r="BI122" i="1"/>
  <c r="BE122" i="1"/>
  <c r="BC122" i="1"/>
  <c r="BB122" i="1"/>
  <c r="BH122" i="1" s="1"/>
  <c r="BA122" i="1"/>
  <c r="BG122" i="1" s="1"/>
  <c r="AZ122" i="1"/>
  <c r="BF122" i="1" s="1"/>
  <c r="AY122" i="1"/>
  <c r="AL122" i="1"/>
  <c r="S122" i="1"/>
  <c r="BI121" i="1"/>
  <c r="BC121" i="1"/>
  <c r="BB121" i="1"/>
  <c r="BH121" i="1" s="1"/>
  <c r="BA121" i="1"/>
  <c r="BG121" i="1" s="1"/>
  <c r="AZ121" i="1"/>
  <c r="BF121" i="1" s="1"/>
  <c r="AY121" i="1"/>
  <c r="BE121" i="1" s="1"/>
  <c r="AB121" i="1"/>
  <c r="S121" i="1"/>
  <c r="BG120" i="1"/>
  <c r="BC120" i="1"/>
  <c r="BI120" i="1" s="1"/>
  <c r="BB120" i="1"/>
  <c r="BH120" i="1" s="1"/>
  <c r="BA120" i="1"/>
  <c r="AZ120" i="1"/>
  <c r="BF120" i="1" s="1"/>
  <c r="AY120" i="1"/>
  <c r="BE120" i="1" s="1"/>
  <c r="AL120" i="1"/>
  <c r="S120" i="1"/>
  <c r="BC119" i="1"/>
  <c r="BI119" i="1" s="1"/>
  <c r="BB119" i="1"/>
  <c r="BH119" i="1" s="1"/>
  <c r="BA119" i="1"/>
  <c r="BG119" i="1" s="1"/>
  <c r="AZ119" i="1"/>
  <c r="BF119" i="1" s="1"/>
  <c r="AY119" i="1"/>
  <c r="BE119" i="1" s="1"/>
  <c r="AB119" i="1"/>
  <c r="S119" i="1"/>
  <c r="BC118" i="1"/>
  <c r="BI118" i="1" s="1"/>
  <c r="BB118" i="1"/>
  <c r="BH118" i="1" s="1"/>
  <c r="BA118" i="1"/>
  <c r="BG118" i="1" s="1"/>
  <c r="AZ118" i="1"/>
  <c r="BF118" i="1" s="1"/>
  <c r="AY118" i="1"/>
  <c r="BE118" i="1" s="1"/>
  <c r="AL118" i="1"/>
  <c r="S118" i="1"/>
  <c r="BH117" i="1"/>
  <c r="BE117" i="1"/>
  <c r="BC117" i="1"/>
  <c r="BI117" i="1" s="1"/>
  <c r="BB117" i="1"/>
  <c r="BA117" i="1"/>
  <c r="BG117" i="1" s="1"/>
  <c r="AZ117" i="1"/>
  <c r="BF117" i="1" s="1"/>
  <c r="AY117" i="1"/>
  <c r="AB117" i="1"/>
  <c r="S117" i="1"/>
  <c r="BI116" i="1"/>
  <c r="BC116" i="1"/>
  <c r="BB116" i="1"/>
  <c r="BH116" i="1" s="1"/>
  <c r="BA116" i="1"/>
  <c r="BG116" i="1" s="1"/>
  <c r="AZ116" i="1"/>
  <c r="BF116" i="1" s="1"/>
  <c r="AY116" i="1"/>
  <c r="BE116" i="1" s="1"/>
  <c r="AL116" i="1"/>
  <c r="S116" i="1"/>
  <c r="BC115" i="1"/>
  <c r="BI115" i="1" s="1"/>
  <c r="BB115" i="1"/>
  <c r="BH115" i="1" s="1"/>
  <c r="BA115" i="1"/>
  <c r="BG115" i="1" s="1"/>
  <c r="AZ115" i="1"/>
  <c r="BF115" i="1" s="1"/>
  <c r="AY115" i="1"/>
  <c r="BE115" i="1" s="1"/>
  <c r="AB115" i="1"/>
  <c r="S115" i="1"/>
  <c r="BH114" i="1"/>
  <c r="BC114" i="1"/>
  <c r="BI114" i="1" s="1"/>
  <c r="BB114" i="1"/>
  <c r="BA114" i="1"/>
  <c r="BG114" i="1" s="1"/>
  <c r="AZ114" i="1"/>
  <c r="BF114" i="1" s="1"/>
  <c r="AY114" i="1"/>
  <c r="BE114" i="1" s="1"/>
  <c r="AL114" i="1"/>
  <c r="S114" i="1"/>
  <c r="BE113" i="1"/>
  <c r="BC113" i="1"/>
  <c r="BI113" i="1" s="1"/>
  <c r="BB113" i="1"/>
  <c r="BH113" i="1" s="1"/>
  <c r="BA113" i="1"/>
  <c r="BG113" i="1" s="1"/>
  <c r="AZ113" i="1"/>
  <c r="BF113" i="1" s="1"/>
  <c r="AY113" i="1"/>
  <c r="AB113" i="1"/>
  <c r="S113" i="1"/>
  <c r="BH112" i="1"/>
  <c r="BC112" i="1"/>
  <c r="BI112" i="1" s="1"/>
  <c r="BB112" i="1"/>
  <c r="BA112" i="1"/>
  <c r="BG112" i="1" s="1"/>
  <c r="AZ112" i="1"/>
  <c r="BF112" i="1" s="1"/>
  <c r="AY112" i="1"/>
  <c r="BE112" i="1" s="1"/>
  <c r="AL112" i="1"/>
  <c r="S112" i="1"/>
  <c r="BC111" i="1"/>
  <c r="BI111" i="1" s="1"/>
  <c r="BB111" i="1"/>
  <c r="BH111" i="1" s="1"/>
  <c r="BA111" i="1"/>
  <c r="BG111" i="1" s="1"/>
  <c r="AZ111" i="1"/>
  <c r="BF111" i="1" s="1"/>
  <c r="AY111" i="1"/>
  <c r="BE111" i="1" s="1"/>
  <c r="AB111" i="1"/>
  <c r="S111" i="1"/>
  <c r="BH110" i="1"/>
  <c r="BC110" i="1"/>
  <c r="BI110" i="1" s="1"/>
  <c r="BB110" i="1"/>
  <c r="BA110" i="1"/>
  <c r="BG110" i="1" s="1"/>
  <c r="AZ110" i="1"/>
  <c r="BF110" i="1" s="1"/>
  <c r="AY110" i="1"/>
  <c r="BE110" i="1" s="1"/>
  <c r="AL110" i="1"/>
  <c r="S110" i="1"/>
  <c r="BI109" i="1"/>
  <c r="BG109" i="1"/>
  <c r="BC109" i="1"/>
  <c r="BB109" i="1"/>
  <c r="BH109" i="1" s="1"/>
  <c r="BA109" i="1"/>
  <c r="AZ109" i="1"/>
  <c r="BF109" i="1" s="1"/>
  <c r="AY109" i="1"/>
  <c r="BE109" i="1" s="1"/>
  <c r="AB109" i="1"/>
  <c r="S109" i="1"/>
  <c r="BH108" i="1"/>
  <c r="BC108" i="1"/>
  <c r="BI108" i="1" s="1"/>
  <c r="BB108" i="1"/>
  <c r="BA108" i="1"/>
  <c r="BG108" i="1" s="1"/>
  <c r="AZ108" i="1"/>
  <c r="BF108" i="1" s="1"/>
  <c r="AY108" i="1"/>
  <c r="BE108" i="1" s="1"/>
  <c r="AL108" i="1"/>
  <c r="S108" i="1"/>
  <c r="BG107" i="1"/>
  <c r="BC107" i="1"/>
  <c r="BI107" i="1" s="1"/>
  <c r="BB107" i="1"/>
  <c r="BH107" i="1" s="1"/>
  <c r="BA107" i="1"/>
  <c r="AZ107" i="1"/>
  <c r="BF107" i="1" s="1"/>
  <c r="AY107" i="1"/>
  <c r="BE107" i="1" s="1"/>
  <c r="AB107" i="1"/>
  <c r="S107" i="1"/>
  <c r="BC106" i="1"/>
  <c r="BI106" i="1" s="1"/>
  <c r="BB106" i="1"/>
  <c r="BH106" i="1" s="1"/>
  <c r="BA106" i="1"/>
  <c r="BG106" i="1" s="1"/>
  <c r="AZ106" i="1"/>
  <c r="BF106" i="1" s="1"/>
  <c r="AY106" i="1"/>
  <c r="BE106" i="1" s="1"/>
  <c r="AL106" i="1"/>
  <c r="AB106" i="1"/>
  <c r="S106" i="1"/>
  <c r="BI105" i="1"/>
  <c r="BC105" i="1"/>
  <c r="BB105" i="1"/>
  <c r="BH105" i="1" s="1"/>
  <c r="BA105" i="1"/>
  <c r="BG105" i="1" s="1"/>
  <c r="AZ105" i="1"/>
  <c r="BF105" i="1" s="1"/>
  <c r="AY105" i="1"/>
  <c r="BE105" i="1" s="1"/>
  <c r="AB105" i="1"/>
  <c r="S105" i="1"/>
  <c r="BC104" i="1"/>
  <c r="BI104" i="1" s="1"/>
  <c r="BB104" i="1"/>
  <c r="BH104" i="1" s="1"/>
  <c r="BA104" i="1"/>
  <c r="BG104" i="1" s="1"/>
  <c r="AZ104" i="1"/>
  <c r="BF104" i="1" s="1"/>
  <c r="AY104" i="1"/>
  <c r="BE104" i="1" s="1"/>
  <c r="AL104" i="1"/>
  <c r="S104" i="1"/>
  <c r="BI103" i="1"/>
  <c r="BE103" i="1"/>
  <c r="BC103" i="1"/>
  <c r="BB103" i="1"/>
  <c r="BH103" i="1" s="1"/>
  <c r="BA103" i="1"/>
  <c r="BG103" i="1" s="1"/>
  <c r="AZ103" i="1"/>
  <c r="BF103" i="1" s="1"/>
  <c r="AY103" i="1"/>
  <c r="AB103" i="1"/>
  <c r="S103" i="1"/>
  <c r="BH102" i="1"/>
  <c r="BC102" i="1"/>
  <c r="BI102" i="1" s="1"/>
  <c r="BB102" i="1"/>
  <c r="BA102" i="1"/>
  <c r="BG102" i="1" s="1"/>
  <c r="AZ102" i="1"/>
  <c r="BF102" i="1" s="1"/>
  <c r="AY102" i="1"/>
  <c r="BE102" i="1" s="1"/>
  <c r="AL102" i="1"/>
  <c r="AB102" i="1"/>
  <c r="S102" i="1"/>
  <c r="BI101" i="1"/>
  <c r="BE101" i="1"/>
  <c r="BC101" i="1"/>
  <c r="BB101" i="1"/>
  <c r="BH101" i="1" s="1"/>
  <c r="BA101" i="1"/>
  <c r="BG101" i="1" s="1"/>
  <c r="AZ101" i="1"/>
  <c r="BF101" i="1" s="1"/>
  <c r="AY101" i="1"/>
  <c r="AL101" i="1"/>
  <c r="S101" i="1"/>
  <c r="BC100" i="1"/>
  <c r="BI100" i="1" s="1"/>
  <c r="BB100" i="1"/>
  <c r="BH100" i="1" s="1"/>
  <c r="BA100" i="1"/>
  <c r="BG100" i="1" s="1"/>
  <c r="AZ100" i="1"/>
  <c r="BF100" i="1" s="1"/>
  <c r="AY100" i="1"/>
  <c r="BE100" i="1" s="1"/>
  <c r="AL100" i="1"/>
  <c r="S100" i="1"/>
  <c r="BC99" i="1"/>
  <c r="BI99" i="1" s="1"/>
  <c r="BB99" i="1"/>
  <c r="BH99" i="1" s="1"/>
  <c r="BA99" i="1"/>
  <c r="BG99" i="1" s="1"/>
  <c r="AZ99" i="1"/>
  <c r="BF99" i="1" s="1"/>
  <c r="AY99" i="1"/>
  <c r="BE99" i="1" s="1"/>
  <c r="AL99" i="1"/>
  <c r="AB99" i="1"/>
  <c r="S99" i="1"/>
  <c r="BH98" i="1"/>
  <c r="BC98" i="1"/>
  <c r="BI98" i="1" s="1"/>
  <c r="BB98" i="1"/>
  <c r="BA98" i="1"/>
  <c r="BG98" i="1" s="1"/>
  <c r="AZ98" i="1"/>
  <c r="BF98" i="1" s="1"/>
  <c r="AY98" i="1"/>
  <c r="BE98" i="1" s="1"/>
  <c r="AL98" i="1"/>
  <c r="AB98" i="1"/>
  <c r="AC98" i="1" s="1"/>
  <c r="S98" i="1"/>
  <c r="BI97" i="1"/>
  <c r="BE97" i="1"/>
  <c r="BC97" i="1"/>
  <c r="BB97" i="1"/>
  <c r="BH97" i="1" s="1"/>
  <c r="BA97" i="1"/>
  <c r="BG97" i="1" s="1"/>
  <c r="AZ97" i="1"/>
  <c r="BF97" i="1" s="1"/>
  <c r="AY97" i="1"/>
  <c r="AL97" i="1"/>
  <c r="AB97" i="1"/>
  <c r="S97" i="1"/>
  <c r="BC96" i="1"/>
  <c r="BI96" i="1" s="1"/>
  <c r="BB96" i="1"/>
  <c r="BH96" i="1" s="1"/>
  <c r="BA96" i="1"/>
  <c r="BG96" i="1" s="1"/>
  <c r="AZ96" i="1"/>
  <c r="BF96" i="1" s="1"/>
  <c r="AY96" i="1"/>
  <c r="BE96" i="1" s="1"/>
  <c r="AL96" i="1"/>
  <c r="AB96" i="1"/>
  <c r="S96" i="1"/>
  <c r="BC95" i="1"/>
  <c r="BI95" i="1" s="1"/>
  <c r="BB95" i="1"/>
  <c r="BH95" i="1" s="1"/>
  <c r="BA95" i="1"/>
  <c r="BG95" i="1" s="1"/>
  <c r="AZ95" i="1"/>
  <c r="BF95" i="1" s="1"/>
  <c r="AY95" i="1"/>
  <c r="BE95" i="1" s="1"/>
  <c r="AL95" i="1"/>
  <c r="S95" i="1"/>
  <c r="BC94" i="1"/>
  <c r="BI94" i="1" s="1"/>
  <c r="BB94" i="1"/>
  <c r="BH94" i="1" s="1"/>
  <c r="BA94" i="1"/>
  <c r="BG94" i="1" s="1"/>
  <c r="AZ94" i="1"/>
  <c r="BF94" i="1" s="1"/>
  <c r="AY94" i="1"/>
  <c r="BE94" i="1" s="1"/>
  <c r="AL94" i="1"/>
  <c r="S94" i="1"/>
  <c r="BF93" i="1"/>
  <c r="BC93" i="1"/>
  <c r="BI93" i="1" s="1"/>
  <c r="BB93" i="1"/>
  <c r="BH93" i="1" s="1"/>
  <c r="BA93" i="1"/>
  <c r="BG93" i="1" s="1"/>
  <c r="AZ93" i="1"/>
  <c r="AY93" i="1"/>
  <c r="BE93" i="1" s="1"/>
  <c r="AL93" i="1"/>
  <c r="AB93" i="1"/>
  <c r="S93" i="1"/>
  <c r="BH92" i="1"/>
  <c r="BC92" i="1"/>
  <c r="BI92" i="1" s="1"/>
  <c r="BB92" i="1"/>
  <c r="BA92" i="1"/>
  <c r="BG92" i="1" s="1"/>
  <c r="AZ92" i="1"/>
  <c r="BF92" i="1" s="1"/>
  <c r="AY92" i="1"/>
  <c r="BE92" i="1" s="1"/>
  <c r="AB92" i="1"/>
  <c r="S92" i="1"/>
  <c r="BE91" i="1"/>
  <c r="BC91" i="1"/>
  <c r="BI91" i="1" s="1"/>
  <c r="BB91" i="1"/>
  <c r="BH91" i="1" s="1"/>
  <c r="BA91" i="1"/>
  <c r="BG91" i="1" s="1"/>
  <c r="AZ91" i="1"/>
  <c r="BF91" i="1" s="1"/>
  <c r="AY91" i="1"/>
  <c r="AL91" i="1"/>
  <c r="S91" i="1"/>
  <c r="BC90" i="1"/>
  <c r="BI90" i="1" s="1"/>
  <c r="BB90" i="1"/>
  <c r="BH90" i="1" s="1"/>
  <c r="BA90" i="1"/>
  <c r="BG90" i="1" s="1"/>
  <c r="AZ90" i="1"/>
  <c r="BF90" i="1" s="1"/>
  <c r="AY90" i="1"/>
  <c r="BE90" i="1" s="1"/>
  <c r="AL90" i="1"/>
  <c r="AB90" i="1"/>
  <c r="S90" i="1"/>
  <c r="BC89" i="1"/>
  <c r="BI89" i="1" s="1"/>
  <c r="BB89" i="1"/>
  <c r="BH89" i="1" s="1"/>
  <c r="BA89" i="1"/>
  <c r="BG89" i="1" s="1"/>
  <c r="AZ89" i="1"/>
  <c r="BF89" i="1" s="1"/>
  <c r="AY89" i="1"/>
  <c r="BE89" i="1" s="1"/>
  <c r="S89" i="1"/>
  <c r="J89" i="1"/>
  <c r="I89" i="1"/>
  <c r="BC88" i="1"/>
  <c r="BI88" i="1" s="1"/>
  <c r="BB88" i="1"/>
  <c r="BH88" i="1" s="1"/>
  <c r="BA88" i="1"/>
  <c r="BG88" i="1" s="1"/>
  <c r="AZ88" i="1"/>
  <c r="BF88" i="1" s="1"/>
  <c r="AY88" i="1"/>
  <c r="BE88" i="1" s="1"/>
  <c r="AL88" i="1"/>
  <c r="S88" i="1"/>
  <c r="BI87" i="1"/>
  <c r="BC87" i="1"/>
  <c r="BB87" i="1"/>
  <c r="BH87" i="1" s="1"/>
  <c r="BA87" i="1"/>
  <c r="BG87" i="1" s="1"/>
  <c r="AZ87" i="1"/>
  <c r="BF87" i="1" s="1"/>
  <c r="AY87" i="1"/>
  <c r="BE87" i="1" s="1"/>
  <c r="AL87" i="1"/>
  <c r="S87" i="1"/>
  <c r="BC86" i="1"/>
  <c r="BI86" i="1" s="1"/>
  <c r="BB86" i="1"/>
  <c r="BH86" i="1" s="1"/>
  <c r="BA86" i="1"/>
  <c r="BG86" i="1" s="1"/>
  <c r="AZ86" i="1"/>
  <c r="BF86" i="1" s="1"/>
  <c r="AY86" i="1"/>
  <c r="BE86" i="1" s="1"/>
  <c r="AL86" i="1"/>
  <c r="S86" i="1"/>
  <c r="BE85" i="1"/>
  <c r="BC85" i="1"/>
  <c r="BI85" i="1" s="1"/>
  <c r="BB85" i="1"/>
  <c r="BH85" i="1" s="1"/>
  <c r="BA85" i="1"/>
  <c r="BG85" i="1" s="1"/>
  <c r="AZ85" i="1"/>
  <c r="BF85" i="1" s="1"/>
  <c r="AY85" i="1"/>
  <c r="AL85" i="1"/>
  <c r="S85" i="1"/>
  <c r="BF84" i="1"/>
  <c r="BC84" i="1"/>
  <c r="BI84" i="1" s="1"/>
  <c r="BB84" i="1"/>
  <c r="BH84" i="1" s="1"/>
  <c r="BA84" i="1"/>
  <c r="BG84" i="1" s="1"/>
  <c r="AZ84" i="1"/>
  <c r="AY84" i="1"/>
  <c r="BE84" i="1" s="1"/>
  <c r="AL84" i="1"/>
  <c r="AB84" i="1"/>
  <c r="AC84" i="1" s="1"/>
  <c r="S84" i="1"/>
  <c r="BC83" i="1"/>
  <c r="BI83" i="1" s="1"/>
  <c r="BB83" i="1"/>
  <c r="BH83" i="1" s="1"/>
  <c r="BA83" i="1"/>
  <c r="BG83" i="1" s="1"/>
  <c r="AZ83" i="1"/>
  <c r="BF83" i="1" s="1"/>
  <c r="AY83" i="1"/>
  <c r="BE83" i="1" s="1"/>
  <c r="AL83" i="1"/>
  <c r="S83" i="1"/>
  <c r="BH82" i="1"/>
  <c r="BE82" i="1"/>
  <c r="BC82" i="1"/>
  <c r="BI82" i="1" s="1"/>
  <c r="BB82" i="1"/>
  <c r="BA82" i="1"/>
  <c r="BG82" i="1" s="1"/>
  <c r="AZ82" i="1"/>
  <c r="BF82" i="1" s="1"/>
  <c r="AY82" i="1"/>
  <c r="AL82" i="1"/>
  <c r="S82" i="1"/>
  <c r="BE81" i="1"/>
  <c r="BC81" i="1"/>
  <c r="BI81" i="1" s="1"/>
  <c r="BB81" i="1"/>
  <c r="BH81" i="1" s="1"/>
  <c r="BA81" i="1"/>
  <c r="BG81" i="1" s="1"/>
  <c r="AZ81" i="1"/>
  <c r="BF81" i="1" s="1"/>
  <c r="AY81" i="1"/>
  <c r="AL81" i="1"/>
  <c r="S81" i="1"/>
  <c r="BC80" i="1"/>
  <c r="BI80" i="1" s="1"/>
  <c r="BB80" i="1"/>
  <c r="BH80" i="1" s="1"/>
  <c r="BA80" i="1"/>
  <c r="BG80" i="1" s="1"/>
  <c r="AZ80" i="1"/>
  <c r="BF80" i="1" s="1"/>
  <c r="AY80" i="1"/>
  <c r="BE80" i="1" s="1"/>
  <c r="AL80" i="1"/>
  <c r="S80" i="1"/>
  <c r="BH79" i="1"/>
  <c r="BC79" i="1"/>
  <c r="BI79" i="1" s="1"/>
  <c r="BB79" i="1"/>
  <c r="BA79" i="1"/>
  <c r="BG79" i="1" s="1"/>
  <c r="AZ79" i="1"/>
  <c r="BF79" i="1" s="1"/>
  <c r="AY79" i="1"/>
  <c r="BE79" i="1" s="1"/>
  <c r="AL79" i="1"/>
  <c r="S79" i="1"/>
  <c r="BI78" i="1"/>
  <c r="BC78" i="1"/>
  <c r="BB78" i="1"/>
  <c r="BH78" i="1" s="1"/>
  <c r="BA78" i="1"/>
  <c r="BG78" i="1" s="1"/>
  <c r="AZ78" i="1"/>
  <c r="BF78" i="1" s="1"/>
  <c r="AY78" i="1"/>
  <c r="BE78" i="1" s="1"/>
  <c r="AL78" i="1"/>
  <c r="S78" i="1"/>
  <c r="BC77" i="1"/>
  <c r="BI77" i="1" s="1"/>
  <c r="BB77" i="1"/>
  <c r="BH77" i="1" s="1"/>
  <c r="BA77" i="1"/>
  <c r="BG77" i="1" s="1"/>
  <c r="AZ77" i="1"/>
  <c r="BF77" i="1" s="1"/>
  <c r="AY77" i="1"/>
  <c r="BE77" i="1" s="1"/>
  <c r="AL77" i="1"/>
  <c r="S77" i="1"/>
  <c r="BI76" i="1"/>
  <c r="BE76" i="1"/>
  <c r="BC76" i="1"/>
  <c r="BB76" i="1"/>
  <c r="BH76" i="1" s="1"/>
  <c r="BA76" i="1"/>
  <c r="BG76" i="1" s="1"/>
  <c r="AZ76" i="1"/>
  <c r="BF76" i="1" s="1"/>
  <c r="AY76" i="1"/>
  <c r="AL76" i="1"/>
  <c r="S76" i="1"/>
  <c r="BC75" i="1"/>
  <c r="BI75" i="1" s="1"/>
  <c r="BB75" i="1"/>
  <c r="BH75" i="1" s="1"/>
  <c r="BA75" i="1"/>
  <c r="BG75" i="1" s="1"/>
  <c r="AZ75" i="1"/>
  <c r="BF75" i="1" s="1"/>
  <c r="AY75" i="1"/>
  <c r="BE75" i="1" s="1"/>
  <c r="AL75" i="1"/>
  <c r="S75" i="1"/>
  <c r="BE74" i="1"/>
  <c r="BC74" i="1"/>
  <c r="BI74" i="1" s="1"/>
  <c r="BB74" i="1"/>
  <c r="BH74" i="1" s="1"/>
  <c r="BA74" i="1"/>
  <c r="BG74" i="1" s="1"/>
  <c r="AZ74" i="1"/>
  <c r="BF74" i="1" s="1"/>
  <c r="AY74" i="1"/>
  <c r="AL74" i="1"/>
  <c r="S74" i="1"/>
  <c r="BH73" i="1"/>
  <c r="BC73" i="1"/>
  <c r="BI73" i="1" s="1"/>
  <c r="BB73" i="1"/>
  <c r="BA73" i="1"/>
  <c r="BG73" i="1" s="1"/>
  <c r="AZ73" i="1"/>
  <c r="BF73" i="1" s="1"/>
  <c r="AY73" i="1"/>
  <c r="BE73" i="1" s="1"/>
  <c r="AL73" i="1"/>
  <c r="S73" i="1"/>
  <c r="BC72" i="1"/>
  <c r="BI72" i="1" s="1"/>
  <c r="BB72" i="1"/>
  <c r="BH72" i="1" s="1"/>
  <c r="BA72" i="1"/>
  <c r="BG72" i="1" s="1"/>
  <c r="AZ72" i="1"/>
  <c r="BF72" i="1" s="1"/>
  <c r="AY72" i="1"/>
  <c r="BE72" i="1" s="1"/>
  <c r="S72" i="1"/>
  <c r="BC71" i="1"/>
  <c r="BI71" i="1" s="1"/>
  <c r="BB71" i="1"/>
  <c r="BH71" i="1" s="1"/>
  <c r="BA71" i="1"/>
  <c r="BG71" i="1" s="1"/>
  <c r="AZ71" i="1"/>
  <c r="BF71" i="1" s="1"/>
  <c r="AY71" i="1"/>
  <c r="BE71" i="1" s="1"/>
  <c r="AL71" i="1"/>
  <c r="S71" i="1"/>
  <c r="BI70" i="1"/>
  <c r="BE70" i="1"/>
  <c r="BC70" i="1"/>
  <c r="BB70" i="1"/>
  <c r="BH70" i="1" s="1"/>
  <c r="BA70" i="1"/>
  <c r="BG70" i="1" s="1"/>
  <c r="AZ70" i="1"/>
  <c r="BF70" i="1" s="1"/>
  <c r="AY70" i="1"/>
  <c r="AL70" i="1"/>
  <c r="S70" i="1"/>
  <c r="BC69" i="1"/>
  <c r="BI69" i="1" s="1"/>
  <c r="BB69" i="1"/>
  <c r="BH69" i="1" s="1"/>
  <c r="BA69" i="1"/>
  <c r="BG69" i="1" s="1"/>
  <c r="AZ69" i="1"/>
  <c r="BF69" i="1" s="1"/>
  <c r="AY69" i="1"/>
  <c r="BE69" i="1" s="1"/>
  <c r="AB69" i="1"/>
  <c r="P69" i="1"/>
  <c r="S69" i="1" s="1"/>
  <c r="BC68" i="1"/>
  <c r="BI68" i="1" s="1"/>
  <c r="BB68" i="1"/>
  <c r="BH68" i="1" s="1"/>
  <c r="BA68" i="1"/>
  <c r="BG68" i="1" s="1"/>
  <c r="AZ68" i="1"/>
  <c r="BF68" i="1" s="1"/>
  <c r="AY68" i="1"/>
  <c r="BE68" i="1" s="1"/>
  <c r="AB68" i="1"/>
  <c r="P68" i="1"/>
  <c r="S68" i="1" s="1"/>
  <c r="BH67" i="1"/>
  <c r="BC67" i="1"/>
  <c r="BI67" i="1" s="1"/>
  <c r="BB67" i="1"/>
  <c r="BA67" i="1"/>
  <c r="BG67" i="1" s="1"/>
  <c r="AZ67" i="1"/>
  <c r="BF67" i="1" s="1"/>
  <c r="AY67" i="1"/>
  <c r="BE67" i="1" s="1"/>
  <c r="AL67" i="1"/>
  <c r="S67" i="1"/>
  <c r="BI66" i="1"/>
  <c r="BC66" i="1"/>
  <c r="BB66" i="1"/>
  <c r="BH66" i="1" s="1"/>
  <c r="BA66" i="1"/>
  <c r="BG66" i="1" s="1"/>
  <c r="AZ66" i="1"/>
  <c r="BF66" i="1" s="1"/>
  <c r="AY66" i="1"/>
  <c r="BE66" i="1" s="1"/>
  <c r="AL66" i="1"/>
  <c r="S66" i="1"/>
  <c r="BC65" i="1"/>
  <c r="BI65" i="1" s="1"/>
  <c r="BB65" i="1"/>
  <c r="BH65" i="1" s="1"/>
  <c r="BA65" i="1"/>
  <c r="BG65" i="1" s="1"/>
  <c r="AZ65" i="1"/>
  <c r="BF65" i="1" s="1"/>
  <c r="AY65" i="1"/>
  <c r="BE65" i="1" s="1"/>
  <c r="AL65" i="1"/>
  <c r="S65" i="1"/>
  <c r="BI64" i="1"/>
  <c r="BE64" i="1"/>
  <c r="BC64" i="1"/>
  <c r="BB64" i="1"/>
  <c r="BH64" i="1" s="1"/>
  <c r="BA64" i="1"/>
  <c r="BG64" i="1" s="1"/>
  <c r="AZ64" i="1"/>
  <c r="BF64" i="1" s="1"/>
  <c r="AY64" i="1"/>
  <c r="AL64" i="1"/>
  <c r="S64" i="1"/>
  <c r="BC63" i="1"/>
  <c r="BI63" i="1" s="1"/>
  <c r="BB63" i="1"/>
  <c r="BH63" i="1" s="1"/>
  <c r="BA63" i="1"/>
  <c r="BG63" i="1" s="1"/>
  <c r="AZ63" i="1"/>
  <c r="BF63" i="1" s="1"/>
  <c r="AY63" i="1"/>
  <c r="BE63" i="1" s="1"/>
  <c r="AB63" i="1"/>
  <c r="S63" i="1"/>
  <c r="BE62" i="1"/>
  <c r="BC62" i="1"/>
  <c r="BI62" i="1" s="1"/>
  <c r="BB62" i="1"/>
  <c r="BH62" i="1" s="1"/>
  <c r="BA62" i="1"/>
  <c r="BG62" i="1" s="1"/>
  <c r="AZ62" i="1"/>
  <c r="BF62" i="1" s="1"/>
  <c r="AY62" i="1"/>
  <c r="AL62" i="1"/>
  <c r="S62" i="1"/>
  <c r="BH61" i="1"/>
  <c r="BC61" i="1"/>
  <c r="BI61" i="1" s="1"/>
  <c r="BB61" i="1"/>
  <c r="BA61" i="1"/>
  <c r="BG61" i="1" s="1"/>
  <c r="AZ61" i="1"/>
  <c r="BF61" i="1" s="1"/>
  <c r="AY61" i="1"/>
  <c r="BE61" i="1" s="1"/>
  <c r="AL61" i="1"/>
  <c r="AB61" i="1"/>
  <c r="S61" i="1"/>
  <c r="BE60" i="1"/>
  <c r="BC60" i="1"/>
  <c r="BI60" i="1" s="1"/>
  <c r="BB60" i="1"/>
  <c r="BH60" i="1" s="1"/>
  <c r="BA60" i="1"/>
  <c r="BG60" i="1" s="1"/>
  <c r="AZ60" i="1"/>
  <c r="BF60" i="1" s="1"/>
  <c r="AY60" i="1"/>
  <c r="AL60" i="1"/>
  <c r="S60" i="1"/>
  <c r="BH59" i="1"/>
  <c r="BC59" i="1"/>
  <c r="BI59" i="1" s="1"/>
  <c r="BB59" i="1"/>
  <c r="BA59" i="1"/>
  <c r="BG59" i="1" s="1"/>
  <c r="AZ59" i="1"/>
  <c r="BF59" i="1" s="1"/>
  <c r="AY59" i="1"/>
  <c r="BE59" i="1" s="1"/>
  <c r="AL59" i="1"/>
  <c r="AB59" i="1"/>
  <c r="S59" i="1"/>
  <c r="BE58" i="1"/>
  <c r="BC58" i="1"/>
  <c r="BI58" i="1" s="1"/>
  <c r="BB58" i="1"/>
  <c r="BH58" i="1" s="1"/>
  <c r="BA58" i="1"/>
  <c r="BG58" i="1" s="1"/>
  <c r="AZ58" i="1"/>
  <c r="BF58" i="1" s="1"/>
  <c r="AY58" i="1"/>
  <c r="S58" i="1"/>
  <c r="BH57" i="1"/>
  <c r="BC57" i="1"/>
  <c r="BI57" i="1" s="1"/>
  <c r="BB57" i="1"/>
  <c r="BA57" i="1"/>
  <c r="BG57" i="1" s="1"/>
  <c r="AZ57" i="1"/>
  <c r="BF57" i="1" s="1"/>
  <c r="AY57" i="1"/>
  <c r="BE57" i="1" s="1"/>
  <c r="AL57" i="1"/>
  <c r="AB57" i="1"/>
  <c r="S57" i="1"/>
  <c r="O57" i="1"/>
  <c r="BE56" i="1"/>
  <c r="BC56" i="1"/>
  <c r="BI56" i="1" s="1"/>
  <c r="BB56" i="1"/>
  <c r="BH56" i="1" s="1"/>
  <c r="BA56" i="1"/>
  <c r="BG56" i="1" s="1"/>
  <c r="AZ56" i="1"/>
  <c r="BF56" i="1" s="1"/>
  <c r="AY56" i="1"/>
  <c r="AL56" i="1"/>
  <c r="S56" i="1"/>
  <c r="BH55" i="1"/>
  <c r="BC55" i="1"/>
  <c r="BI55" i="1" s="1"/>
  <c r="BB55" i="1"/>
  <c r="BA55" i="1"/>
  <c r="BG55" i="1" s="1"/>
  <c r="AZ55" i="1"/>
  <c r="BF55" i="1" s="1"/>
  <c r="AY55" i="1"/>
  <c r="BE55" i="1" s="1"/>
  <c r="AL55" i="1"/>
  <c r="AB55" i="1"/>
  <c r="S55" i="1"/>
  <c r="BE54" i="1"/>
  <c r="BC54" i="1"/>
  <c r="BI54" i="1" s="1"/>
  <c r="BB54" i="1"/>
  <c r="BH54" i="1" s="1"/>
  <c r="BA54" i="1"/>
  <c r="BG54" i="1" s="1"/>
  <c r="AZ54" i="1"/>
  <c r="BF54" i="1" s="1"/>
  <c r="AY54" i="1"/>
  <c r="AL54" i="1"/>
  <c r="S54" i="1"/>
  <c r="BH53" i="1"/>
  <c r="BC53" i="1"/>
  <c r="BI53" i="1" s="1"/>
  <c r="BB53" i="1"/>
  <c r="BA53" i="1"/>
  <c r="BG53" i="1" s="1"/>
  <c r="AZ53" i="1"/>
  <c r="BF53" i="1" s="1"/>
  <c r="AY53" i="1"/>
  <c r="BE53" i="1" s="1"/>
  <c r="S53" i="1"/>
  <c r="BI52" i="1"/>
  <c r="BC52" i="1"/>
  <c r="BB52" i="1"/>
  <c r="BH52" i="1" s="1"/>
  <c r="BA52" i="1"/>
  <c r="BG52" i="1" s="1"/>
  <c r="AZ52" i="1"/>
  <c r="BF52" i="1" s="1"/>
  <c r="AY52" i="1"/>
  <c r="BE52" i="1" s="1"/>
  <c r="AL52" i="1"/>
  <c r="S52" i="1"/>
  <c r="BC51" i="1"/>
  <c r="BI51" i="1" s="1"/>
  <c r="BB51" i="1"/>
  <c r="BH51" i="1" s="1"/>
  <c r="BA51" i="1"/>
  <c r="BG51" i="1" s="1"/>
  <c r="AZ51" i="1"/>
  <c r="BF51" i="1" s="1"/>
  <c r="AY51" i="1"/>
  <c r="BE51" i="1" s="1"/>
  <c r="AL51" i="1"/>
  <c r="S51" i="1"/>
  <c r="BI50" i="1"/>
  <c r="BE50" i="1"/>
  <c r="BC50" i="1"/>
  <c r="BB50" i="1"/>
  <c r="BH50" i="1" s="1"/>
  <c r="BA50" i="1"/>
  <c r="BG50" i="1" s="1"/>
  <c r="AZ50" i="1"/>
  <c r="BF50" i="1" s="1"/>
  <c r="AY50" i="1"/>
  <c r="AL50" i="1"/>
  <c r="S50" i="1"/>
  <c r="BC49" i="1"/>
  <c r="BI49" i="1" s="1"/>
  <c r="BB49" i="1"/>
  <c r="BH49" i="1" s="1"/>
  <c r="BA49" i="1"/>
  <c r="BG49" i="1" s="1"/>
  <c r="AZ49" i="1"/>
  <c r="BF49" i="1" s="1"/>
  <c r="AY49" i="1"/>
  <c r="BE49" i="1" s="1"/>
  <c r="AL49" i="1"/>
  <c r="S49" i="1"/>
  <c r="BE48" i="1"/>
  <c r="BC48" i="1"/>
  <c r="BI48" i="1" s="1"/>
  <c r="BB48" i="1"/>
  <c r="BH48" i="1" s="1"/>
  <c r="BA48" i="1"/>
  <c r="BG48" i="1" s="1"/>
  <c r="AZ48" i="1"/>
  <c r="BF48" i="1" s="1"/>
  <c r="AY48" i="1"/>
  <c r="AB48" i="1"/>
  <c r="S48" i="1"/>
  <c r="AC48" i="1" s="1"/>
  <c r="BH47" i="1"/>
  <c r="BC47" i="1"/>
  <c r="BI47" i="1" s="1"/>
  <c r="BB47" i="1"/>
  <c r="BA47" i="1"/>
  <c r="BG47" i="1" s="1"/>
  <c r="AZ47" i="1"/>
  <c r="BF47" i="1" s="1"/>
  <c r="AY47" i="1"/>
  <c r="BE47" i="1" s="1"/>
  <c r="AL47" i="1"/>
  <c r="AB47" i="1"/>
  <c r="AC47" i="1" s="1"/>
  <c r="S47" i="1"/>
  <c r="BE46" i="1"/>
  <c r="BC46" i="1"/>
  <c r="BI46" i="1" s="1"/>
  <c r="BB46" i="1"/>
  <c r="BH46" i="1" s="1"/>
  <c r="BA46" i="1"/>
  <c r="BG46" i="1" s="1"/>
  <c r="AZ46" i="1"/>
  <c r="BF46" i="1" s="1"/>
  <c r="AY46" i="1"/>
  <c r="S46" i="1"/>
  <c r="BH45" i="1"/>
  <c r="BC45" i="1"/>
  <c r="BI45" i="1" s="1"/>
  <c r="BB45" i="1"/>
  <c r="BA45" i="1"/>
  <c r="BG45" i="1" s="1"/>
  <c r="AZ45" i="1"/>
  <c r="BF45" i="1" s="1"/>
  <c r="AY45" i="1"/>
  <c r="BE45" i="1" s="1"/>
  <c r="S45" i="1"/>
  <c r="BI44" i="1"/>
  <c r="BE44" i="1"/>
  <c r="BC44" i="1"/>
  <c r="BB44" i="1"/>
  <c r="BH44" i="1" s="1"/>
  <c r="BA44" i="1"/>
  <c r="BG44" i="1" s="1"/>
  <c r="AZ44" i="1"/>
  <c r="BF44" i="1" s="1"/>
  <c r="AY44" i="1"/>
  <c r="AL44" i="1"/>
  <c r="S44" i="1"/>
  <c r="BC43" i="1"/>
  <c r="BI43" i="1" s="1"/>
  <c r="BB43" i="1"/>
  <c r="BH43" i="1" s="1"/>
  <c r="BA43" i="1"/>
  <c r="BG43" i="1" s="1"/>
  <c r="AZ43" i="1"/>
  <c r="BF43" i="1" s="1"/>
  <c r="AY43" i="1"/>
  <c r="BE43" i="1" s="1"/>
  <c r="AL43" i="1"/>
  <c r="S43" i="1"/>
  <c r="BE42" i="1"/>
  <c r="BC42" i="1"/>
  <c r="BI42" i="1" s="1"/>
  <c r="BB42" i="1"/>
  <c r="BH42" i="1" s="1"/>
  <c r="BA42" i="1"/>
  <c r="BG42" i="1" s="1"/>
  <c r="AZ42" i="1"/>
  <c r="BF42" i="1" s="1"/>
  <c r="AY42" i="1"/>
  <c r="AL42" i="1"/>
  <c r="S42" i="1"/>
  <c r="BH41" i="1"/>
  <c r="BC41" i="1"/>
  <c r="BI41" i="1" s="1"/>
  <c r="BB41" i="1"/>
  <c r="BA41" i="1"/>
  <c r="BG41" i="1" s="1"/>
  <c r="AZ41" i="1"/>
  <c r="BF41" i="1" s="1"/>
  <c r="AY41" i="1"/>
  <c r="BE41" i="1" s="1"/>
  <c r="AL41" i="1"/>
  <c r="S41" i="1"/>
  <c r="BC40" i="1"/>
  <c r="BI40" i="1" s="1"/>
  <c r="BB40" i="1"/>
  <c r="BH40" i="1" s="1"/>
  <c r="BA40" i="1"/>
  <c r="BG40" i="1" s="1"/>
  <c r="AZ40" i="1"/>
  <c r="BF40" i="1" s="1"/>
  <c r="AY40" i="1"/>
  <c r="BE40" i="1" s="1"/>
  <c r="S40" i="1"/>
  <c r="P40" i="1"/>
  <c r="BI39" i="1"/>
  <c r="BF39" i="1"/>
  <c r="BE39" i="1"/>
  <c r="BC39" i="1"/>
  <c r="BB39" i="1"/>
  <c r="BH39" i="1" s="1"/>
  <c r="BA39" i="1"/>
  <c r="BG39" i="1" s="1"/>
  <c r="AZ39" i="1"/>
  <c r="AY39" i="1"/>
  <c r="AL39" i="1"/>
  <c r="AB39" i="1"/>
  <c r="AC39" i="1" s="1"/>
  <c r="S39" i="1"/>
  <c r="BH38" i="1"/>
  <c r="BC38" i="1"/>
  <c r="BI38" i="1" s="1"/>
  <c r="BB38" i="1"/>
  <c r="BA38" i="1"/>
  <c r="BG38" i="1" s="1"/>
  <c r="AZ38" i="1"/>
  <c r="BF38" i="1" s="1"/>
  <c r="AY38" i="1"/>
  <c r="BE38" i="1" s="1"/>
  <c r="AL38" i="1"/>
  <c r="AB38" i="1"/>
  <c r="S38" i="1"/>
  <c r="BI37" i="1"/>
  <c r="BC37" i="1"/>
  <c r="BB37" i="1"/>
  <c r="BH37" i="1" s="1"/>
  <c r="BA37" i="1"/>
  <c r="BG37" i="1" s="1"/>
  <c r="AZ37" i="1"/>
  <c r="BF37" i="1" s="1"/>
  <c r="AY37" i="1"/>
  <c r="BE37" i="1" s="1"/>
  <c r="AL37" i="1"/>
  <c r="S37" i="1"/>
  <c r="BC36" i="1"/>
  <c r="BI36" i="1" s="1"/>
  <c r="BB36" i="1"/>
  <c r="BH36" i="1" s="1"/>
  <c r="BA36" i="1"/>
  <c r="BG36" i="1" s="1"/>
  <c r="AZ36" i="1"/>
  <c r="BF36" i="1" s="1"/>
  <c r="AY36" i="1"/>
  <c r="BE36" i="1" s="1"/>
  <c r="AL36" i="1"/>
  <c r="S36" i="1"/>
  <c r="BI35" i="1"/>
  <c r="BF35" i="1"/>
  <c r="BE35" i="1"/>
  <c r="BC35" i="1"/>
  <c r="BB35" i="1"/>
  <c r="BH35" i="1" s="1"/>
  <c r="BA35" i="1"/>
  <c r="BG35" i="1" s="1"/>
  <c r="AZ35" i="1"/>
  <c r="AY35" i="1"/>
  <c r="AB35" i="1"/>
  <c r="S35" i="1"/>
  <c r="BC34" i="1"/>
  <c r="BI34" i="1" s="1"/>
  <c r="BB34" i="1"/>
  <c r="BH34" i="1" s="1"/>
  <c r="BA34" i="1"/>
  <c r="BG34" i="1" s="1"/>
  <c r="AZ34" i="1"/>
  <c r="BF34" i="1" s="1"/>
  <c r="AY34" i="1"/>
  <c r="BE34" i="1" s="1"/>
  <c r="AL34" i="1"/>
  <c r="AB34" i="1"/>
  <c r="S34" i="1"/>
  <c r="BI33" i="1"/>
  <c r="BE33" i="1"/>
  <c r="BC33" i="1"/>
  <c r="BB33" i="1"/>
  <c r="BH33" i="1" s="1"/>
  <c r="BA33" i="1"/>
  <c r="BG33" i="1" s="1"/>
  <c r="AZ33" i="1"/>
  <c r="BF33" i="1" s="1"/>
  <c r="AY33" i="1"/>
  <c r="AL33" i="1"/>
  <c r="S33" i="1"/>
  <c r="BC32" i="1"/>
  <c r="BI32" i="1" s="1"/>
  <c r="BB32" i="1"/>
  <c r="BH32" i="1" s="1"/>
  <c r="BA32" i="1"/>
  <c r="BG32" i="1" s="1"/>
  <c r="AZ32" i="1"/>
  <c r="BF32" i="1" s="1"/>
  <c r="AY32" i="1"/>
  <c r="BE32" i="1" s="1"/>
  <c r="AL32" i="1"/>
  <c r="AB32" i="1"/>
  <c r="S32" i="1"/>
  <c r="BI31" i="1"/>
  <c r="BE31" i="1"/>
  <c r="BC31" i="1"/>
  <c r="BB31" i="1"/>
  <c r="BH31" i="1" s="1"/>
  <c r="BA31" i="1"/>
  <c r="BG31" i="1" s="1"/>
  <c r="AZ31" i="1"/>
  <c r="BF31" i="1" s="1"/>
  <c r="AY31" i="1"/>
  <c r="AL31" i="1"/>
  <c r="S31" i="1"/>
  <c r="BC30" i="1"/>
  <c r="BI30" i="1" s="1"/>
  <c r="BB30" i="1"/>
  <c r="BH30" i="1" s="1"/>
  <c r="BA30" i="1"/>
  <c r="BG30" i="1" s="1"/>
  <c r="AZ30" i="1"/>
  <c r="BF30" i="1" s="1"/>
  <c r="AY30" i="1"/>
  <c r="BE30" i="1" s="1"/>
  <c r="AB30" i="1"/>
  <c r="S30" i="1"/>
  <c r="BE29" i="1"/>
  <c r="BC29" i="1"/>
  <c r="BI29" i="1" s="1"/>
  <c r="BB29" i="1"/>
  <c r="BH29" i="1" s="1"/>
  <c r="BA29" i="1"/>
  <c r="BG29" i="1" s="1"/>
  <c r="AZ29" i="1"/>
  <c r="BF29" i="1" s="1"/>
  <c r="AY29" i="1"/>
  <c r="AL29" i="1"/>
  <c r="S29" i="1"/>
  <c r="BH28" i="1"/>
  <c r="BC28" i="1"/>
  <c r="BI28" i="1" s="1"/>
  <c r="BB28" i="1"/>
  <c r="BA28" i="1"/>
  <c r="BG28" i="1" s="1"/>
  <c r="AZ28" i="1"/>
  <c r="BF28" i="1" s="1"/>
  <c r="AY28" i="1"/>
  <c r="BE28" i="1" s="1"/>
  <c r="AL28" i="1"/>
  <c r="AB28" i="1"/>
  <c r="AC28" i="1" s="1"/>
  <c r="S28" i="1"/>
  <c r="BE27" i="1"/>
  <c r="BC27" i="1"/>
  <c r="BI27" i="1" s="1"/>
  <c r="BB27" i="1"/>
  <c r="BH27" i="1" s="1"/>
  <c r="BA27" i="1"/>
  <c r="BG27" i="1" s="1"/>
  <c r="AZ27" i="1"/>
  <c r="BF27" i="1" s="1"/>
  <c r="AY27" i="1"/>
  <c r="AL27" i="1"/>
  <c r="S27" i="1"/>
  <c r="BH26" i="1"/>
  <c r="BC26" i="1"/>
  <c r="BI26" i="1" s="1"/>
  <c r="BB26" i="1"/>
  <c r="BA26" i="1"/>
  <c r="BG26" i="1" s="1"/>
  <c r="AZ26" i="1"/>
  <c r="BF26" i="1" s="1"/>
  <c r="AY26" i="1"/>
  <c r="BE26" i="1" s="1"/>
  <c r="AL26" i="1"/>
  <c r="AB26" i="1"/>
  <c r="S26" i="1"/>
  <c r="BE25" i="1"/>
  <c r="BC25" i="1"/>
  <c r="BI25" i="1" s="1"/>
  <c r="BB25" i="1"/>
  <c r="BH25" i="1" s="1"/>
  <c r="BA25" i="1"/>
  <c r="BG25" i="1" s="1"/>
  <c r="AZ25" i="1"/>
  <c r="BF25" i="1" s="1"/>
  <c r="AY25" i="1"/>
  <c r="S25" i="1"/>
  <c r="BH24" i="1"/>
  <c r="BC24" i="1"/>
  <c r="BI24" i="1" s="1"/>
  <c r="BB24" i="1"/>
  <c r="BA24" i="1"/>
  <c r="BG24" i="1" s="1"/>
  <c r="AZ24" i="1"/>
  <c r="BF24" i="1" s="1"/>
  <c r="AY24" i="1"/>
  <c r="BE24" i="1" s="1"/>
  <c r="AL24" i="1"/>
  <c r="AB24" i="1"/>
  <c r="S24" i="1"/>
  <c r="BC23" i="1"/>
  <c r="BI23" i="1" s="1"/>
  <c r="BB23" i="1"/>
  <c r="BH23" i="1" s="1"/>
  <c r="BA23" i="1"/>
  <c r="BG23" i="1" s="1"/>
  <c r="AZ23" i="1"/>
  <c r="BF23" i="1" s="1"/>
  <c r="AY23" i="1"/>
  <c r="BE23" i="1" s="1"/>
  <c r="AL23" i="1"/>
  <c r="S23" i="1"/>
  <c r="BH22" i="1"/>
  <c r="BC22" i="1"/>
  <c r="BI22" i="1" s="1"/>
  <c r="BB22" i="1"/>
  <c r="BA22" i="1"/>
  <c r="BG22" i="1" s="1"/>
  <c r="AZ22" i="1"/>
  <c r="BF22" i="1" s="1"/>
  <c r="AY22" i="1"/>
  <c r="BE22" i="1" s="1"/>
  <c r="AL22" i="1"/>
  <c r="AB22" i="1"/>
  <c r="S22" i="1"/>
  <c r="BC21" i="1"/>
  <c r="BI21" i="1" s="1"/>
  <c r="BB21" i="1"/>
  <c r="BH21" i="1" s="1"/>
  <c r="BA21" i="1"/>
  <c r="BG21" i="1" s="1"/>
  <c r="AZ21" i="1"/>
  <c r="BF21" i="1" s="1"/>
  <c r="AY21" i="1"/>
  <c r="BE21" i="1" s="1"/>
  <c r="AL21" i="1"/>
  <c r="S21" i="1"/>
  <c r="BH20" i="1"/>
  <c r="BC20" i="1"/>
  <c r="BI20" i="1" s="1"/>
  <c r="BB20" i="1"/>
  <c r="BA20" i="1"/>
  <c r="BG20" i="1" s="1"/>
  <c r="AZ20" i="1"/>
  <c r="BF20" i="1" s="1"/>
  <c r="AY20" i="1"/>
  <c r="BE20" i="1" s="1"/>
  <c r="AB20" i="1"/>
  <c r="AC20" i="1" s="1"/>
  <c r="S20" i="1"/>
  <c r="BI19" i="1"/>
  <c r="BC19" i="1"/>
  <c r="BB19" i="1"/>
  <c r="BH19" i="1" s="1"/>
  <c r="BA19" i="1"/>
  <c r="BG19" i="1" s="1"/>
  <c r="AZ19" i="1"/>
  <c r="BF19" i="1" s="1"/>
  <c r="AY19" i="1"/>
  <c r="BE19" i="1" s="1"/>
  <c r="AL19" i="1"/>
  <c r="S19" i="1"/>
  <c r="BC18" i="1"/>
  <c r="BI18" i="1" s="1"/>
  <c r="BB18" i="1"/>
  <c r="BH18" i="1" s="1"/>
  <c r="BA18" i="1"/>
  <c r="BG18" i="1" s="1"/>
  <c r="AZ18" i="1"/>
  <c r="BF18" i="1" s="1"/>
  <c r="AY18" i="1"/>
  <c r="BE18" i="1" s="1"/>
  <c r="AL18" i="1"/>
  <c r="AB18" i="1"/>
  <c r="AC18" i="1" s="1"/>
  <c r="S18" i="1"/>
  <c r="BI17" i="1"/>
  <c r="BC17" i="1"/>
  <c r="BB17" i="1"/>
  <c r="BH17" i="1" s="1"/>
  <c r="BA17" i="1"/>
  <c r="BG17" i="1" s="1"/>
  <c r="AZ17" i="1"/>
  <c r="BF17" i="1" s="1"/>
  <c r="AY17" i="1"/>
  <c r="BE17" i="1" s="1"/>
  <c r="AL17" i="1"/>
  <c r="S17" i="1"/>
  <c r="BC16" i="1"/>
  <c r="BI16" i="1" s="1"/>
  <c r="BB16" i="1"/>
  <c r="BH16" i="1" s="1"/>
  <c r="BA16" i="1"/>
  <c r="BG16" i="1" s="1"/>
  <c r="AZ16" i="1"/>
  <c r="BF16" i="1" s="1"/>
  <c r="AY16" i="1"/>
  <c r="BE16" i="1" s="1"/>
  <c r="AL16" i="1"/>
  <c r="AB16" i="1"/>
  <c r="AC16" i="1" s="1"/>
  <c r="S16" i="1"/>
  <c r="BI15" i="1"/>
  <c r="BC15" i="1"/>
  <c r="BB15" i="1"/>
  <c r="BH15" i="1" s="1"/>
  <c r="BA15" i="1"/>
  <c r="BG15" i="1" s="1"/>
  <c r="AZ15" i="1"/>
  <c r="BF15" i="1" s="1"/>
  <c r="AY15" i="1"/>
  <c r="BE15" i="1" s="1"/>
  <c r="S15" i="1"/>
  <c r="BC14" i="1"/>
  <c r="BI14" i="1" s="1"/>
  <c r="BB14" i="1"/>
  <c r="BH14" i="1" s="1"/>
  <c r="BA14" i="1"/>
  <c r="BG14" i="1" s="1"/>
  <c r="AZ14" i="1"/>
  <c r="BF14" i="1" s="1"/>
  <c r="AY14" i="1"/>
  <c r="BE14" i="1" s="1"/>
  <c r="AL14" i="1"/>
  <c r="AB14" i="1"/>
  <c r="S14" i="1"/>
  <c r="BI13" i="1"/>
  <c r="BE13" i="1"/>
  <c r="BC13" i="1"/>
  <c r="BB13" i="1"/>
  <c r="BH13" i="1" s="1"/>
  <c r="BA13" i="1"/>
  <c r="BG13" i="1" s="1"/>
  <c r="AZ13" i="1"/>
  <c r="BF13" i="1" s="1"/>
  <c r="AY13" i="1"/>
  <c r="AL13" i="1"/>
  <c r="S13" i="1"/>
  <c r="BC12" i="1"/>
  <c r="BI12" i="1" s="1"/>
  <c r="BB12" i="1"/>
  <c r="BH12" i="1" s="1"/>
  <c r="BA12" i="1"/>
  <c r="BG12" i="1" s="1"/>
  <c r="AZ12" i="1"/>
  <c r="BF12" i="1" s="1"/>
  <c r="AY12" i="1"/>
  <c r="BE12" i="1" s="1"/>
  <c r="AL12" i="1"/>
  <c r="AB12" i="1"/>
  <c r="AC12" i="1" s="1"/>
  <c r="S12" i="1"/>
  <c r="O12" i="1"/>
  <c r="BI11" i="1"/>
  <c r="BC11" i="1"/>
  <c r="BB11" i="1"/>
  <c r="BH11" i="1" s="1"/>
  <c r="BA11" i="1"/>
  <c r="BG11" i="1" s="1"/>
  <c r="AZ11" i="1"/>
  <c r="BF11" i="1" s="1"/>
  <c r="AY11" i="1"/>
  <c r="BE11" i="1" s="1"/>
  <c r="AL11" i="1"/>
  <c r="S11" i="1"/>
  <c r="BC10" i="1"/>
  <c r="BI10" i="1" s="1"/>
  <c r="BB10" i="1"/>
  <c r="BH10" i="1" s="1"/>
  <c r="BA10" i="1"/>
  <c r="BG10" i="1" s="1"/>
  <c r="AZ10" i="1"/>
  <c r="BF10" i="1" s="1"/>
  <c r="AY10" i="1"/>
  <c r="BE10" i="1" s="1"/>
  <c r="AL10" i="1"/>
  <c r="AB10" i="1"/>
  <c r="S10" i="1"/>
  <c r="BI9" i="1"/>
  <c r="BC9" i="1"/>
  <c r="BB9" i="1"/>
  <c r="BH9" i="1" s="1"/>
  <c r="BA9" i="1"/>
  <c r="BG9" i="1" s="1"/>
  <c r="AZ9" i="1"/>
  <c r="BF9" i="1" s="1"/>
  <c r="AY9" i="1"/>
  <c r="BE9" i="1" s="1"/>
  <c r="AL9" i="1"/>
  <c r="S9" i="1"/>
  <c r="BC8" i="1"/>
  <c r="BI8" i="1" s="1"/>
  <c r="BB8" i="1"/>
  <c r="BH8" i="1" s="1"/>
  <c r="BA8" i="1"/>
  <c r="BG8" i="1" s="1"/>
  <c r="AZ8" i="1"/>
  <c r="BF8" i="1" s="1"/>
  <c r="AY8" i="1"/>
  <c r="BE8" i="1" s="1"/>
  <c r="AL8" i="1"/>
  <c r="AB8" i="1"/>
  <c r="S8" i="1"/>
  <c r="BI7" i="1"/>
  <c r="BC7" i="1"/>
  <c r="BB7" i="1"/>
  <c r="BA7" i="1"/>
  <c r="BG7" i="1" s="1"/>
  <c r="AZ7" i="1"/>
  <c r="AY7" i="1"/>
  <c r="BE7" i="1" s="1"/>
  <c r="AL7" i="1"/>
  <c r="S7" i="1"/>
  <c r="AQ6" i="1"/>
  <c r="Z6" i="1"/>
  <c r="W6" i="1"/>
  <c r="AI6" i="1"/>
  <c r="X6" i="1"/>
  <c r="AG6" i="1"/>
  <c r="AF6" i="1"/>
  <c r="AE6" i="1"/>
  <c r="AC127" i="1" l="1"/>
  <c r="AC209" i="1"/>
  <c r="AC299" i="1"/>
  <c r="AM300" i="1"/>
  <c r="AM316" i="1"/>
  <c r="AC222" i="1"/>
  <c r="AC14" i="1"/>
  <c r="AC57" i="1"/>
  <c r="AC59" i="1"/>
  <c r="AC117" i="1"/>
  <c r="AC119" i="1"/>
  <c r="AC34" i="1"/>
  <c r="AC61" i="1"/>
  <c r="AC68" i="1"/>
  <c r="AC96" i="1"/>
  <c r="AC106" i="1"/>
  <c r="AC109" i="1"/>
  <c r="AC160" i="1"/>
  <c r="AC166" i="1"/>
  <c r="AC227" i="1"/>
  <c r="AM252" i="1"/>
  <c r="AC30" i="1"/>
  <c r="AC32" i="1"/>
  <c r="AC69" i="1"/>
  <c r="AC102" i="1"/>
  <c r="AC123" i="1"/>
  <c r="AC8" i="1"/>
  <c r="AC10" i="1"/>
  <c r="AC22" i="1"/>
  <c r="AC24" i="1"/>
  <c r="AC26" i="1"/>
  <c r="AC38" i="1"/>
  <c r="AC55" i="1"/>
  <c r="AC63" i="1"/>
  <c r="AC90" i="1"/>
  <c r="AC93" i="1"/>
  <c r="AM208" i="1"/>
  <c r="AC217" i="1"/>
  <c r="AC229" i="1"/>
  <c r="AC290" i="1"/>
  <c r="AM205" i="1"/>
  <c r="AM215" i="1"/>
  <c r="AM224" i="1"/>
  <c r="AM240" i="1"/>
  <c r="AM249" i="1"/>
  <c r="AM256" i="1"/>
  <c r="AM272" i="1"/>
  <c r="AC287" i="1"/>
  <c r="AC300" i="1"/>
  <c r="AC269" i="1"/>
  <c r="AM317" i="1"/>
  <c r="AM222" i="1"/>
  <c r="AM233" i="1"/>
  <c r="AM236" i="1"/>
  <c r="AM247" i="1"/>
  <c r="AM251" i="1"/>
  <c r="AC210" i="1"/>
  <c r="AC216" i="1"/>
  <c r="AC233" i="1"/>
  <c r="AC236" i="1"/>
  <c r="AC239" i="1"/>
  <c r="AC243" i="1"/>
  <c r="AM269" i="1"/>
  <c r="AM275" i="1"/>
  <c r="AM276" i="1"/>
  <c r="AM279" i="1"/>
  <c r="AC97" i="1"/>
  <c r="AC105" i="1"/>
  <c r="AC113" i="1"/>
  <c r="AC220" i="1"/>
  <c r="AC249" i="1"/>
  <c r="AC252" i="1"/>
  <c r="AC258" i="1"/>
  <c r="AC291" i="1"/>
  <c r="AM293" i="1"/>
  <c r="AM296" i="1"/>
  <c r="AM319" i="1"/>
  <c r="AZ153" i="1"/>
  <c r="BF143" i="1"/>
  <c r="AY187" i="1"/>
  <c r="AM225" i="1"/>
  <c r="AC228" i="1"/>
  <c r="AM248" i="1"/>
  <c r="AC285" i="1"/>
  <c r="AM285" i="1"/>
  <c r="AC289" i="1"/>
  <c r="AC295" i="1"/>
  <c r="AM303" i="1"/>
  <c r="AM307" i="1"/>
  <c r="AC103" i="1"/>
  <c r="AC107" i="1"/>
  <c r="AC115" i="1"/>
  <c r="BE177" i="1"/>
  <c r="AM204" i="1"/>
  <c r="AC218" i="1"/>
  <c r="AM218" i="1"/>
  <c r="AC235" i="1"/>
  <c r="AM237" i="1"/>
  <c r="AC241" i="1"/>
  <c r="AM241" i="1"/>
  <c r="AC245" i="1"/>
  <c r="AM253" i="1"/>
  <c r="AM268" i="1"/>
  <c r="AM284" i="1"/>
  <c r="BB153" i="1"/>
  <c r="BH143" i="1"/>
  <c r="AC204" i="1"/>
  <c r="AM273" i="1"/>
  <c r="AM277" i="1"/>
  <c r="AC297" i="1"/>
  <c r="AC111" i="1"/>
  <c r="AM203" i="1"/>
  <c r="AM207" i="1"/>
  <c r="AC215" i="1"/>
  <c r="AC225" i="1"/>
  <c r="AM226" i="1"/>
  <c r="AM227" i="1"/>
  <c r="AC240" i="1"/>
  <c r="AM244" i="1"/>
  <c r="AC248" i="1"/>
  <c r="AM255" i="1"/>
  <c r="AC259" i="1"/>
  <c r="AM260" i="1"/>
  <c r="AC268" i="1"/>
  <c r="AC276" i="1"/>
  <c r="AC284" i="1"/>
  <c r="AC293" i="1"/>
  <c r="AM311" i="1"/>
  <c r="AM315" i="1"/>
  <c r="AC318" i="1"/>
  <c r="BN12" i="1"/>
  <c r="AR12" i="1"/>
  <c r="AI12" i="1"/>
  <c r="AE12" i="1"/>
  <c r="W12" i="1"/>
  <c r="BK12" i="1"/>
  <c r="BJ12" i="1" s="1"/>
  <c r="AT12" i="1"/>
  <c r="AP12" i="1"/>
  <c r="AG12" i="1"/>
  <c r="Y12" i="1"/>
  <c r="U12" i="1"/>
  <c r="AS12" i="1"/>
  <c r="V12" i="1"/>
  <c r="T12" i="1" s="1"/>
  <c r="AQ12" i="1"/>
  <c r="AJ12" i="1"/>
  <c r="AO12" i="1"/>
  <c r="AH12" i="1"/>
  <c r="Z12" i="1"/>
  <c r="BK57" i="1"/>
  <c r="BJ57" i="1" s="1"/>
  <c r="AT57" i="1"/>
  <c r="AP57" i="1"/>
  <c r="AG57" i="1"/>
  <c r="Y57" i="1"/>
  <c r="U57" i="1"/>
  <c r="BN57" i="1"/>
  <c r="AR57" i="1"/>
  <c r="AI57" i="1"/>
  <c r="AE57" i="1"/>
  <c r="W57" i="1"/>
  <c r="AO57" i="1"/>
  <c r="AH57" i="1"/>
  <c r="Z57" i="1"/>
  <c r="AS57" i="1"/>
  <c r="V57" i="1"/>
  <c r="X57" i="1"/>
  <c r="BM57" i="1"/>
  <c r="AQ57" i="1"/>
  <c r="AJ57" i="1"/>
  <c r="AF57" i="1"/>
  <c r="AM57" i="1"/>
  <c r="O55" i="1"/>
  <c r="O47" i="1"/>
  <c r="O30" i="1"/>
  <c r="O26" i="1"/>
  <c r="O61" i="1"/>
  <c r="AA61" i="1" s="1"/>
  <c r="O22" i="1"/>
  <c r="O8" i="1"/>
  <c r="O20" i="1"/>
  <c r="AA42" i="1"/>
  <c r="O63" i="1"/>
  <c r="V6" i="1"/>
  <c r="AP6" i="1"/>
  <c r="X12" i="1"/>
  <c r="AM12" i="1"/>
  <c r="BM12" i="1"/>
  <c r="O16" i="1"/>
  <c r="AF12" i="1"/>
  <c r="AT6" i="1"/>
  <c r="AJ6" i="1"/>
  <c r="BG136" i="1"/>
  <c r="AA26" i="1"/>
  <c r="O34" i="1"/>
  <c r="AA34" i="1" s="1"/>
  <c r="BB136" i="1"/>
  <c r="BH7" i="1"/>
  <c r="BH136" i="1" s="1"/>
  <c r="BI136" i="1"/>
  <c r="AA12" i="1"/>
  <c r="AA14" i="1"/>
  <c r="AA67" i="1"/>
  <c r="O15" i="1"/>
  <c r="O11" i="1"/>
  <c r="O7" i="1"/>
  <c r="O145" i="1"/>
  <c r="AA145" i="1" s="1"/>
  <c r="O102" i="1"/>
  <c r="O149" i="1"/>
  <c r="O125" i="1"/>
  <c r="O106" i="1"/>
  <c r="O88" i="1"/>
  <c r="AH6" i="1"/>
  <c r="AR6" i="1"/>
  <c r="O10" i="1"/>
  <c r="AA10" i="1" s="1"/>
  <c r="O14" i="1"/>
  <c r="O18" i="1"/>
  <c r="O32" i="1"/>
  <c r="AC35" i="1"/>
  <c r="O38" i="1"/>
  <c r="O59" i="1"/>
  <c r="AZ136" i="1"/>
  <c r="BF7" i="1"/>
  <c r="BF136" i="1" s="1"/>
  <c r="BE136" i="1"/>
  <c r="O24" i="1"/>
  <c r="AA24" i="1" s="1"/>
  <c r="O28" i="1"/>
  <c r="AA38" i="1"/>
  <c r="AY170" i="1"/>
  <c r="BE160" i="1"/>
  <c r="BE170" i="1" s="1"/>
  <c r="BI160" i="1"/>
  <c r="BI170" i="1" s="1"/>
  <c r="BC170" i="1"/>
  <c r="BF170" i="1"/>
  <c r="AM223" i="1"/>
  <c r="AC223" i="1"/>
  <c r="AM298" i="1"/>
  <c r="AC298" i="1"/>
  <c r="AB40" i="1"/>
  <c r="AC40" i="1" s="1"/>
  <c r="AB89" i="1"/>
  <c r="AC89" i="1" s="1"/>
  <c r="AB72" i="1"/>
  <c r="AC72" i="1" s="1"/>
  <c r="AB58" i="1"/>
  <c r="AC58" i="1" s="1"/>
  <c r="AB46" i="1"/>
  <c r="AC46" i="1" s="1"/>
  <c r="T308" i="1"/>
  <c r="AD308" i="1"/>
  <c r="AN308" i="1"/>
  <c r="AB168" i="1"/>
  <c r="AC168" i="1" s="1"/>
  <c r="AB164" i="1"/>
  <c r="AC164" i="1" s="1"/>
  <c r="AB161" i="1"/>
  <c r="AC161" i="1" s="1"/>
  <c r="AB178" i="1"/>
  <c r="AC178" i="1" s="1"/>
  <c r="AB177" i="1"/>
  <c r="AC177" i="1" s="1"/>
  <c r="AB169" i="1"/>
  <c r="AC169" i="1" s="1"/>
  <c r="AB165" i="1"/>
  <c r="AC165" i="1" s="1"/>
  <c r="AB163" i="1"/>
  <c r="AC163" i="1" s="1"/>
  <c r="AB151" i="1"/>
  <c r="AC151" i="1" s="1"/>
  <c r="AB181" i="1"/>
  <c r="AC181" i="1" s="1"/>
  <c r="AB150" i="1"/>
  <c r="AC150" i="1" s="1"/>
  <c r="AB146" i="1"/>
  <c r="AC146" i="1" s="1"/>
  <c r="AB134" i="1"/>
  <c r="AC134" i="1" s="1"/>
  <c r="AB130" i="1"/>
  <c r="AC130" i="1" s="1"/>
  <c r="AB126" i="1"/>
  <c r="AC126" i="1" s="1"/>
  <c r="AB183" i="1"/>
  <c r="AC183" i="1" s="1"/>
  <c r="AB152" i="1"/>
  <c r="AC152" i="1" s="1"/>
  <c r="AB148" i="1"/>
  <c r="AC148" i="1" s="1"/>
  <c r="AB144" i="1"/>
  <c r="AC144" i="1" s="1"/>
  <c r="AB132" i="1"/>
  <c r="AC132" i="1" s="1"/>
  <c r="AB128" i="1"/>
  <c r="AC128" i="1" s="1"/>
  <c r="AB124" i="1"/>
  <c r="AC124" i="1" s="1"/>
  <c r="AB120" i="1"/>
  <c r="AC120" i="1" s="1"/>
  <c r="AB116" i="1"/>
  <c r="AC116" i="1" s="1"/>
  <c r="AB135" i="1"/>
  <c r="AC135" i="1" s="1"/>
  <c r="AB131" i="1"/>
  <c r="AC131" i="1" s="1"/>
  <c r="AB101" i="1"/>
  <c r="AC101" i="1" s="1"/>
  <c r="AB162" i="1"/>
  <c r="AC162" i="1" s="1"/>
  <c r="AB133" i="1"/>
  <c r="AC133" i="1" s="1"/>
  <c r="AB129" i="1"/>
  <c r="AC129" i="1" s="1"/>
  <c r="AB118" i="1"/>
  <c r="AC118" i="1" s="1"/>
  <c r="AB95" i="1"/>
  <c r="AC95" i="1" s="1"/>
  <c r="AB91" i="1"/>
  <c r="AC91" i="1" s="1"/>
  <c r="AB85" i="1"/>
  <c r="AC85" i="1" s="1"/>
  <c r="AB81" i="1"/>
  <c r="AC81" i="1" s="1"/>
  <c r="AB147" i="1"/>
  <c r="AC147" i="1" s="1"/>
  <c r="AB122" i="1"/>
  <c r="AC122" i="1" s="1"/>
  <c r="AB112" i="1"/>
  <c r="AC112" i="1" s="1"/>
  <c r="AB104" i="1"/>
  <c r="AC104" i="1" s="1"/>
  <c r="AB94" i="1"/>
  <c r="AC94" i="1" s="1"/>
  <c r="AB87" i="1"/>
  <c r="AC87" i="1" s="1"/>
  <c r="AB83" i="1"/>
  <c r="AC83" i="1" s="1"/>
  <c r="AB78" i="1"/>
  <c r="AC78" i="1" s="1"/>
  <c r="AB74" i="1"/>
  <c r="AC74" i="1" s="1"/>
  <c r="AB70" i="1"/>
  <c r="AC70" i="1" s="1"/>
  <c r="AB64" i="1"/>
  <c r="AC64" i="1" s="1"/>
  <c r="AB60" i="1"/>
  <c r="AC60" i="1" s="1"/>
  <c r="AB56" i="1"/>
  <c r="AC56" i="1" s="1"/>
  <c r="AB52" i="1"/>
  <c r="AC52" i="1" s="1"/>
  <c r="AB44" i="1"/>
  <c r="AC44" i="1" s="1"/>
  <c r="AB143" i="1"/>
  <c r="AC143" i="1" s="1"/>
  <c r="AB108" i="1"/>
  <c r="AC108" i="1" s="1"/>
  <c r="AB86" i="1"/>
  <c r="AC86" i="1" s="1"/>
  <c r="AB82" i="1"/>
  <c r="AC82" i="1" s="1"/>
  <c r="AB80" i="1"/>
  <c r="AC80" i="1" s="1"/>
  <c r="AB76" i="1"/>
  <c r="AC76" i="1" s="1"/>
  <c r="AB66" i="1"/>
  <c r="AC66" i="1" s="1"/>
  <c r="AB62" i="1"/>
  <c r="AC62" i="1" s="1"/>
  <c r="AB54" i="1"/>
  <c r="AC54" i="1" s="1"/>
  <c r="AB50" i="1"/>
  <c r="AC50" i="1" s="1"/>
  <c r="AB42" i="1"/>
  <c r="AC42" i="1" s="1"/>
  <c r="AB37" i="1"/>
  <c r="AC37" i="1" s="1"/>
  <c r="T312" i="1"/>
  <c r="AD312" i="1"/>
  <c r="AN312" i="1"/>
  <c r="O186" i="1"/>
  <c r="AA186" i="1" s="1"/>
  <c r="O182" i="1"/>
  <c r="O178" i="1"/>
  <c r="O184" i="1"/>
  <c r="O179" i="1"/>
  <c r="O177" i="1"/>
  <c r="AA177" i="1" s="1"/>
  <c r="O169" i="1"/>
  <c r="O165" i="1"/>
  <c r="AA165" i="1" s="1"/>
  <c r="O168" i="1"/>
  <c r="O164" i="1"/>
  <c r="O163" i="1"/>
  <c r="O151" i="1"/>
  <c r="AA151" i="1" s="1"/>
  <c r="O185" i="1"/>
  <c r="O181" i="1"/>
  <c r="O161" i="1"/>
  <c r="O180" i="1"/>
  <c r="O166" i="1"/>
  <c r="AA166" i="1" s="1"/>
  <c r="O152" i="1"/>
  <c r="AA152" i="1" s="1"/>
  <c r="O150" i="1"/>
  <c r="O148" i="1"/>
  <c r="O144" i="1"/>
  <c r="O132" i="1"/>
  <c r="AA132" i="1" s="1"/>
  <c r="O128" i="1"/>
  <c r="AA128" i="1" s="1"/>
  <c r="O124" i="1"/>
  <c r="O167" i="1"/>
  <c r="O146" i="1"/>
  <c r="O134" i="1"/>
  <c r="O130" i="1"/>
  <c r="AA130" i="1" s="1"/>
  <c r="O126" i="1"/>
  <c r="O122" i="1"/>
  <c r="O118" i="1"/>
  <c r="O183" i="1"/>
  <c r="O133" i="1"/>
  <c r="AA133" i="1" s="1"/>
  <c r="O129" i="1"/>
  <c r="AA129" i="1" s="1"/>
  <c r="O123" i="1"/>
  <c r="O121" i="1"/>
  <c r="O116" i="1"/>
  <c r="O115" i="1"/>
  <c r="O111" i="1"/>
  <c r="O107" i="1"/>
  <c r="O103" i="1"/>
  <c r="O99" i="1"/>
  <c r="AA99" i="1" s="1"/>
  <c r="O162" i="1"/>
  <c r="O135" i="1"/>
  <c r="AA135" i="1" s="1"/>
  <c r="O131" i="1"/>
  <c r="O113" i="1"/>
  <c r="O109" i="1"/>
  <c r="O105" i="1"/>
  <c r="O101" i="1"/>
  <c r="O97" i="1"/>
  <c r="O93" i="1"/>
  <c r="O89" i="1"/>
  <c r="O87" i="1"/>
  <c r="O83" i="1"/>
  <c r="O160" i="1"/>
  <c r="O147" i="1"/>
  <c r="O127" i="1"/>
  <c r="O119" i="1"/>
  <c r="O108" i="1"/>
  <c r="O94" i="1"/>
  <c r="AA94" i="1" s="1"/>
  <c r="O92" i="1"/>
  <c r="O80" i="1"/>
  <c r="O76" i="1"/>
  <c r="AA76" i="1" s="1"/>
  <c r="O72" i="1"/>
  <c r="O66" i="1"/>
  <c r="AA66" i="1" s="1"/>
  <c r="O62" i="1"/>
  <c r="O58" i="1"/>
  <c r="O54" i="1"/>
  <c r="AA54" i="1" s="1"/>
  <c r="O50" i="1"/>
  <c r="O46" i="1"/>
  <c r="O42" i="1"/>
  <c r="O143" i="1"/>
  <c r="O117" i="1"/>
  <c r="O112" i="1"/>
  <c r="AA112" i="1" s="1"/>
  <c r="O104" i="1"/>
  <c r="O98" i="1"/>
  <c r="AA98" i="1" s="1"/>
  <c r="O95" i="1"/>
  <c r="O86" i="1"/>
  <c r="O82" i="1"/>
  <c r="O78" i="1"/>
  <c r="AA78" i="1" s="1"/>
  <c r="O74" i="1"/>
  <c r="AA74" i="1" s="1"/>
  <c r="O70" i="1"/>
  <c r="AA70" i="1" s="1"/>
  <c r="O69" i="1"/>
  <c r="O68" i="1"/>
  <c r="O64" i="1"/>
  <c r="O60" i="1"/>
  <c r="AA60" i="1" s="1"/>
  <c r="O56" i="1"/>
  <c r="O52" i="1"/>
  <c r="O48" i="1"/>
  <c r="O44" i="1"/>
  <c r="AA44" i="1" s="1"/>
  <c r="O39" i="1"/>
  <c r="U6" i="1"/>
  <c r="Y6" i="1"/>
  <c r="AO6" i="1"/>
  <c r="AS6" i="1"/>
  <c r="AB7" i="1"/>
  <c r="AC7" i="1" s="1"/>
  <c r="BA136" i="1"/>
  <c r="O9" i="1"/>
  <c r="AA9" i="1" s="1"/>
  <c r="AB11" i="1"/>
  <c r="AC11" i="1" s="1"/>
  <c r="O13" i="1"/>
  <c r="AB15" i="1"/>
  <c r="AC15" i="1" s="1"/>
  <c r="O17" i="1"/>
  <c r="AA17" i="1" s="1"/>
  <c r="AB19" i="1"/>
  <c r="AC19" i="1" s="1"/>
  <c r="O21" i="1"/>
  <c r="AB23" i="1"/>
  <c r="AC23" i="1" s="1"/>
  <c r="O25" i="1"/>
  <c r="AB27" i="1"/>
  <c r="AC27" i="1" s="1"/>
  <c r="O29" i="1"/>
  <c r="AB31" i="1"/>
  <c r="AC31" i="1" s="1"/>
  <c r="O33" i="1"/>
  <c r="O37" i="1"/>
  <c r="AA37" i="1" s="1"/>
  <c r="AB41" i="1"/>
  <c r="AC41" i="1" s="1"/>
  <c r="O43" i="1"/>
  <c r="AB45" i="1"/>
  <c r="AC45" i="1" s="1"/>
  <c r="AB49" i="1"/>
  <c r="AC49" i="1" s="1"/>
  <c r="O51" i="1"/>
  <c r="AB53" i="1"/>
  <c r="AC53" i="1" s="1"/>
  <c r="AA59" i="1"/>
  <c r="O65" i="1"/>
  <c r="AB67" i="1"/>
  <c r="AC67" i="1" s="1"/>
  <c r="O71" i="1"/>
  <c r="AB73" i="1"/>
  <c r="AC73" i="1" s="1"/>
  <c r="O75" i="1"/>
  <c r="AA75" i="1" s="1"/>
  <c r="AB77" i="1"/>
  <c r="AC77" i="1" s="1"/>
  <c r="O79" i="1"/>
  <c r="O85" i="1"/>
  <c r="AA85" i="1"/>
  <c r="AB88" i="1"/>
  <c r="AC88" i="1" s="1"/>
  <c r="O90" i="1"/>
  <c r="AA90" i="1" s="1"/>
  <c r="O114" i="1"/>
  <c r="AA114" i="1" s="1"/>
  <c r="AB114" i="1"/>
  <c r="AC114" i="1" s="1"/>
  <c r="O120" i="1"/>
  <c r="AA144" i="1"/>
  <c r="AB145" i="1"/>
  <c r="AC145" i="1" s="1"/>
  <c r="AB186" i="1"/>
  <c r="AC186" i="1" s="1"/>
  <c r="AA104" i="1"/>
  <c r="AA120" i="1"/>
  <c r="AA134" i="1"/>
  <c r="BA170" i="1"/>
  <c r="BG160" i="1"/>
  <c r="BG170" i="1" s="1"/>
  <c r="BH170" i="1"/>
  <c r="AM219" i="1"/>
  <c r="AC219" i="1"/>
  <c r="AM238" i="1"/>
  <c r="AC238" i="1"/>
  <c r="AM246" i="1"/>
  <c r="AC246" i="1"/>
  <c r="AC254" i="1"/>
  <c r="AY136" i="1"/>
  <c r="BC136" i="1"/>
  <c r="AB9" i="1"/>
  <c r="AC9" i="1" s="1"/>
  <c r="AB13" i="1"/>
  <c r="AC13" i="1" s="1"/>
  <c r="AB17" i="1"/>
  <c r="AC17" i="1" s="1"/>
  <c r="O19" i="1"/>
  <c r="AA19" i="1" s="1"/>
  <c r="AB21" i="1"/>
  <c r="AC21" i="1" s="1"/>
  <c r="O23" i="1"/>
  <c r="AA23" i="1" s="1"/>
  <c r="AB25" i="1"/>
  <c r="AC25" i="1" s="1"/>
  <c r="O27" i="1"/>
  <c r="AA27" i="1" s="1"/>
  <c r="AB29" i="1"/>
  <c r="AC29" i="1" s="1"/>
  <c r="O31" i="1"/>
  <c r="AB33" i="1"/>
  <c r="AC33" i="1" s="1"/>
  <c r="O35" i="1"/>
  <c r="O36" i="1"/>
  <c r="AB36" i="1"/>
  <c r="AC36" i="1" s="1"/>
  <c r="O40" i="1"/>
  <c r="O41" i="1"/>
  <c r="AA41" i="1" s="1"/>
  <c r="AB43" i="1"/>
  <c r="AC43" i="1" s="1"/>
  <c r="O49" i="1"/>
  <c r="AB51" i="1"/>
  <c r="AC51" i="1" s="1"/>
  <c r="O53" i="1"/>
  <c r="AA55" i="1"/>
  <c r="AA57" i="1"/>
  <c r="AB65" i="1"/>
  <c r="AC65" i="1" s="1"/>
  <c r="O67" i="1"/>
  <c r="AB71" i="1"/>
  <c r="AC71" i="1" s="1"/>
  <c r="O73" i="1"/>
  <c r="AA73" i="1" s="1"/>
  <c r="AB75" i="1"/>
  <c r="AC75" i="1" s="1"/>
  <c r="O77" i="1"/>
  <c r="AB79" i="1"/>
  <c r="AC79" i="1" s="1"/>
  <c r="O81" i="1"/>
  <c r="O84" i="1"/>
  <c r="AA84" i="1" s="1"/>
  <c r="O91" i="1"/>
  <c r="AA91" i="1"/>
  <c r="O96" i="1"/>
  <c r="AA96" i="1" s="1"/>
  <c r="O100" i="1"/>
  <c r="AB100" i="1"/>
  <c r="AC100" i="1" s="1"/>
  <c r="O110" i="1"/>
  <c r="AB110" i="1"/>
  <c r="AC110" i="1" s="1"/>
  <c r="AA124" i="1"/>
  <c r="AB125" i="1"/>
  <c r="AC125" i="1" s="1"/>
  <c r="AB149" i="1"/>
  <c r="AC149" i="1" s="1"/>
  <c r="AA88" i="1"/>
  <c r="AC99" i="1"/>
  <c r="AA100" i="1"/>
  <c r="AA102" i="1"/>
  <c r="AA110" i="1"/>
  <c r="BA153" i="1"/>
  <c r="BG143" i="1"/>
  <c r="BG153" i="1" s="1"/>
  <c r="BH153" i="1"/>
  <c r="AC92" i="1"/>
  <c r="AA106" i="1"/>
  <c r="AY153" i="1"/>
  <c r="BE143" i="1"/>
  <c r="BE153" i="1" s="1"/>
  <c r="BC153" i="1"/>
  <c r="BI143" i="1"/>
  <c r="BI153" i="1" s="1"/>
  <c r="AA163" i="1"/>
  <c r="AA125" i="1"/>
  <c r="BO136" i="1"/>
  <c r="AA147" i="1"/>
  <c r="AA164" i="1"/>
  <c r="AC121" i="1"/>
  <c r="BF153" i="1"/>
  <c r="AA160" i="1"/>
  <c r="AA162" i="1"/>
  <c r="AA184" i="1"/>
  <c r="AC201" i="1"/>
  <c r="BB170" i="1"/>
  <c r="BG177" i="1"/>
  <c r="BG187" i="1" s="1"/>
  <c r="BA187" i="1"/>
  <c r="BF187" i="1"/>
  <c r="AC208" i="1"/>
  <c r="AB184" i="1"/>
  <c r="AC184" i="1" s="1"/>
  <c r="AB180" i="1"/>
  <c r="AC180" i="1" s="1"/>
  <c r="T212" i="1"/>
  <c r="AC212" i="1" s="1"/>
  <c r="AN212" i="1"/>
  <c r="AB185" i="1"/>
  <c r="AC185" i="1" s="1"/>
  <c r="AB182" i="1"/>
  <c r="AC182" i="1" s="1"/>
  <c r="AB179" i="1"/>
  <c r="AC179" i="1" s="1"/>
  <c r="AB167" i="1"/>
  <c r="AC167" i="1" s="1"/>
  <c r="AN213" i="1"/>
  <c r="AM274" i="1"/>
  <c r="AC274" i="1"/>
  <c r="AZ170" i="1"/>
  <c r="AZ187" i="1"/>
  <c r="BE187" i="1"/>
  <c r="AD213" i="1"/>
  <c r="BC187" i="1"/>
  <c r="BI177" i="1"/>
  <c r="BI187" i="1" s="1"/>
  <c r="AA178" i="1"/>
  <c r="BH178" i="1"/>
  <c r="BH187" i="1" s="1"/>
  <c r="BB187" i="1"/>
  <c r="AC203" i="1"/>
  <c r="AC207" i="1"/>
  <c r="AM220" i="1"/>
  <c r="AC302" i="1"/>
  <c r="T231" i="1"/>
  <c r="AD231" i="1"/>
  <c r="AN231" i="1"/>
  <c r="AM262" i="1"/>
  <c r="AC262" i="1"/>
  <c r="AD314" i="1"/>
  <c r="AN314" i="1"/>
  <c r="T314" i="1"/>
  <c r="AM202" i="1"/>
  <c r="AC205" i="1"/>
  <c r="AM211" i="1"/>
  <c r="AD214" i="1"/>
  <c r="AM214" i="1" s="1"/>
  <c r="T214" i="1"/>
  <c r="AC221" i="1"/>
  <c r="T230" i="1"/>
  <c r="AN230" i="1"/>
  <c r="AD230" i="1"/>
  <c r="AM234" i="1"/>
  <c r="AC234" i="1"/>
  <c r="AM242" i="1"/>
  <c r="AC242" i="1"/>
  <c r="AM250" i="1"/>
  <c r="AC250" i="1"/>
  <c r="T266" i="1"/>
  <c r="AC266" i="1" s="1"/>
  <c r="AN266" i="1"/>
  <c r="AM266" i="1" s="1"/>
  <c r="AM270" i="1"/>
  <c r="AC270" i="1"/>
  <c r="AM278" i="1"/>
  <c r="AC278" i="1"/>
  <c r="T280" i="1"/>
  <c r="AC280" i="1" s="1"/>
  <c r="AN280" i="1"/>
  <c r="AM280" i="1" s="1"/>
  <c r="AD310" i="1"/>
  <c r="AN310" i="1"/>
  <c r="T310" i="1"/>
  <c r="AM206" i="1"/>
  <c r="AC211" i="1"/>
  <c r="AC224" i="1"/>
  <c r="T320" i="1"/>
  <c r="AD320" i="1"/>
  <c r="AM320" i="1" s="1"/>
  <c r="AD232" i="1"/>
  <c r="AC232" i="1" s="1"/>
  <c r="AN232" i="1"/>
  <c r="AM235" i="1"/>
  <c r="AM239" i="1"/>
  <c r="AC255" i="1"/>
  <c r="AM258" i="1"/>
  <c r="AC260" i="1"/>
  <c r="AD264" i="1"/>
  <c r="AC264" i="1" s="1"/>
  <c r="AN264" i="1"/>
  <c r="AD265" i="1"/>
  <c r="AM265" i="1" s="1"/>
  <c r="AD282" i="1"/>
  <c r="AN282" i="1"/>
  <c r="AD283" i="1"/>
  <c r="AM283" i="1" s="1"/>
  <c r="AC288" i="1"/>
  <c r="AM290" i="1"/>
  <c r="AC292" i="1"/>
  <c r="AM294" i="1"/>
  <c r="AC296" i="1"/>
  <c r="AM299" i="1"/>
  <c r="AC303" i="1"/>
  <c r="T309" i="1"/>
  <c r="AD309" i="1"/>
  <c r="AM309" i="1" s="1"/>
  <c r="T313" i="1"/>
  <c r="AD313" i="1"/>
  <c r="AM313" i="1" s="1"/>
  <c r="AC319" i="1"/>
  <c r="T321" i="1"/>
  <c r="AD321" i="1"/>
  <c r="AM321" i="1" s="1"/>
  <c r="AD323" i="1"/>
  <c r="AM323" i="1" s="1"/>
  <c r="AC226" i="1"/>
  <c r="AM229" i="1"/>
  <c r="AC247" i="1"/>
  <c r="AC251" i="1"/>
  <c r="AC256" i="1"/>
  <c r="AM259" i="1"/>
  <c r="T263" i="1"/>
  <c r="AD263" i="1"/>
  <c r="AM263" i="1" s="1"/>
  <c r="AC267" i="1"/>
  <c r="AC271" i="1"/>
  <c r="AC275" i="1"/>
  <c r="AC279" i="1"/>
  <c r="T281" i="1"/>
  <c r="AD281" i="1"/>
  <c r="AM281" i="1" s="1"/>
  <c r="AC282" i="1"/>
  <c r="AM287" i="1"/>
  <c r="AM291" i="1"/>
  <c r="AC307" i="1"/>
  <c r="AC311" i="1"/>
  <c r="AC315" i="1"/>
  <c r="AC316" i="1"/>
  <c r="AM318" i="1"/>
  <c r="AC322" i="1"/>
  <c r="AN322" i="1"/>
  <c r="AM322" i="1" s="1"/>
  <c r="T57" i="1" l="1"/>
  <c r="AC321" i="1"/>
  <c r="AM213" i="1"/>
  <c r="AC263" i="1"/>
  <c r="AC309" i="1"/>
  <c r="AC214" i="1"/>
  <c r="AM314" i="1"/>
  <c r="AC308" i="1"/>
  <c r="AD57" i="1"/>
  <c r="AN57" i="1" s="1"/>
  <c r="AD12" i="1"/>
  <c r="AN12" i="1" s="1"/>
  <c r="AC265" i="1"/>
  <c r="AC320" i="1"/>
  <c r="AC314" i="1"/>
  <c r="AC231" i="1"/>
  <c r="AC283" i="1"/>
  <c r="AS81" i="1"/>
  <c r="AO81" i="1"/>
  <c r="AJ81" i="1"/>
  <c r="AF81" i="1"/>
  <c r="BM81" i="1"/>
  <c r="AR81" i="1"/>
  <c r="AM81" i="1"/>
  <c r="AG81" i="1"/>
  <c r="W81" i="1"/>
  <c r="AP81" i="1"/>
  <c r="AI81" i="1"/>
  <c r="Y81" i="1"/>
  <c r="U81" i="1"/>
  <c r="AT81" i="1"/>
  <c r="AH81" i="1"/>
  <c r="X81" i="1"/>
  <c r="BN81" i="1"/>
  <c r="BK81" i="1"/>
  <c r="BJ81" i="1" s="1"/>
  <c r="Z81" i="1"/>
  <c r="AE81" i="1"/>
  <c r="V81" i="1"/>
  <c r="AQ81" i="1"/>
  <c r="BK65" i="1"/>
  <c r="BJ65" i="1" s="1"/>
  <c r="AT65" i="1"/>
  <c r="AP65" i="1"/>
  <c r="AG65" i="1"/>
  <c r="Y65" i="1"/>
  <c r="U65" i="1"/>
  <c r="BN65" i="1"/>
  <c r="AR65" i="1"/>
  <c r="AI65" i="1"/>
  <c r="AE65" i="1"/>
  <c r="W65" i="1"/>
  <c r="AQ65" i="1"/>
  <c r="AJ65" i="1"/>
  <c r="BM65" i="1"/>
  <c r="AM65" i="1"/>
  <c r="AF65" i="1"/>
  <c r="X65" i="1"/>
  <c r="AH65" i="1"/>
  <c r="AS65" i="1"/>
  <c r="AO65" i="1"/>
  <c r="Z65" i="1"/>
  <c r="V65" i="1"/>
  <c r="T65" i="1" s="1"/>
  <c r="BN51" i="1"/>
  <c r="AR51" i="1"/>
  <c r="AI51" i="1"/>
  <c r="AE51" i="1"/>
  <c r="W51" i="1"/>
  <c r="BK51" i="1"/>
  <c r="BJ51" i="1" s="1"/>
  <c r="AT51" i="1"/>
  <c r="AP51" i="1"/>
  <c r="AG51" i="1"/>
  <c r="Y51" i="1"/>
  <c r="U51" i="1"/>
  <c r="AQ51" i="1"/>
  <c r="AJ51" i="1"/>
  <c r="BM51" i="1"/>
  <c r="AM51" i="1"/>
  <c r="AF51" i="1"/>
  <c r="X51" i="1"/>
  <c r="AH51" i="1"/>
  <c r="AS51" i="1"/>
  <c r="AO51" i="1"/>
  <c r="Z51" i="1"/>
  <c r="V51" i="1"/>
  <c r="BN43" i="1"/>
  <c r="AR43" i="1"/>
  <c r="AI43" i="1"/>
  <c r="AE43" i="1"/>
  <c r="W43" i="1"/>
  <c r="BK43" i="1"/>
  <c r="BJ43" i="1" s="1"/>
  <c r="AT43" i="1"/>
  <c r="AP43" i="1"/>
  <c r="AG43" i="1"/>
  <c r="Y43" i="1"/>
  <c r="U43" i="1"/>
  <c r="AQ43" i="1"/>
  <c r="AJ43" i="1"/>
  <c r="BM43" i="1"/>
  <c r="BO43" i="1" s="1"/>
  <c r="AM43" i="1"/>
  <c r="AF43" i="1"/>
  <c r="X43" i="1"/>
  <c r="AS43" i="1"/>
  <c r="V43" i="1"/>
  <c r="T43" i="1" s="1"/>
  <c r="AO43" i="1"/>
  <c r="Z43" i="1"/>
  <c r="AH43" i="1"/>
  <c r="AS64" i="1"/>
  <c r="AO64" i="1"/>
  <c r="AJ64" i="1"/>
  <c r="AF64" i="1"/>
  <c r="X64" i="1"/>
  <c r="BM64" i="1"/>
  <c r="AQ64" i="1"/>
  <c r="AM64" i="1"/>
  <c r="AH64" i="1"/>
  <c r="Z64" i="1"/>
  <c r="V64" i="1"/>
  <c r="BK64" i="1"/>
  <c r="BJ64" i="1" s="1"/>
  <c r="AE64" i="1"/>
  <c r="W64" i="1"/>
  <c r="AR64" i="1"/>
  <c r="AI64" i="1"/>
  <c r="U64" i="1"/>
  <c r="T64" i="1" s="1"/>
  <c r="BN64" i="1"/>
  <c r="AG64" i="1"/>
  <c r="AT64" i="1"/>
  <c r="Y64" i="1"/>
  <c r="AP64" i="1"/>
  <c r="AS95" i="1"/>
  <c r="AO95" i="1"/>
  <c r="AJ95" i="1"/>
  <c r="AF95" i="1"/>
  <c r="X95" i="1"/>
  <c r="BK95" i="1"/>
  <c r="BJ95" i="1" s="1"/>
  <c r="AQ95" i="1"/>
  <c r="AE95" i="1"/>
  <c r="Z95" i="1"/>
  <c r="U95" i="1"/>
  <c r="BN95" i="1"/>
  <c r="AT95" i="1"/>
  <c r="AH95" i="1"/>
  <c r="W95" i="1"/>
  <c r="AP95" i="1"/>
  <c r="AG95" i="1"/>
  <c r="V95" i="1"/>
  <c r="AM95" i="1"/>
  <c r="BM95" i="1"/>
  <c r="BO95" i="1" s="1"/>
  <c r="Y95" i="1"/>
  <c r="AI95" i="1"/>
  <c r="AR95" i="1"/>
  <c r="BM50" i="1"/>
  <c r="BO50" i="1" s="1"/>
  <c r="AQ50" i="1"/>
  <c r="AM50" i="1"/>
  <c r="AH50" i="1"/>
  <c r="Z50" i="1"/>
  <c r="V50" i="1"/>
  <c r="AS50" i="1"/>
  <c r="AO50" i="1"/>
  <c r="AJ50" i="1"/>
  <c r="AF50" i="1"/>
  <c r="X50" i="1"/>
  <c r="BK50" i="1"/>
  <c r="BJ50" i="1" s="1"/>
  <c r="AE50" i="1"/>
  <c r="W50" i="1"/>
  <c r="AR50" i="1"/>
  <c r="AI50" i="1"/>
  <c r="U50" i="1"/>
  <c r="AT50" i="1"/>
  <c r="BN50" i="1"/>
  <c r="AG50" i="1"/>
  <c r="AP50" i="1"/>
  <c r="Y50" i="1"/>
  <c r="BK92" i="1"/>
  <c r="BJ92" i="1" s="1"/>
  <c r="AT92" i="1"/>
  <c r="AG92" i="1"/>
  <c r="Y92" i="1"/>
  <c r="U92" i="1"/>
  <c r="BN92" i="1"/>
  <c r="AS92" i="1"/>
  <c r="AH92" i="1"/>
  <c r="W92" i="1"/>
  <c r="AQ92" i="1"/>
  <c r="AJ92" i="1"/>
  <c r="AE92" i="1"/>
  <c r="Z92" i="1"/>
  <c r="AR92" i="1"/>
  <c r="AF92" i="1"/>
  <c r="X92" i="1"/>
  <c r="BM92" i="1"/>
  <c r="AI92" i="1"/>
  <c r="V92" i="1"/>
  <c r="BM87" i="1"/>
  <c r="AQ87" i="1"/>
  <c r="AM87" i="1"/>
  <c r="AH87" i="1"/>
  <c r="Z87" i="1"/>
  <c r="V87" i="1"/>
  <c r="BK87" i="1"/>
  <c r="BJ87" i="1" s="1"/>
  <c r="AS87" i="1"/>
  <c r="AG87" i="1"/>
  <c r="W87" i="1"/>
  <c r="AP87" i="1"/>
  <c r="AJ87" i="1"/>
  <c r="AE87" i="1"/>
  <c r="Y87" i="1"/>
  <c r="BN87" i="1"/>
  <c r="AO87" i="1"/>
  <c r="AT87" i="1"/>
  <c r="AI87" i="1"/>
  <c r="X87" i="1"/>
  <c r="AR87" i="1"/>
  <c r="AF87" i="1"/>
  <c r="U87" i="1"/>
  <c r="T87" i="1" s="1"/>
  <c r="AA87" i="1"/>
  <c r="BK131" i="1"/>
  <c r="BJ131" i="1" s="1"/>
  <c r="AT131" i="1"/>
  <c r="AP131" i="1"/>
  <c r="AG131" i="1"/>
  <c r="Y131" i="1"/>
  <c r="U131" i="1"/>
  <c r="BN131" i="1"/>
  <c r="AR131" i="1"/>
  <c r="AI131" i="1"/>
  <c r="AE131" i="1"/>
  <c r="W131" i="1"/>
  <c r="AQ131" i="1"/>
  <c r="AJ131" i="1"/>
  <c r="BM131" i="1"/>
  <c r="AM131" i="1"/>
  <c r="AF131" i="1"/>
  <c r="X131" i="1"/>
  <c r="AS131" i="1"/>
  <c r="V131" i="1"/>
  <c r="AH131" i="1"/>
  <c r="Z131" i="1"/>
  <c r="AO131" i="1"/>
  <c r="AS116" i="1"/>
  <c r="AO116" i="1"/>
  <c r="AJ116" i="1"/>
  <c r="AF116" i="1"/>
  <c r="X116" i="1"/>
  <c r="BN116" i="1"/>
  <c r="AT116" i="1"/>
  <c r="AH116" i="1"/>
  <c r="W116" i="1"/>
  <c r="BK116" i="1"/>
  <c r="BJ116" i="1" s="1"/>
  <c r="AQ116" i="1"/>
  <c r="AE116" i="1"/>
  <c r="Z116" i="1"/>
  <c r="U116" i="1"/>
  <c r="AP116" i="1"/>
  <c r="AG116" i="1"/>
  <c r="V116" i="1"/>
  <c r="AI116" i="1"/>
  <c r="BM116" i="1"/>
  <c r="AR116" i="1"/>
  <c r="AM116" i="1"/>
  <c r="Y116" i="1"/>
  <c r="AS126" i="1"/>
  <c r="AO126" i="1"/>
  <c r="AJ126" i="1"/>
  <c r="AF126" i="1"/>
  <c r="X126" i="1"/>
  <c r="BM126" i="1"/>
  <c r="AQ126" i="1"/>
  <c r="AM126" i="1"/>
  <c r="AH126" i="1"/>
  <c r="Z126" i="1"/>
  <c r="V126" i="1"/>
  <c r="AT126" i="1"/>
  <c r="U126" i="1"/>
  <c r="BN126" i="1"/>
  <c r="AP126" i="1"/>
  <c r="AG126" i="1"/>
  <c r="Y126" i="1"/>
  <c r="W126" i="1"/>
  <c r="AR126" i="1"/>
  <c r="AE126" i="1"/>
  <c r="BK126" i="1"/>
  <c r="BJ126" i="1" s="1"/>
  <c r="AI126" i="1"/>
  <c r="BM144" i="1"/>
  <c r="AQ144" i="1"/>
  <c r="AM144" i="1"/>
  <c r="AH144" i="1"/>
  <c r="Z144" i="1"/>
  <c r="V144" i="1"/>
  <c r="AS144" i="1"/>
  <c r="AO144" i="1"/>
  <c r="AJ144" i="1"/>
  <c r="AF144" i="1"/>
  <c r="X144" i="1"/>
  <c r="BN144" i="1"/>
  <c r="AP144" i="1"/>
  <c r="AG144" i="1"/>
  <c r="Y144" i="1"/>
  <c r="AT144" i="1"/>
  <c r="U144" i="1"/>
  <c r="BK144" i="1"/>
  <c r="BJ144" i="1" s="1"/>
  <c r="AI144" i="1"/>
  <c r="AE144" i="1"/>
  <c r="W144" i="1"/>
  <c r="AR144" i="1"/>
  <c r="BK185" i="1"/>
  <c r="BJ185" i="1" s="1"/>
  <c r="AT185" i="1"/>
  <c r="AP185" i="1"/>
  <c r="AG185" i="1"/>
  <c r="Y185" i="1"/>
  <c r="U185" i="1"/>
  <c r="AQ185" i="1"/>
  <c r="AF185" i="1"/>
  <c r="V185" i="1"/>
  <c r="BM185" i="1"/>
  <c r="AI185" i="1"/>
  <c r="AO185" i="1"/>
  <c r="AH185" i="1"/>
  <c r="X185" i="1"/>
  <c r="AS185" i="1"/>
  <c r="AJ185" i="1"/>
  <c r="W185" i="1"/>
  <c r="AM185" i="1"/>
  <c r="BN185" i="1"/>
  <c r="Z185" i="1"/>
  <c r="AR185" i="1"/>
  <c r="AE185" i="1"/>
  <c r="BN179" i="1"/>
  <c r="AR179" i="1"/>
  <c r="AI179" i="1"/>
  <c r="AE179" i="1"/>
  <c r="W179" i="1"/>
  <c r="BM179" i="1"/>
  <c r="AS179" i="1"/>
  <c r="AM179" i="1"/>
  <c r="AG179" i="1"/>
  <c r="V179" i="1"/>
  <c r="AT179" i="1"/>
  <c r="X179" i="1"/>
  <c r="AP179" i="1"/>
  <c r="AH179" i="1"/>
  <c r="Y179" i="1"/>
  <c r="AJ179" i="1"/>
  <c r="AO179" i="1"/>
  <c r="Z179" i="1"/>
  <c r="U179" i="1"/>
  <c r="BK179" i="1"/>
  <c r="BJ179" i="1" s="1"/>
  <c r="AQ179" i="1"/>
  <c r="AF179" i="1"/>
  <c r="BN125" i="1"/>
  <c r="AR125" i="1"/>
  <c r="AI125" i="1"/>
  <c r="AE125" i="1"/>
  <c r="W125" i="1"/>
  <c r="BK125" i="1"/>
  <c r="BJ125" i="1" s="1"/>
  <c r="AT125" i="1"/>
  <c r="AP125" i="1"/>
  <c r="AG125" i="1"/>
  <c r="Y125" i="1"/>
  <c r="U125" i="1"/>
  <c r="AS125" i="1"/>
  <c r="V125" i="1"/>
  <c r="AO125" i="1"/>
  <c r="AH125" i="1"/>
  <c r="Z125" i="1"/>
  <c r="X125" i="1"/>
  <c r="BM125" i="1"/>
  <c r="AQ125" i="1"/>
  <c r="AF125" i="1"/>
  <c r="AM125" i="1"/>
  <c r="AJ125" i="1"/>
  <c r="BN63" i="1"/>
  <c r="AR63" i="1"/>
  <c r="AI63" i="1"/>
  <c r="AE63" i="1"/>
  <c r="W63" i="1"/>
  <c r="BK63" i="1"/>
  <c r="BJ63" i="1" s="1"/>
  <c r="AT63" i="1"/>
  <c r="AG63" i="1"/>
  <c r="Y63" i="1"/>
  <c r="U63" i="1"/>
  <c r="BM63" i="1"/>
  <c r="V63" i="1"/>
  <c r="AQ63" i="1"/>
  <c r="AH63" i="1"/>
  <c r="Z63" i="1"/>
  <c r="X63" i="1"/>
  <c r="AJ63" i="1"/>
  <c r="AF63" i="1"/>
  <c r="AS63" i="1"/>
  <c r="BK30" i="1"/>
  <c r="BJ30" i="1" s="1"/>
  <c r="AT30" i="1"/>
  <c r="AG30" i="1"/>
  <c r="Y30" i="1"/>
  <c r="U30" i="1"/>
  <c r="BN30" i="1"/>
  <c r="AR30" i="1"/>
  <c r="AI30" i="1"/>
  <c r="AE30" i="1"/>
  <c r="W30" i="1"/>
  <c r="AS30" i="1"/>
  <c r="AJ30" i="1"/>
  <c r="AF30" i="1"/>
  <c r="AQ30" i="1"/>
  <c r="AH30" i="1"/>
  <c r="Z30" i="1"/>
  <c r="X30" i="1"/>
  <c r="V30" i="1"/>
  <c r="BM30" i="1"/>
  <c r="AA116" i="1"/>
  <c r="AS85" i="1"/>
  <c r="AO85" i="1"/>
  <c r="AJ85" i="1"/>
  <c r="AF85" i="1"/>
  <c r="X85" i="1"/>
  <c r="BM85" i="1"/>
  <c r="AR85" i="1"/>
  <c r="AM85" i="1"/>
  <c r="AG85" i="1"/>
  <c r="V85" i="1"/>
  <c r="AP85" i="1"/>
  <c r="AI85" i="1"/>
  <c r="Y85" i="1"/>
  <c r="AQ85" i="1"/>
  <c r="AE85" i="1"/>
  <c r="U85" i="1"/>
  <c r="T85" i="1" s="1"/>
  <c r="BK85" i="1"/>
  <c r="BJ85" i="1" s="1"/>
  <c r="Z85" i="1"/>
  <c r="AT85" i="1"/>
  <c r="AH85" i="1"/>
  <c r="W85" i="1"/>
  <c r="BN85" i="1"/>
  <c r="AS21" i="1"/>
  <c r="AO21" i="1"/>
  <c r="AJ21" i="1"/>
  <c r="AF21" i="1"/>
  <c r="X21" i="1"/>
  <c r="BM21" i="1"/>
  <c r="AQ21" i="1"/>
  <c r="AM21" i="1"/>
  <c r="AH21" i="1"/>
  <c r="Z21" i="1"/>
  <c r="V21" i="1"/>
  <c r="BK21" i="1"/>
  <c r="BJ21" i="1" s="1"/>
  <c r="AE21" i="1"/>
  <c r="W21" i="1"/>
  <c r="AR21" i="1"/>
  <c r="AI21" i="1"/>
  <c r="AT21" i="1"/>
  <c r="U21" i="1"/>
  <c r="AP21" i="1"/>
  <c r="AG21" i="1"/>
  <c r="BN21" i="1"/>
  <c r="Y21" i="1"/>
  <c r="AS13" i="1"/>
  <c r="AO13" i="1"/>
  <c r="AJ13" i="1"/>
  <c r="AF13" i="1"/>
  <c r="X13" i="1"/>
  <c r="BM13" i="1"/>
  <c r="AQ13" i="1"/>
  <c r="AM13" i="1"/>
  <c r="AH13" i="1"/>
  <c r="Z13" i="1"/>
  <c r="V13" i="1"/>
  <c r="AT13" i="1"/>
  <c r="U13" i="1"/>
  <c r="AR13" i="1"/>
  <c r="AI13" i="1"/>
  <c r="BN13" i="1"/>
  <c r="AP13" i="1"/>
  <c r="AG13" i="1"/>
  <c r="Y13" i="1"/>
  <c r="AE13" i="1"/>
  <c r="BK13" i="1"/>
  <c r="BJ13" i="1" s="1"/>
  <c r="W13" i="1"/>
  <c r="AS52" i="1"/>
  <c r="AO52" i="1"/>
  <c r="AJ52" i="1"/>
  <c r="AF52" i="1"/>
  <c r="X52" i="1"/>
  <c r="BM52" i="1"/>
  <c r="AQ52" i="1"/>
  <c r="AM52" i="1"/>
  <c r="AH52" i="1"/>
  <c r="Z52" i="1"/>
  <c r="V52" i="1"/>
  <c r="AR52" i="1"/>
  <c r="AI52" i="1"/>
  <c r="BK52" i="1"/>
  <c r="BJ52" i="1" s="1"/>
  <c r="AE52" i="1"/>
  <c r="W52" i="1"/>
  <c r="AT52" i="1"/>
  <c r="AP52" i="1"/>
  <c r="Y52" i="1"/>
  <c r="U52" i="1"/>
  <c r="AG52" i="1"/>
  <c r="BN52" i="1"/>
  <c r="AS78" i="1"/>
  <c r="AO78" i="1"/>
  <c r="AJ78" i="1"/>
  <c r="AF78" i="1"/>
  <c r="X78" i="1"/>
  <c r="BM78" i="1"/>
  <c r="AQ78" i="1"/>
  <c r="AM78" i="1"/>
  <c r="AH78" i="1"/>
  <c r="Z78" i="1"/>
  <c r="V78" i="1"/>
  <c r="BK78" i="1"/>
  <c r="BJ78" i="1" s="1"/>
  <c r="AE78" i="1"/>
  <c r="W78" i="1"/>
  <c r="AR78" i="1"/>
  <c r="AI78" i="1"/>
  <c r="BN78" i="1"/>
  <c r="AP78" i="1"/>
  <c r="AG78" i="1"/>
  <c r="Y78" i="1"/>
  <c r="U78" i="1"/>
  <c r="AT78" i="1"/>
  <c r="BK143" i="1"/>
  <c r="AT143" i="1"/>
  <c r="AP143" i="1"/>
  <c r="AG143" i="1"/>
  <c r="Y143" i="1"/>
  <c r="U143" i="1"/>
  <c r="BN143" i="1"/>
  <c r="AR143" i="1"/>
  <c r="AI143" i="1"/>
  <c r="AE143" i="1"/>
  <c r="W143" i="1"/>
  <c r="AO143" i="1"/>
  <c r="AH143" i="1"/>
  <c r="Z143" i="1"/>
  <c r="AS143" i="1"/>
  <c r="V143" i="1"/>
  <c r="AJ143" i="1"/>
  <c r="AM143" i="1"/>
  <c r="AF143" i="1"/>
  <c r="X143" i="1"/>
  <c r="BM143" i="1"/>
  <c r="AQ143" i="1"/>
  <c r="BM72" i="1"/>
  <c r="AQ72" i="1"/>
  <c r="AH72" i="1"/>
  <c r="Z72" i="1"/>
  <c r="V72" i="1"/>
  <c r="AS72" i="1"/>
  <c r="AJ72" i="1"/>
  <c r="AF72" i="1"/>
  <c r="X72" i="1"/>
  <c r="AR72" i="1"/>
  <c r="AI72" i="1"/>
  <c r="BK72" i="1"/>
  <c r="BJ72" i="1" s="1"/>
  <c r="AE72" i="1"/>
  <c r="W72" i="1"/>
  <c r="AT72" i="1"/>
  <c r="U72" i="1"/>
  <c r="AG72" i="1"/>
  <c r="Y72" i="1"/>
  <c r="BN72" i="1"/>
  <c r="BK147" i="1"/>
  <c r="BJ147" i="1" s="1"/>
  <c r="AT147" i="1"/>
  <c r="AP147" i="1"/>
  <c r="AG147" i="1"/>
  <c r="Y147" i="1"/>
  <c r="U147" i="1"/>
  <c r="BN147" i="1"/>
  <c r="AR147" i="1"/>
  <c r="AI147" i="1"/>
  <c r="AE147" i="1"/>
  <c r="W147" i="1"/>
  <c r="AO147" i="1"/>
  <c r="AH147" i="1"/>
  <c r="Z147" i="1"/>
  <c r="AS147" i="1"/>
  <c r="V147" i="1"/>
  <c r="AM147" i="1"/>
  <c r="AJ147" i="1"/>
  <c r="X147" i="1"/>
  <c r="BM147" i="1"/>
  <c r="AQ147" i="1"/>
  <c r="AF147" i="1"/>
  <c r="AS105" i="1"/>
  <c r="AJ105" i="1"/>
  <c r="AF105" i="1"/>
  <c r="X105" i="1"/>
  <c r="BM105" i="1"/>
  <c r="AQ105" i="1"/>
  <c r="AH105" i="1"/>
  <c r="Z105" i="1"/>
  <c r="V105" i="1"/>
  <c r="BN105" i="1"/>
  <c r="AG105" i="1"/>
  <c r="AT105" i="1"/>
  <c r="W105" i="1"/>
  <c r="BK105" i="1"/>
  <c r="BJ105" i="1" s="1"/>
  <c r="AE105" i="1"/>
  <c r="AR105" i="1"/>
  <c r="Y105" i="1"/>
  <c r="AI105" i="1"/>
  <c r="U105" i="1"/>
  <c r="BM107" i="1"/>
  <c r="AQ107" i="1"/>
  <c r="AH107" i="1"/>
  <c r="Z107" i="1"/>
  <c r="V107" i="1"/>
  <c r="AS107" i="1"/>
  <c r="AJ107" i="1"/>
  <c r="AF107" i="1"/>
  <c r="X107" i="1"/>
  <c r="AR107" i="1"/>
  <c r="AI107" i="1"/>
  <c r="U107" i="1"/>
  <c r="T107" i="1" s="1"/>
  <c r="BK107" i="1"/>
  <c r="BJ107" i="1" s="1"/>
  <c r="AE107" i="1"/>
  <c r="Y107" i="1"/>
  <c r="BN107" i="1"/>
  <c r="AG107" i="1"/>
  <c r="W107" i="1"/>
  <c r="AT107" i="1"/>
  <c r="BN183" i="1"/>
  <c r="AR183" i="1"/>
  <c r="AI183" i="1"/>
  <c r="AE183" i="1"/>
  <c r="W183" i="1"/>
  <c r="AP183" i="1"/>
  <c r="AJ183" i="1"/>
  <c r="Y183" i="1"/>
  <c r="AS183" i="1"/>
  <c r="V183" i="1"/>
  <c r="AO183" i="1"/>
  <c r="AG183" i="1"/>
  <c r="X183" i="1"/>
  <c r="AQ183" i="1"/>
  <c r="AF183" i="1"/>
  <c r="BM183" i="1"/>
  <c r="Z183" i="1"/>
  <c r="AT183" i="1"/>
  <c r="BK183" i="1"/>
  <c r="BJ183" i="1" s="1"/>
  <c r="U183" i="1"/>
  <c r="AH183" i="1"/>
  <c r="AM183" i="1"/>
  <c r="BM124" i="1"/>
  <c r="AQ124" i="1"/>
  <c r="AM124" i="1"/>
  <c r="AH124" i="1"/>
  <c r="Z124" i="1"/>
  <c r="V124" i="1"/>
  <c r="AS124" i="1"/>
  <c r="AO124" i="1"/>
  <c r="AJ124" i="1"/>
  <c r="AF124" i="1"/>
  <c r="X124" i="1"/>
  <c r="BN124" i="1"/>
  <c r="AP124" i="1"/>
  <c r="AG124" i="1"/>
  <c r="Y124" i="1"/>
  <c r="AT124" i="1"/>
  <c r="U124" i="1"/>
  <c r="BK124" i="1"/>
  <c r="BJ124" i="1" s="1"/>
  <c r="AI124" i="1"/>
  <c r="AR124" i="1"/>
  <c r="AE124" i="1"/>
  <c r="W124" i="1"/>
  <c r="AA81" i="1"/>
  <c r="AA64" i="1"/>
  <c r="BK18" i="1"/>
  <c r="BJ18" i="1" s="1"/>
  <c r="AT18" i="1"/>
  <c r="AP18" i="1"/>
  <c r="AG18" i="1"/>
  <c r="Y18" i="1"/>
  <c r="U18" i="1"/>
  <c r="BN18" i="1"/>
  <c r="AR18" i="1"/>
  <c r="AI18" i="1"/>
  <c r="AE18" i="1"/>
  <c r="W18" i="1"/>
  <c r="AO18" i="1"/>
  <c r="AH18" i="1"/>
  <c r="Z18" i="1"/>
  <c r="AS18" i="1"/>
  <c r="BM18" i="1"/>
  <c r="AM18" i="1"/>
  <c r="AF18" i="1"/>
  <c r="X18" i="1"/>
  <c r="V18" i="1"/>
  <c r="AQ18" i="1"/>
  <c r="AJ18" i="1"/>
  <c r="BM149" i="1"/>
  <c r="AR149" i="1"/>
  <c r="AI149" i="1"/>
  <c r="AE149" i="1"/>
  <c r="W149" i="1"/>
  <c r="BN149" i="1"/>
  <c r="AT149" i="1"/>
  <c r="AP149" i="1"/>
  <c r="AG149" i="1"/>
  <c r="Y149" i="1"/>
  <c r="U149" i="1"/>
  <c r="BK149" i="1"/>
  <c r="BJ149" i="1" s="1"/>
  <c r="AS149" i="1"/>
  <c r="V149" i="1"/>
  <c r="AO149" i="1"/>
  <c r="AH149" i="1"/>
  <c r="Z149" i="1"/>
  <c r="AQ149" i="1"/>
  <c r="AF149" i="1"/>
  <c r="X149" i="1"/>
  <c r="AM149" i="1"/>
  <c r="AJ149" i="1"/>
  <c r="BM11" i="1"/>
  <c r="AQ11" i="1"/>
  <c r="AM11" i="1"/>
  <c r="AH11" i="1"/>
  <c r="Z11" i="1"/>
  <c r="V11" i="1"/>
  <c r="T11" i="1" s="1"/>
  <c r="AS11" i="1"/>
  <c r="AO11" i="1"/>
  <c r="AJ11" i="1"/>
  <c r="AF11" i="1"/>
  <c r="X11" i="1"/>
  <c r="BN11" i="1"/>
  <c r="AP11" i="1"/>
  <c r="AG11" i="1"/>
  <c r="Y11" i="1"/>
  <c r="BK11" i="1"/>
  <c r="BJ11" i="1" s="1"/>
  <c r="AE11" i="1"/>
  <c r="W11" i="1"/>
  <c r="AT11" i="1"/>
  <c r="U11" i="1"/>
  <c r="AR11" i="1"/>
  <c r="AA11" i="1"/>
  <c r="AI11" i="1"/>
  <c r="AA21" i="1"/>
  <c r="BN16" i="1"/>
  <c r="AR16" i="1"/>
  <c r="AI16" i="1"/>
  <c r="AE16" i="1"/>
  <c r="W16" i="1"/>
  <c r="BK16" i="1"/>
  <c r="BJ16" i="1" s="1"/>
  <c r="AT16" i="1"/>
  <c r="AP16" i="1"/>
  <c r="AG16" i="1"/>
  <c r="Y16" i="1"/>
  <c r="U16" i="1"/>
  <c r="AS16" i="1"/>
  <c r="V16" i="1"/>
  <c r="AH16" i="1"/>
  <c r="AQ16" i="1"/>
  <c r="AJ16" i="1"/>
  <c r="AO16" i="1"/>
  <c r="Z16" i="1"/>
  <c r="BM16" i="1"/>
  <c r="AM16" i="1"/>
  <c r="AF16" i="1"/>
  <c r="X16" i="1"/>
  <c r="BK22" i="1"/>
  <c r="BJ22" i="1" s="1"/>
  <c r="AT22" i="1"/>
  <c r="AP22" i="1"/>
  <c r="AG22" i="1"/>
  <c r="Y22" i="1"/>
  <c r="U22" i="1"/>
  <c r="BN22" i="1"/>
  <c r="AR22" i="1"/>
  <c r="AI22" i="1"/>
  <c r="AE22" i="1"/>
  <c r="W22" i="1"/>
  <c r="AQ22" i="1"/>
  <c r="AJ22" i="1"/>
  <c r="AO22" i="1"/>
  <c r="AH22" i="1"/>
  <c r="Z22" i="1"/>
  <c r="BM22" i="1"/>
  <c r="AM22" i="1"/>
  <c r="AF22" i="1"/>
  <c r="X22" i="1"/>
  <c r="AS22" i="1"/>
  <c r="V22" i="1"/>
  <c r="T22" i="1" s="1"/>
  <c r="BN47" i="1"/>
  <c r="AR47" i="1"/>
  <c r="AI47" i="1"/>
  <c r="AE47" i="1"/>
  <c r="W47" i="1"/>
  <c r="BK47" i="1"/>
  <c r="BJ47" i="1" s="1"/>
  <c r="AT47" i="1"/>
  <c r="AP47" i="1"/>
  <c r="AG47" i="1"/>
  <c r="Y47" i="1"/>
  <c r="U47" i="1"/>
  <c r="T47" i="1" s="1"/>
  <c r="AS47" i="1"/>
  <c r="V47" i="1"/>
  <c r="AO47" i="1"/>
  <c r="AH47" i="1"/>
  <c r="Z47" i="1"/>
  <c r="AJ47" i="1"/>
  <c r="AM47" i="1"/>
  <c r="BM47" i="1"/>
  <c r="AQ47" i="1"/>
  <c r="AF47" i="1"/>
  <c r="X47" i="1"/>
  <c r="BO57" i="1"/>
  <c r="AC313" i="1"/>
  <c r="AM282" i="1"/>
  <c r="AC323" i="1"/>
  <c r="AC230" i="1"/>
  <c r="AA183" i="1"/>
  <c r="AA143" i="1"/>
  <c r="BN100" i="1"/>
  <c r="AR100" i="1"/>
  <c r="AI100" i="1"/>
  <c r="AE100" i="1"/>
  <c r="W100" i="1"/>
  <c r="BK100" i="1"/>
  <c r="BJ100" i="1" s="1"/>
  <c r="AT100" i="1"/>
  <c r="AP100" i="1"/>
  <c r="AG100" i="1"/>
  <c r="Y100" i="1"/>
  <c r="U100" i="1"/>
  <c r="AS100" i="1"/>
  <c r="V100" i="1"/>
  <c r="AO100" i="1"/>
  <c r="AH100" i="1"/>
  <c r="Z100" i="1"/>
  <c r="AM100" i="1"/>
  <c r="X100" i="1"/>
  <c r="AJ100" i="1"/>
  <c r="BM100" i="1"/>
  <c r="AQ100" i="1"/>
  <c r="AF100" i="1"/>
  <c r="AS91" i="1"/>
  <c r="AO91" i="1"/>
  <c r="AJ91" i="1"/>
  <c r="AF91" i="1"/>
  <c r="X91" i="1"/>
  <c r="AP91" i="1"/>
  <c r="AI91" i="1"/>
  <c r="Y91" i="1"/>
  <c r="BM91" i="1"/>
  <c r="AR91" i="1"/>
  <c r="AM91" i="1"/>
  <c r="AG91" i="1"/>
  <c r="V91" i="1"/>
  <c r="T91" i="1" s="1"/>
  <c r="BK91" i="1"/>
  <c r="BJ91" i="1" s="1"/>
  <c r="Z91" i="1"/>
  <c r="AQ91" i="1"/>
  <c r="AE91" i="1"/>
  <c r="U91" i="1"/>
  <c r="BN91" i="1"/>
  <c r="AT91" i="1"/>
  <c r="AH91" i="1"/>
  <c r="W91" i="1"/>
  <c r="BN77" i="1"/>
  <c r="AR77" i="1"/>
  <c r="AI77" i="1"/>
  <c r="AE77" i="1"/>
  <c r="W77" i="1"/>
  <c r="BK77" i="1"/>
  <c r="BJ77" i="1" s="1"/>
  <c r="AT77" i="1"/>
  <c r="AP77" i="1"/>
  <c r="AG77" i="1"/>
  <c r="Y77" i="1"/>
  <c r="U77" i="1"/>
  <c r="BM77" i="1"/>
  <c r="AM77" i="1"/>
  <c r="AF77" i="1"/>
  <c r="X77" i="1"/>
  <c r="AQ77" i="1"/>
  <c r="AJ77" i="1"/>
  <c r="AO77" i="1"/>
  <c r="AH77" i="1"/>
  <c r="Z77" i="1"/>
  <c r="AS77" i="1"/>
  <c r="V77" i="1"/>
  <c r="BN67" i="1"/>
  <c r="AR67" i="1"/>
  <c r="AI67" i="1"/>
  <c r="AE67" i="1"/>
  <c r="W67" i="1"/>
  <c r="BK67" i="1"/>
  <c r="BJ67" i="1" s="1"/>
  <c r="AT67" i="1"/>
  <c r="AP67" i="1"/>
  <c r="AG67" i="1"/>
  <c r="Y67" i="1"/>
  <c r="U67" i="1"/>
  <c r="BM67" i="1"/>
  <c r="AM67" i="1"/>
  <c r="AF67" i="1"/>
  <c r="X67" i="1"/>
  <c r="AQ67" i="1"/>
  <c r="AJ67" i="1"/>
  <c r="AO67" i="1"/>
  <c r="Z67" i="1"/>
  <c r="V67" i="1"/>
  <c r="AH67" i="1"/>
  <c r="AS67" i="1"/>
  <c r="BK53" i="1"/>
  <c r="BJ53" i="1" s="1"/>
  <c r="AT53" i="1"/>
  <c r="AG53" i="1"/>
  <c r="Y53" i="1"/>
  <c r="U53" i="1"/>
  <c r="BN53" i="1"/>
  <c r="AR53" i="1"/>
  <c r="AI53" i="1"/>
  <c r="AE53" i="1"/>
  <c r="W53" i="1"/>
  <c r="AF53" i="1"/>
  <c r="X53" i="1"/>
  <c r="AS53" i="1"/>
  <c r="AJ53" i="1"/>
  <c r="BM53" i="1"/>
  <c r="AQ53" i="1"/>
  <c r="Z53" i="1"/>
  <c r="V53" i="1"/>
  <c r="AH53" i="1"/>
  <c r="BN36" i="1"/>
  <c r="AR36" i="1"/>
  <c r="AI36" i="1"/>
  <c r="AE36" i="1"/>
  <c r="W36" i="1"/>
  <c r="BM36" i="1"/>
  <c r="BO36" i="1" s="1"/>
  <c r="AS36" i="1"/>
  <c r="AM36" i="1"/>
  <c r="AG36" i="1"/>
  <c r="V36" i="1"/>
  <c r="AP36" i="1"/>
  <c r="AJ36" i="1"/>
  <c r="Y36" i="1"/>
  <c r="AO36" i="1"/>
  <c r="AT36" i="1"/>
  <c r="Z36" i="1"/>
  <c r="BK36" i="1"/>
  <c r="BJ36" i="1" s="1"/>
  <c r="AH36" i="1"/>
  <c r="X36" i="1"/>
  <c r="AQ36" i="1"/>
  <c r="AF36" i="1"/>
  <c r="U36" i="1"/>
  <c r="T36" i="1" s="1"/>
  <c r="BN90" i="1"/>
  <c r="AR90" i="1"/>
  <c r="AI90" i="1"/>
  <c r="AE90" i="1"/>
  <c r="W90" i="1"/>
  <c r="BK90" i="1"/>
  <c r="BJ90" i="1" s="1"/>
  <c r="AQ90" i="1"/>
  <c r="AF90" i="1"/>
  <c r="Z90" i="1"/>
  <c r="U90" i="1"/>
  <c r="AT90" i="1"/>
  <c r="AO90" i="1"/>
  <c r="AH90" i="1"/>
  <c r="X90" i="1"/>
  <c r="AM90" i="1"/>
  <c r="AS90" i="1"/>
  <c r="AJ90" i="1"/>
  <c r="Y90" i="1"/>
  <c r="AP90" i="1"/>
  <c r="AG90" i="1"/>
  <c r="V90" i="1"/>
  <c r="BM90" i="1"/>
  <c r="BK79" i="1"/>
  <c r="BJ79" i="1" s="1"/>
  <c r="AT79" i="1"/>
  <c r="AP79" i="1"/>
  <c r="AG79" i="1"/>
  <c r="Y79" i="1"/>
  <c r="U79" i="1"/>
  <c r="BN79" i="1"/>
  <c r="AR79" i="1"/>
  <c r="AI79" i="1"/>
  <c r="AE79" i="1"/>
  <c r="W79" i="1"/>
  <c r="AQ79" i="1"/>
  <c r="AJ79" i="1"/>
  <c r="BM79" i="1"/>
  <c r="BO79" i="1" s="1"/>
  <c r="AM79" i="1"/>
  <c r="AF79" i="1"/>
  <c r="X79" i="1"/>
  <c r="AS79" i="1"/>
  <c r="V79" i="1"/>
  <c r="AH79" i="1"/>
  <c r="Z79" i="1"/>
  <c r="AO79" i="1"/>
  <c r="BK71" i="1"/>
  <c r="BJ71" i="1" s="1"/>
  <c r="AT71" i="1"/>
  <c r="AP71" i="1"/>
  <c r="AG71" i="1"/>
  <c r="Y71" i="1"/>
  <c r="U71" i="1"/>
  <c r="BN71" i="1"/>
  <c r="AR71" i="1"/>
  <c r="AI71" i="1"/>
  <c r="AE71" i="1"/>
  <c r="W71" i="1"/>
  <c r="AQ71" i="1"/>
  <c r="AJ71" i="1"/>
  <c r="BM71" i="1"/>
  <c r="AM71" i="1"/>
  <c r="AF71" i="1"/>
  <c r="X71" i="1"/>
  <c r="AS71" i="1"/>
  <c r="V71" i="1"/>
  <c r="T71" i="1" s="1"/>
  <c r="AH71" i="1"/>
  <c r="Z71" i="1"/>
  <c r="AO71" i="1"/>
  <c r="AA47" i="1"/>
  <c r="AS37" i="1"/>
  <c r="AO37" i="1"/>
  <c r="AJ37" i="1"/>
  <c r="AF37" i="1"/>
  <c r="X37" i="1"/>
  <c r="BK37" i="1"/>
  <c r="BJ37" i="1" s="1"/>
  <c r="AQ37" i="1"/>
  <c r="AE37" i="1"/>
  <c r="Z37" i="1"/>
  <c r="U37" i="1"/>
  <c r="BN37" i="1"/>
  <c r="AT37" i="1"/>
  <c r="AH37" i="1"/>
  <c r="W37" i="1"/>
  <c r="AM37" i="1"/>
  <c r="BM37" i="1"/>
  <c r="AR37" i="1"/>
  <c r="AI37" i="1"/>
  <c r="Y37" i="1"/>
  <c r="AP37" i="1"/>
  <c r="V37" i="1"/>
  <c r="AG37" i="1"/>
  <c r="BM39" i="1"/>
  <c r="AQ39" i="1"/>
  <c r="AM39" i="1"/>
  <c r="AH39" i="1"/>
  <c r="Z39" i="1"/>
  <c r="V39" i="1"/>
  <c r="AR39" i="1"/>
  <c r="AF39" i="1"/>
  <c r="AA39" i="1"/>
  <c r="U39" i="1"/>
  <c r="T39" i="1" s="1"/>
  <c r="BN39" i="1"/>
  <c r="AT39" i="1"/>
  <c r="AO39" i="1"/>
  <c r="AI39" i="1"/>
  <c r="X39" i="1"/>
  <c r="AP39" i="1"/>
  <c r="AG39" i="1"/>
  <c r="W39" i="1"/>
  <c r="BK39" i="1"/>
  <c r="BJ39" i="1" s="1"/>
  <c r="AE39" i="1"/>
  <c r="AS39" i="1"/>
  <c r="Y39" i="1"/>
  <c r="AJ39" i="1"/>
  <c r="AS56" i="1"/>
  <c r="AO56" i="1"/>
  <c r="AJ56" i="1"/>
  <c r="AF56" i="1"/>
  <c r="X56" i="1"/>
  <c r="BM56" i="1"/>
  <c r="AQ56" i="1"/>
  <c r="AM56" i="1"/>
  <c r="AH56" i="1"/>
  <c r="Z56" i="1"/>
  <c r="V56" i="1"/>
  <c r="AT56" i="1"/>
  <c r="U56" i="1"/>
  <c r="BN56" i="1"/>
  <c r="AP56" i="1"/>
  <c r="AG56" i="1"/>
  <c r="Y56" i="1"/>
  <c r="BK56" i="1"/>
  <c r="BJ56" i="1" s="1"/>
  <c r="AI56" i="1"/>
  <c r="AA56" i="1"/>
  <c r="AR56" i="1"/>
  <c r="AE56" i="1"/>
  <c r="W56" i="1"/>
  <c r="BN69" i="1"/>
  <c r="AR69" i="1"/>
  <c r="AI69" i="1"/>
  <c r="AE69" i="1"/>
  <c r="W69" i="1"/>
  <c r="BK69" i="1"/>
  <c r="BJ69" i="1" s="1"/>
  <c r="AT69" i="1"/>
  <c r="AG69" i="1"/>
  <c r="Y69" i="1"/>
  <c r="U69" i="1"/>
  <c r="BM69" i="1"/>
  <c r="V69" i="1"/>
  <c r="AQ69" i="1"/>
  <c r="AH69" i="1"/>
  <c r="Z69" i="1"/>
  <c r="AF69" i="1"/>
  <c r="X69" i="1"/>
  <c r="AS69" i="1"/>
  <c r="AJ69" i="1"/>
  <c r="BK82" i="1"/>
  <c r="BJ82" i="1" s="1"/>
  <c r="AT82" i="1"/>
  <c r="AP82" i="1"/>
  <c r="AG82" i="1"/>
  <c r="Y82" i="1"/>
  <c r="U82" i="1"/>
  <c r="AO82" i="1"/>
  <c r="AJ82" i="1"/>
  <c r="AE82" i="1"/>
  <c r="Z82" i="1"/>
  <c r="BM82" i="1"/>
  <c r="AR82" i="1"/>
  <c r="AM82" i="1"/>
  <c r="AH82" i="1"/>
  <c r="W82" i="1"/>
  <c r="AQ82" i="1"/>
  <c r="AF82" i="1"/>
  <c r="V82" i="1"/>
  <c r="T82" i="1" s="1"/>
  <c r="BN82" i="1"/>
  <c r="AS82" i="1"/>
  <c r="AI82" i="1"/>
  <c r="X82" i="1"/>
  <c r="BN104" i="1"/>
  <c r="AR104" i="1"/>
  <c r="AI104" i="1"/>
  <c r="AE104" i="1"/>
  <c r="W104" i="1"/>
  <c r="BK104" i="1"/>
  <c r="BJ104" i="1" s="1"/>
  <c r="AT104" i="1"/>
  <c r="AP104" i="1"/>
  <c r="AG104" i="1"/>
  <c r="Y104" i="1"/>
  <c r="U104" i="1"/>
  <c r="T104" i="1" s="1"/>
  <c r="AQ104" i="1"/>
  <c r="AJ104" i="1"/>
  <c r="BM104" i="1"/>
  <c r="AM104" i="1"/>
  <c r="AF104" i="1"/>
  <c r="X104" i="1"/>
  <c r="V104" i="1"/>
  <c r="AH104" i="1"/>
  <c r="AS104" i="1"/>
  <c r="AO104" i="1"/>
  <c r="Z104" i="1"/>
  <c r="BM42" i="1"/>
  <c r="AQ42" i="1"/>
  <c r="AM42" i="1"/>
  <c r="AH42" i="1"/>
  <c r="Z42" i="1"/>
  <c r="V42" i="1"/>
  <c r="AS42" i="1"/>
  <c r="AO42" i="1"/>
  <c r="AJ42" i="1"/>
  <c r="AF42" i="1"/>
  <c r="X42" i="1"/>
  <c r="BK42" i="1"/>
  <c r="BJ42" i="1" s="1"/>
  <c r="AE42" i="1"/>
  <c r="W42" i="1"/>
  <c r="AR42" i="1"/>
  <c r="AI42" i="1"/>
  <c r="BN42" i="1"/>
  <c r="AG42" i="1"/>
  <c r="AP42" i="1"/>
  <c r="Y42" i="1"/>
  <c r="AT42" i="1"/>
  <c r="U42" i="1"/>
  <c r="T42" i="1" s="1"/>
  <c r="BM58" i="1"/>
  <c r="AQ58" i="1"/>
  <c r="AH58" i="1"/>
  <c r="Z58" i="1"/>
  <c r="V58" i="1"/>
  <c r="AS58" i="1"/>
  <c r="AJ58" i="1"/>
  <c r="AF58" i="1"/>
  <c r="X58" i="1"/>
  <c r="BN58" i="1"/>
  <c r="AG58" i="1"/>
  <c r="Y58" i="1"/>
  <c r="AT58" i="1"/>
  <c r="U58" i="1"/>
  <c r="W58" i="1"/>
  <c r="BK58" i="1"/>
  <c r="BJ58" i="1" s="1"/>
  <c r="AE58" i="1"/>
  <c r="AI58" i="1"/>
  <c r="AR58" i="1"/>
  <c r="BM76" i="1"/>
  <c r="AQ76" i="1"/>
  <c r="AM76" i="1"/>
  <c r="AH76" i="1"/>
  <c r="Z76" i="1"/>
  <c r="V76" i="1"/>
  <c r="AS76" i="1"/>
  <c r="AO76" i="1"/>
  <c r="AJ76" i="1"/>
  <c r="AF76" i="1"/>
  <c r="X76" i="1"/>
  <c r="AR76" i="1"/>
  <c r="AI76" i="1"/>
  <c r="BK76" i="1"/>
  <c r="BJ76" i="1" s="1"/>
  <c r="AE76" i="1"/>
  <c r="W76" i="1"/>
  <c r="AT76" i="1"/>
  <c r="U76" i="1"/>
  <c r="T76" i="1" s="1"/>
  <c r="AG76" i="1"/>
  <c r="BN76" i="1"/>
  <c r="Y76" i="1"/>
  <c r="AP76" i="1"/>
  <c r="BN108" i="1"/>
  <c r="AR108" i="1"/>
  <c r="AI108" i="1"/>
  <c r="AE108" i="1"/>
  <c r="W108" i="1"/>
  <c r="BK108" i="1"/>
  <c r="BJ108" i="1" s="1"/>
  <c r="AT108" i="1"/>
  <c r="AP108" i="1"/>
  <c r="AG108" i="1"/>
  <c r="Y108" i="1"/>
  <c r="U108" i="1"/>
  <c r="BM108" i="1"/>
  <c r="AM108" i="1"/>
  <c r="AF108" i="1"/>
  <c r="X108" i="1"/>
  <c r="AQ108" i="1"/>
  <c r="AJ108" i="1"/>
  <c r="AS108" i="1"/>
  <c r="AO108" i="1"/>
  <c r="Z108" i="1"/>
  <c r="V108" i="1"/>
  <c r="AH108" i="1"/>
  <c r="BN160" i="1"/>
  <c r="AR160" i="1"/>
  <c r="AI160" i="1"/>
  <c r="AE160" i="1"/>
  <c r="W160" i="1"/>
  <c r="BK160" i="1"/>
  <c r="AT160" i="1"/>
  <c r="AP160" i="1"/>
  <c r="AG160" i="1"/>
  <c r="Y160" i="1"/>
  <c r="U160" i="1"/>
  <c r="AS160" i="1"/>
  <c r="V160" i="1"/>
  <c r="AO160" i="1"/>
  <c r="AH160" i="1"/>
  <c r="Z160" i="1"/>
  <c r="BM160" i="1"/>
  <c r="AQ160" i="1"/>
  <c r="AF160" i="1"/>
  <c r="X160" i="1"/>
  <c r="AJ160" i="1"/>
  <c r="AM160" i="1"/>
  <c r="BM93" i="1"/>
  <c r="AQ93" i="1"/>
  <c r="AM93" i="1"/>
  <c r="AH93" i="1"/>
  <c r="Z93" i="1"/>
  <c r="V93" i="1"/>
  <c r="AR93" i="1"/>
  <c r="AF93" i="1"/>
  <c r="AA93" i="1"/>
  <c r="U93" i="1"/>
  <c r="T93" i="1" s="1"/>
  <c r="BN93" i="1"/>
  <c r="AT93" i="1"/>
  <c r="AO93" i="1"/>
  <c r="AI93" i="1"/>
  <c r="X93" i="1"/>
  <c r="AE93" i="1"/>
  <c r="AS93" i="1"/>
  <c r="AJ93" i="1"/>
  <c r="Y93" i="1"/>
  <c r="AP93" i="1"/>
  <c r="AG93" i="1"/>
  <c r="W93" i="1"/>
  <c r="BK93" i="1"/>
  <c r="BJ93" i="1" s="1"/>
  <c r="AS109" i="1"/>
  <c r="AJ109" i="1"/>
  <c r="AF109" i="1"/>
  <c r="X109" i="1"/>
  <c r="BM109" i="1"/>
  <c r="AQ109" i="1"/>
  <c r="AH109" i="1"/>
  <c r="Z109" i="1"/>
  <c r="V109" i="1"/>
  <c r="AT109" i="1"/>
  <c r="W109" i="1"/>
  <c r="BN109" i="1"/>
  <c r="AG109" i="1"/>
  <c r="AI109" i="1"/>
  <c r="Y109" i="1"/>
  <c r="BK109" i="1"/>
  <c r="BJ109" i="1" s="1"/>
  <c r="AE109" i="1"/>
  <c r="U109" i="1"/>
  <c r="AR109" i="1"/>
  <c r="BK162" i="1"/>
  <c r="BJ162" i="1" s="1"/>
  <c r="AT162" i="1"/>
  <c r="AP162" i="1"/>
  <c r="AG162" i="1"/>
  <c r="Y162" i="1"/>
  <c r="U162" i="1"/>
  <c r="BN162" i="1"/>
  <c r="AR162" i="1"/>
  <c r="AI162" i="1"/>
  <c r="AE162" i="1"/>
  <c r="W162" i="1"/>
  <c r="AO162" i="1"/>
  <c r="AH162" i="1"/>
  <c r="Z162" i="1"/>
  <c r="AS162" i="1"/>
  <c r="V162" i="1"/>
  <c r="AJ162" i="1"/>
  <c r="AM162" i="1"/>
  <c r="BM162" i="1"/>
  <c r="AQ162" i="1"/>
  <c r="AF162" i="1"/>
  <c r="X162" i="1"/>
  <c r="BM111" i="1"/>
  <c r="AQ111" i="1"/>
  <c r="AH111" i="1"/>
  <c r="Z111" i="1"/>
  <c r="V111" i="1"/>
  <c r="AS111" i="1"/>
  <c r="AJ111" i="1"/>
  <c r="AF111" i="1"/>
  <c r="X111" i="1"/>
  <c r="BK111" i="1"/>
  <c r="BJ111" i="1" s="1"/>
  <c r="AE111" i="1"/>
  <c r="Y111" i="1"/>
  <c r="AR111" i="1"/>
  <c r="AI111" i="1"/>
  <c r="U111" i="1"/>
  <c r="BN111" i="1"/>
  <c r="AG111" i="1"/>
  <c r="W111" i="1"/>
  <c r="AT111" i="1"/>
  <c r="BK123" i="1"/>
  <c r="BJ123" i="1" s="1"/>
  <c r="AT123" i="1"/>
  <c r="BN123" i="1"/>
  <c r="AR123" i="1"/>
  <c r="AI123" i="1"/>
  <c r="AE123" i="1"/>
  <c r="W123" i="1"/>
  <c r="AG123" i="1"/>
  <c r="V123" i="1"/>
  <c r="AS123" i="1"/>
  <c r="AJ123" i="1"/>
  <c r="Y123" i="1"/>
  <c r="AF123" i="1"/>
  <c r="X123" i="1"/>
  <c r="BM123" i="1"/>
  <c r="BO123" i="1" s="1"/>
  <c r="AQ123" i="1"/>
  <c r="Z123" i="1"/>
  <c r="AH123" i="1"/>
  <c r="U123" i="1"/>
  <c r="T123" i="1" s="1"/>
  <c r="BM118" i="1"/>
  <c r="AQ118" i="1"/>
  <c r="AM118" i="1"/>
  <c r="AH118" i="1"/>
  <c r="Z118" i="1"/>
  <c r="V118" i="1"/>
  <c r="AP118" i="1"/>
  <c r="AJ118" i="1"/>
  <c r="AE118" i="1"/>
  <c r="Y118" i="1"/>
  <c r="BK118" i="1"/>
  <c r="BJ118" i="1" s="1"/>
  <c r="AS118" i="1"/>
  <c r="AG118" i="1"/>
  <c r="W118" i="1"/>
  <c r="AR118" i="1"/>
  <c r="AF118" i="1"/>
  <c r="U118" i="1"/>
  <c r="BN118" i="1"/>
  <c r="AI118" i="1"/>
  <c r="AT118" i="1"/>
  <c r="AO118" i="1"/>
  <c r="X118" i="1"/>
  <c r="AS134" i="1"/>
  <c r="AO134" i="1"/>
  <c r="AJ134" i="1"/>
  <c r="AF134" i="1"/>
  <c r="X134" i="1"/>
  <c r="BM134" i="1"/>
  <c r="AQ134" i="1"/>
  <c r="AM134" i="1"/>
  <c r="AH134" i="1"/>
  <c r="Z134" i="1"/>
  <c r="V134" i="1"/>
  <c r="BK134" i="1"/>
  <c r="BJ134" i="1" s="1"/>
  <c r="AE134" i="1"/>
  <c r="W134" i="1"/>
  <c r="AR134" i="1"/>
  <c r="AI134" i="1"/>
  <c r="BN134" i="1"/>
  <c r="AG134" i="1"/>
  <c r="AP134" i="1"/>
  <c r="Y134" i="1"/>
  <c r="AT134" i="1"/>
  <c r="U134" i="1"/>
  <c r="BM128" i="1"/>
  <c r="AQ128" i="1"/>
  <c r="AM128" i="1"/>
  <c r="AH128" i="1"/>
  <c r="Z128" i="1"/>
  <c r="V128" i="1"/>
  <c r="AS128" i="1"/>
  <c r="AO128" i="1"/>
  <c r="AJ128" i="1"/>
  <c r="AF128" i="1"/>
  <c r="X128" i="1"/>
  <c r="AR128" i="1"/>
  <c r="AI128" i="1"/>
  <c r="BK128" i="1"/>
  <c r="BJ128" i="1" s="1"/>
  <c r="AE128" i="1"/>
  <c r="W128" i="1"/>
  <c r="AP128" i="1"/>
  <c r="Y128" i="1"/>
  <c r="BN128" i="1"/>
  <c r="AG128" i="1"/>
  <c r="U128" i="1"/>
  <c r="AT128" i="1"/>
  <c r="BK150" i="1"/>
  <c r="BJ150" i="1" s="1"/>
  <c r="BN150" i="1"/>
  <c r="AR150" i="1"/>
  <c r="AI150" i="1"/>
  <c r="AE150" i="1"/>
  <c r="W150" i="1"/>
  <c r="AS150" i="1"/>
  <c r="AM150" i="1"/>
  <c r="AG150" i="1"/>
  <c r="V150" i="1"/>
  <c r="BM150" i="1"/>
  <c r="AP150" i="1"/>
  <c r="AJ150" i="1"/>
  <c r="Y150" i="1"/>
  <c r="AT150" i="1"/>
  <c r="AH150" i="1"/>
  <c r="X150" i="1"/>
  <c r="AO150" i="1"/>
  <c r="AF150" i="1"/>
  <c r="AQ150" i="1"/>
  <c r="U150" i="1"/>
  <c r="Z150" i="1"/>
  <c r="AS161" i="1"/>
  <c r="AO161" i="1"/>
  <c r="AJ161" i="1"/>
  <c r="AF161" i="1"/>
  <c r="X161" i="1"/>
  <c r="BM161" i="1"/>
  <c r="AQ161" i="1"/>
  <c r="AM161" i="1"/>
  <c r="AH161" i="1"/>
  <c r="Z161" i="1"/>
  <c r="V161" i="1"/>
  <c r="AT161" i="1"/>
  <c r="U161" i="1"/>
  <c r="BN161" i="1"/>
  <c r="AP161" i="1"/>
  <c r="AG161" i="1"/>
  <c r="Y161" i="1"/>
  <c r="AR161" i="1"/>
  <c r="AE161" i="1"/>
  <c r="W161" i="1"/>
  <c r="AI161" i="1"/>
  <c r="BK161" i="1"/>
  <c r="BJ161" i="1" s="1"/>
  <c r="AA161" i="1"/>
  <c r="AS163" i="1"/>
  <c r="AO163" i="1"/>
  <c r="AJ163" i="1"/>
  <c r="AF163" i="1"/>
  <c r="AP163" i="1"/>
  <c r="AI163" i="1"/>
  <c r="Z163" i="1"/>
  <c r="V163" i="1"/>
  <c r="BM163" i="1"/>
  <c r="AR163" i="1"/>
  <c r="AM163" i="1"/>
  <c r="AG163" i="1"/>
  <c r="X163" i="1"/>
  <c r="AT163" i="1"/>
  <c r="AH163" i="1"/>
  <c r="Y163" i="1"/>
  <c r="BN163" i="1"/>
  <c r="U163" i="1"/>
  <c r="W163" i="1"/>
  <c r="AE163" i="1"/>
  <c r="BK163" i="1"/>
  <c r="BJ163" i="1" s="1"/>
  <c r="AQ163" i="1"/>
  <c r="BM169" i="1"/>
  <c r="AQ169" i="1"/>
  <c r="AM169" i="1"/>
  <c r="AH169" i="1"/>
  <c r="Z169" i="1"/>
  <c r="V169" i="1"/>
  <c r="BK169" i="1"/>
  <c r="BJ169" i="1" s="1"/>
  <c r="AS169" i="1"/>
  <c r="AG169" i="1"/>
  <c r="AT169" i="1"/>
  <c r="AE169" i="1"/>
  <c r="Y169" i="1"/>
  <c r="BN169" i="1"/>
  <c r="AP169" i="1"/>
  <c r="AI169" i="1"/>
  <c r="W169" i="1"/>
  <c r="AO169" i="1"/>
  <c r="AJ169" i="1"/>
  <c r="X169" i="1"/>
  <c r="AF169" i="1"/>
  <c r="AR169" i="1"/>
  <c r="U169" i="1"/>
  <c r="AA169" i="1"/>
  <c r="BM178" i="1"/>
  <c r="AQ178" i="1"/>
  <c r="AM178" i="1"/>
  <c r="AH178" i="1"/>
  <c r="Z178" i="1"/>
  <c r="V178" i="1"/>
  <c r="AR178" i="1"/>
  <c r="AF178" i="1"/>
  <c r="U178" i="1"/>
  <c r="AT178" i="1"/>
  <c r="AG178" i="1"/>
  <c r="Y178" i="1"/>
  <c r="BN178" i="1"/>
  <c r="AO178" i="1"/>
  <c r="AE178" i="1"/>
  <c r="W178" i="1"/>
  <c r="AS178" i="1"/>
  <c r="AJ178" i="1"/>
  <c r="AI178" i="1"/>
  <c r="AP178" i="1"/>
  <c r="X178" i="1"/>
  <c r="BK178" i="1"/>
  <c r="BJ178" i="1" s="1"/>
  <c r="AM312" i="1"/>
  <c r="AA118" i="1"/>
  <c r="AA79" i="1"/>
  <c r="AA71" i="1"/>
  <c r="AA51" i="1"/>
  <c r="AA16" i="1"/>
  <c r="BN59" i="1"/>
  <c r="AR59" i="1"/>
  <c r="AI59" i="1"/>
  <c r="AE59" i="1"/>
  <c r="W59" i="1"/>
  <c r="BK59" i="1"/>
  <c r="BJ59" i="1" s="1"/>
  <c r="AT59" i="1"/>
  <c r="AP59" i="1"/>
  <c r="AG59" i="1"/>
  <c r="Y59" i="1"/>
  <c r="U59" i="1"/>
  <c r="AS59" i="1"/>
  <c r="V59" i="1"/>
  <c r="AO59" i="1"/>
  <c r="AH59" i="1"/>
  <c r="Z59" i="1"/>
  <c r="BM59" i="1"/>
  <c r="BO59" i="1" s="1"/>
  <c r="AQ59" i="1"/>
  <c r="AF59" i="1"/>
  <c r="X59" i="1"/>
  <c r="AM59" i="1"/>
  <c r="AJ59" i="1"/>
  <c r="AA36" i="1"/>
  <c r="BK14" i="1"/>
  <c r="BJ14" i="1" s="1"/>
  <c r="AT14" i="1"/>
  <c r="AP14" i="1"/>
  <c r="AG14" i="1"/>
  <c r="Y14" i="1"/>
  <c r="U14" i="1"/>
  <c r="BN14" i="1"/>
  <c r="AR14" i="1"/>
  <c r="AI14" i="1"/>
  <c r="AE14" i="1"/>
  <c r="W14" i="1"/>
  <c r="AO14" i="1"/>
  <c r="AH14" i="1"/>
  <c r="Z14" i="1"/>
  <c r="BM14" i="1"/>
  <c r="BO14" i="1" s="1"/>
  <c r="AM14" i="1"/>
  <c r="AF14" i="1"/>
  <c r="X14" i="1"/>
  <c r="AS14" i="1"/>
  <c r="V14" i="1"/>
  <c r="AJ14" i="1"/>
  <c r="AQ14" i="1"/>
  <c r="BN88" i="1"/>
  <c r="AR88" i="1"/>
  <c r="AI88" i="1"/>
  <c r="AE88" i="1"/>
  <c r="W88" i="1"/>
  <c r="AT88" i="1"/>
  <c r="AO88" i="1"/>
  <c r="AH88" i="1"/>
  <c r="X88" i="1"/>
  <c r="BK88" i="1"/>
  <c r="BJ88" i="1" s="1"/>
  <c r="AQ88" i="1"/>
  <c r="AF88" i="1"/>
  <c r="Z88" i="1"/>
  <c r="U88" i="1"/>
  <c r="AP88" i="1"/>
  <c r="AG88" i="1"/>
  <c r="V88" i="1"/>
  <c r="BM88" i="1"/>
  <c r="AS88" i="1"/>
  <c r="AJ88" i="1"/>
  <c r="Y88" i="1"/>
  <c r="AM88" i="1"/>
  <c r="BK102" i="1"/>
  <c r="BJ102" i="1" s="1"/>
  <c r="AT102" i="1"/>
  <c r="AP102" i="1"/>
  <c r="AG102" i="1"/>
  <c r="Y102" i="1"/>
  <c r="U102" i="1"/>
  <c r="BN102" i="1"/>
  <c r="AR102" i="1"/>
  <c r="AI102" i="1"/>
  <c r="AE102" i="1"/>
  <c r="W102" i="1"/>
  <c r="AO102" i="1"/>
  <c r="AH102" i="1"/>
  <c r="Z102" i="1"/>
  <c r="AS102" i="1"/>
  <c r="V102" i="1"/>
  <c r="BM102" i="1"/>
  <c r="AQ102" i="1"/>
  <c r="AF102" i="1"/>
  <c r="AM102" i="1"/>
  <c r="X102" i="1"/>
  <c r="AJ102" i="1"/>
  <c r="BM15" i="1"/>
  <c r="AQ15" i="1"/>
  <c r="AH15" i="1"/>
  <c r="Z15" i="1"/>
  <c r="V15" i="1"/>
  <c r="AS15" i="1"/>
  <c r="AJ15" i="1"/>
  <c r="AF15" i="1"/>
  <c r="X15" i="1"/>
  <c r="BN15" i="1"/>
  <c r="AG15" i="1"/>
  <c r="Y15" i="1"/>
  <c r="AT15" i="1"/>
  <c r="BK15" i="1"/>
  <c r="BJ15" i="1" s="1"/>
  <c r="AE15" i="1"/>
  <c r="W15" i="1"/>
  <c r="U15" i="1"/>
  <c r="T15" i="1" s="1"/>
  <c r="AR15" i="1"/>
  <c r="AI15" i="1"/>
  <c r="AA52" i="1"/>
  <c r="BK34" i="1"/>
  <c r="BJ34" i="1" s="1"/>
  <c r="AT34" i="1"/>
  <c r="AP34" i="1"/>
  <c r="AG34" i="1"/>
  <c r="Y34" i="1"/>
  <c r="U34" i="1"/>
  <c r="BN34" i="1"/>
  <c r="AR34" i="1"/>
  <c r="AI34" i="1"/>
  <c r="AE34" i="1"/>
  <c r="W34" i="1"/>
  <c r="AS34" i="1"/>
  <c r="V34" i="1"/>
  <c r="Z34" i="1"/>
  <c r="AQ34" i="1"/>
  <c r="AJ34" i="1"/>
  <c r="AO34" i="1"/>
  <c r="AH34" i="1"/>
  <c r="AF34" i="1"/>
  <c r="BM34" i="1"/>
  <c r="AM34" i="1"/>
  <c r="X34" i="1"/>
  <c r="AA43" i="1"/>
  <c r="AA13" i="1"/>
  <c r="AA22" i="1"/>
  <c r="BK61" i="1"/>
  <c r="BJ61" i="1" s="1"/>
  <c r="AT61" i="1"/>
  <c r="AP61" i="1"/>
  <c r="AG61" i="1"/>
  <c r="Y61" i="1"/>
  <c r="U61" i="1"/>
  <c r="BN61" i="1"/>
  <c r="AR61" i="1"/>
  <c r="AI61" i="1"/>
  <c r="AE61" i="1"/>
  <c r="W61" i="1"/>
  <c r="AO61" i="1"/>
  <c r="AH61" i="1"/>
  <c r="Z61" i="1"/>
  <c r="AS61" i="1"/>
  <c r="V61" i="1"/>
  <c r="AJ61" i="1"/>
  <c r="BM61" i="1"/>
  <c r="AQ61" i="1"/>
  <c r="AF61" i="1"/>
  <c r="AM61" i="1"/>
  <c r="X61" i="1"/>
  <c r="BN55" i="1"/>
  <c r="AR55" i="1"/>
  <c r="AI55" i="1"/>
  <c r="AE55" i="1"/>
  <c r="W55" i="1"/>
  <c r="BK55" i="1"/>
  <c r="BJ55" i="1" s="1"/>
  <c r="AT55" i="1"/>
  <c r="AP55" i="1"/>
  <c r="AG55" i="1"/>
  <c r="Y55" i="1"/>
  <c r="U55" i="1"/>
  <c r="T55" i="1" s="1"/>
  <c r="AS55" i="1"/>
  <c r="V55" i="1"/>
  <c r="AO55" i="1"/>
  <c r="AH55" i="1"/>
  <c r="Z55" i="1"/>
  <c r="AJ55" i="1"/>
  <c r="BM55" i="1"/>
  <c r="AQ55" i="1"/>
  <c r="AF55" i="1"/>
  <c r="AM55" i="1"/>
  <c r="X55" i="1"/>
  <c r="BK110" i="1"/>
  <c r="BJ110" i="1" s="1"/>
  <c r="AT110" i="1"/>
  <c r="AP110" i="1"/>
  <c r="AG110" i="1"/>
  <c r="Y110" i="1"/>
  <c r="U110" i="1"/>
  <c r="BN110" i="1"/>
  <c r="AR110" i="1"/>
  <c r="AI110" i="1"/>
  <c r="AE110" i="1"/>
  <c r="W110" i="1"/>
  <c r="AO110" i="1"/>
  <c r="AH110" i="1"/>
  <c r="Z110" i="1"/>
  <c r="AS110" i="1"/>
  <c r="V110" i="1"/>
  <c r="AM110" i="1"/>
  <c r="X110" i="1"/>
  <c r="AJ110" i="1"/>
  <c r="BM110" i="1"/>
  <c r="AQ110" i="1"/>
  <c r="AF110" i="1"/>
  <c r="BN73" i="1"/>
  <c r="AR73" i="1"/>
  <c r="AI73" i="1"/>
  <c r="AE73" i="1"/>
  <c r="W73" i="1"/>
  <c r="BK73" i="1"/>
  <c r="BJ73" i="1" s="1"/>
  <c r="AT73" i="1"/>
  <c r="AP73" i="1"/>
  <c r="AG73" i="1"/>
  <c r="Y73" i="1"/>
  <c r="U73" i="1"/>
  <c r="BM73" i="1"/>
  <c r="AM73" i="1"/>
  <c r="AF73" i="1"/>
  <c r="X73" i="1"/>
  <c r="AQ73" i="1"/>
  <c r="AJ73" i="1"/>
  <c r="AO73" i="1"/>
  <c r="AH73" i="1"/>
  <c r="Z73" i="1"/>
  <c r="V73" i="1"/>
  <c r="AS73" i="1"/>
  <c r="BK49" i="1"/>
  <c r="BJ49" i="1" s="1"/>
  <c r="AT49" i="1"/>
  <c r="AP49" i="1"/>
  <c r="AG49" i="1"/>
  <c r="Y49" i="1"/>
  <c r="U49" i="1"/>
  <c r="BN49" i="1"/>
  <c r="AR49" i="1"/>
  <c r="AI49" i="1"/>
  <c r="AE49" i="1"/>
  <c r="W49" i="1"/>
  <c r="BM49" i="1"/>
  <c r="AM49" i="1"/>
  <c r="AF49" i="1"/>
  <c r="X49" i="1"/>
  <c r="AQ49" i="1"/>
  <c r="AJ49" i="1"/>
  <c r="AO49" i="1"/>
  <c r="Z49" i="1"/>
  <c r="V49" i="1"/>
  <c r="AH49" i="1"/>
  <c r="AS49" i="1"/>
  <c r="AS40" i="1"/>
  <c r="AJ40" i="1"/>
  <c r="AF40" i="1"/>
  <c r="BM40" i="1"/>
  <c r="AQ40" i="1"/>
  <c r="AH40" i="1"/>
  <c r="Z40" i="1"/>
  <c r="V40" i="1"/>
  <c r="AR40" i="1"/>
  <c r="AI40" i="1"/>
  <c r="U40" i="1"/>
  <c r="BK40" i="1"/>
  <c r="BJ40" i="1" s="1"/>
  <c r="AE40" i="1"/>
  <c r="X40" i="1"/>
  <c r="Y40" i="1"/>
  <c r="BN40" i="1"/>
  <c r="AG40" i="1"/>
  <c r="W40" i="1"/>
  <c r="AT40" i="1"/>
  <c r="BK75" i="1"/>
  <c r="BJ75" i="1" s="1"/>
  <c r="AT75" i="1"/>
  <c r="AP75" i="1"/>
  <c r="AG75" i="1"/>
  <c r="Y75" i="1"/>
  <c r="U75" i="1"/>
  <c r="BN75" i="1"/>
  <c r="AR75" i="1"/>
  <c r="AI75" i="1"/>
  <c r="AE75" i="1"/>
  <c r="W75" i="1"/>
  <c r="AQ75" i="1"/>
  <c r="AJ75" i="1"/>
  <c r="BM75" i="1"/>
  <c r="AM75" i="1"/>
  <c r="AF75" i="1"/>
  <c r="X75" i="1"/>
  <c r="AS75" i="1"/>
  <c r="V75" i="1"/>
  <c r="AH75" i="1"/>
  <c r="Z75" i="1"/>
  <c r="AO75" i="1"/>
  <c r="AS48" i="1"/>
  <c r="AJ48" i="1"/>
  <c r="AF48" i="1"/>
  <c r="X48" i="1"/>
  <c r="BM48" i="1"/>
  <c r="AQ48" i="1"/>
  <c r="AH48" i="1"/>
  <c r="Z48" i="1"/>
  <c r="V48" i="1"/>
  <c r="AR48" i="1"/>
  <c r="AI48" i="1"/>
  <c r="U48" i="1"/>
  <c r="BK48" i="1"/>
  <c r="BJ48" i="1" s="1"/>
  <c r="AE48" i="1"/>
  <c r="Y48" i="1"/>
  <c r="AT48" i="1"/>
  <c r="W48" i="1"/>
  <c r="BN48" i="1"/>
  <c r="AG48" i="1"/>
  <c r="AS74" i="1"/>
  <c r="AO74" i="1"/>
  <c r="AJ74" i="1"/>
  <c r="AF74" i="1"/>
  <c r="X74" i="1"/>
  <c r="BM74" i="1"/>
  <c r="AQ74" i="1"/>
  <c r="AM74" i="1"/>
  <c r="AH74" i="1"/>
  <c r="Z74" i="1"/>
  <c r="V74" i="1"/>
  <c r="BK74" i="1"/>
  <c r="BJ74" i="1" s="1"/>
  <c r="AE74" i="1"/>
  <c r="W74" i="1"/>
  <c r="AR74" i="1"/>
  <c r="AI74" i="1"/>
  <c r="BN74" i="1"/>
  <c r="AP74" i="1"/>
  <c r="AG74" i="1"/>
  <c r="Y74" i="1"/>
  <c r="AT74" i="1"/>
  <c r="U74" i="1"/>
  <c r="BK117" i="1"/>
  <c r="BJ117" i="1" s="1"/>
  <c r="AT117" i="1"/>
  <c r="AG117" i="1"/>
  <c r="Y117" i="1"/>
  <c r="U117" i="1"/>
  <c r="BM117" i="1"/>
  <c r="AR117" i="1"/>
  <c r="AF117" i="1"/>
  <c r="V117" i="1"/>
  <c r="AI117" i="1"/>
  <c r="X117" i="1"/>
  <c r="AQ117" i="1"/>
  <c r="AE117" i="1"/>
  <c r="BN117" i="1"/>
  <c r="AJ117" i="1"/>
  <c r="Z117" i="1"/>
  <c r="AS117" i="1"/>
  <c r="W117" i="1"/>
  <c r="AH117" i="1"/>
  <c r="BM66" i="1"/>
  <c r="AQ66" i="1"/>
  <c r="AM66" i="1"/>
  <c r="AH66" i="1"/>
  <c r="Z66" i="1"/>
  <c r="V66" i="1"/>
  <c r="AS66" i="1"/>
  <c r="AO66" i="1"/>
  <c r="AJ66" i="1"/>
  <c r="AF66" i="1"/>
  <c r="X66" i="1"/>
  <c r="AR66" i="1"/>
  <c r="AI66" i="1"/>
  <c r="BK66" i="1"/>
  <c r="BJ66" i="1" s="1"/>
  <c r="AE66" i="1"/>
  <c r="W66" i="1"/>
  <c r="AT66" i="1"/>
  <c r="AP66" i="1"/>
  <c r="Y66" i="1"/>
  <c r="U66" i="1"/>
  <c r="BN66" i="1"/>
  <c r="AG66" i="1"/>
  <c r="BK127" i="1"/>
  <c r="BJ127" i="1" s="1"/>
  <c r="AT127" i="1"/>
  <c r="AG127" i="1"/>
  <c r="Y127" i="1"/>
  <c r="U127" i="1"/>
  <c r="BN127" i="1"/>
  <c r="AR127" i="1"/>
  <c r="AI127" i="1"/>
  <c r="AE127" i="1"/>
  <c r="W127" i="1"/>
  <c r="AQ127" i="1"/>
  <c r="AH127" i="1"/>
  <c r="Z127" i="1"/>
  <c r="BM127" i="1"/>
  <c r="BO127" i="1" s="1"/>
  <c r="V127" i="1"/>
  <c r="AS127" i="1"/>
  <c r="AJ127" i="1"/>
  <c r="AF127" i="1"/>
  <c r="X127" i="1"/>
  <c r="AS101" i="1"/>
  <c r="AO101" i="1"/>
  <c r="AJ101" i="1"/>
  <c r="AF101" i="1"/>
  <c r="X101" i="1"/>
  <c r="BM101" i="1"/>
  <c r="AQ101" i="1"/>
  <c r="AM101" i="1"/>
  <c r="AH101" i="1"/>
  <c r="Z101" i="1"/>
  <c r="V101" i="1"/>
  <c r="AT101" i="1"/>
  <c r="U101" i="1"/>
  <c r="BN101" i="1"/>
  <c r="AP101" i="1"/>
  <c r="AG101" i="1"/>
  <c r="Y101" i="1"/>
  <c r="AA101" i="1"/>
  <c r="W101" i="1"/>
  <c r="BK101" i="1"/>
  <c r="BJ101" i="1" s="1"/>
  <c r="AI101" i="1"/>
  <c r="AR101" i="1"/>
  <c r="AE101" i="1"/>
  <c r="BM103" i="1"/>
  <c r="AQ103" i="1"/>
  <c r="AH103" i="1"/>
  <c r="Z103" i="1"/>
  <c r="V103" i="1"/>
  <c r="AS103" i="1"/>
  <c r="AJ103" i="1"/>
  <c r="AF103" i="1"/>
  <c r="X103" i="1"/>
  <c r="BK103" i="1"/>
  <c r="BJ103" i="1" s="1"/>
  <c r="AE103" i="1"/>
  <c r="Y103" i="1"/>
  <c r="AR103" i="1"/>
  <c r="AI103" i="1"/>
  <c r="U103" i="1"/>
  <c r="BN103" i="1"/>
  <c r="AG103" i="1"/>
  <c r="W103" i="1"/>
  <c r="AT103" i="1"/>
  <c r="BN133" i="1"/>
  <c r="AR133" i="1"/>
  <c r="AI133" i="1"/>
  <c r="AE133" i="1"/>
  <c r="W133" i="1"/>
  <c r="BK133" i="1"/>
  <c r="BJ133" i="1" s="1"/>
  <c r="AT133" i="1"/>
  <c r="AP133" i="1"/>
  <c r="AG133" i="1"/>
  <c r="Y133" i="1"/>
  <c r="U133" i="1"/>
  <c r="T133" i="1" s="1"/>
  <c r="BM133" i="1"/>
  <c r="AM133" i="1"/>
  <c r="AF133" i="1"/>
  <c r="X133" i="1"/>
  <c r="AQ133" i="1"/>
  <c r="AJ133" i="1"/>
  <c r="V133" i="1"/>
  <c r="AS133" i="1"/>
  <c r="Z133" i="1"/>
  <c r="AO133" i="1"/>
  <c r="AH133" i="1"/>
  <c r="AS167" i="1"/>
  <c r="AO167" i="1"/>
  <c r="AJ167" i="1"/>
  <c r="AF167" i="1"/>
  <c r="X167" i="1"/>
  <c r="AP167" i="1"/>
  <c r="AI167" i="1"/>
  <c r="Y167" i="1"/>
  <c r="BM167" i="1"/>
  <c r="AR167" i="1"/>
  <c r="AM167" i="1"/>
  <c r="AG167" i="1"/>
  <c r="V167" i="1"/>
  <c r="AQ167" i="1"/>
  <c r="AE167" i="1"/>
  <c r="U167" i="1"/>
  <c r="BK167" i="1"/>
  <c r="BJ167" i="1" s="1"/>
  <c r="Z167" i="1"/>
  <c r="W167" i="1"/>
  <c r="BN167" i="1"/>
  <c r="AH167" i="1"/>
  <c r="AT167" i="1"/>
  <c r="BN166" i="1"/>
  <c r="AR166" i="1"/>
  <c r="AI166" i="1"/>
  <c r="AE166" i="1"/>
  <c r="W166" i="1"/>
  <c r="BK166" i="1"/>
  <c r="BJ166" i="1" s="1"/>
  <c r="AQ166" i="1"/>
  <c r="AF166" i="1"/>
  <c r="Z166" i="1"/>
  <c r="U166" i="1"/>
  <c r="AT166" i="1"/>
  <c r="AO166" i="1"/>
  <c r="AH166" i="1"/>
  <c r="X166" i="1"/>
  <c r="AS166" i="1"/>
  <c r="AJ166" i="1"/>
  <c r="Y166" i="1"/>
  <c r="AM166" i="1"/>
  <c r="AG166" i="1"/>
  <c r="BM166" i="1"/>
  <c r="AP166" i="1"/>
  <c r="V166" i="1"/>
  <c r="BK168" i="1"/>
  <c r="BJ168" i="1" s="1"/>
  <c r="AT168" i="1"/>
  <c r="AP168" i="1"/>
  <c r="AG168" i="1"/>
  <c r="Y168" i="1"/>
  <c r="U168" i="1"/>
  <c r="BM168" i="1"/>
  <c r="AR168" i="1"/>
  <c r="AM168" i="1"/>
  <c r="AH168" i="1"/>
  <c r="W168" i="1"/>
  <c r="AO168" i="1"/>
  <c r="AJ168" i="1"/>
  <c r="AE168" i="1"/>
  <c r="Z168" i="1"/>
  <c r="AS168" i="1"/>
  <c r="AI168" i="1"/>
  <c r="X168" i="1"/>
  <c r="BN168" i="1"/>
  <c r="AQ168" i="1"/>
  <c r="V168" i="1"/>
  <c r="AF168" i="1"/>
  <c r="AA168" i="1"/>
  <c r="BM186" i="1"/>
  <c r="AQ186" i="1"/>
  <c r="AM186" i="1"/>
  <c r="AH186" i="1"/>
  <c r="Z186" i="1"/>
  <c r="V186" i="1"/>
  <c r="BN186" i="1"/>
  <c r="AT186" i="1"/>
  <c r="AO186" i="1"/>
  <c r="AI186" i="1"/>
  <c r="X186" i="1"/>
  <c r="BK186" i="1"/>
  <c r="BJ186" i="1" s="1"/>
  <c r="AP186" i="1"/>
  <c r="AG186" i="1"/>
  <c r="AS186" i="1"/>
  <c r="AJ186" i="1"/>
  <c r="Y186" i="1"/>
  <c r="W186" i="1"/>
  <c r="AR186" i="1"/>
  <c r="AE186" i="1"/>
  <c r="U186" i="1"/>
  <c r="AF186" i="1"/>
  <c r="BN28" i="1"/>
  <c r="AR28" i="1"/>
  <c r="AI28" i="1"/>
  <c r="AE28" i="1"/>
  <c r="W28" i="1"/>
  <c r="BK28" i="1"/>
  <c r="BJ28" i="1" s="1"/>
  <c r="AT28" i="1"/>
  <c r="AP28" i="1"/>
  <c r="AG28" i="1"/>
  <c r="Y28" i="1"/>
  <c r="U28" i="1"/>
  <c r="BM28" i="1"/>
  <c r="AM28" i="1"/>
  <c r="AF28" i="1"/>
  <c r="X28" i="1"/>
  <c r="AQ28" i="1"/>
  <c r="AJ28" i="1"/>
  <c r="AS28" i="1"/>
  <c r="V28" i="1"/>
  <c r="AO28" i="1"/>
  <c r="Z28" i="1"/>
  <c r="AH28" i="1"/>
  <c r="BN32" i="1"/>
  <c r="AR32" i="1"/>
  <c r="AI32" i="1"/>
  <c r="AE32" i="1"/>
  <c r="W32" i="1"/>
  <c r="BK32" i="1"/>
  <c r="BJ32" i="1" s="1"/>
  <c r="AT32" i="1"/>
  <c r="AP32" i="1"/>
  <c r="AG32" i="1"/>
  <c r="Y32" i="1"/>
  <c r="U32" i="1"/>
  <c r="AO32" i="1"/>
  <c r="AH32" i="1"/>
  <c r="Z32" i="1"/>
  <c r="BM32" i="1"/>
  <c r="AM32" i="1"/>
  <c r="AF32" i="1"/>
  <c r="X32" i="1"/>
  <c r="AS32" i="1"/>
  <c r="V32" i="1"/>
  <c r="AQ32" i="1"/>
  <c r="AJ32" i="1"/>
  <c r="BM7" i="1"/>
  <c r="AQ7" i="1"/>
  <c r="AM7" i="1"/>
  <c r="AH7" i="1"/>
  <c r="Z7" i="1"/>
  <c r="V7" i="1"/>
  <c r="AS7" i="1"/>
  <c r="AO7" i="1"/>
  <c r="AJ7" i="1"/>
  <c r="AF7" i="1"/>
  <c r="X7" i="1"/>
  <c r="BN7" i="1"/>
  <c r="AP7" i="1"/>
  <c r="AG7" i="1"/>
  <c r="Y7" i="1"/>
  <c r="BK7" i="1"/>
  <c r="AE7" i="1"/>
  <c r="W7" i="1"/>
  <c r="AT7" i="1"/>
  <c r="U7" i="1"/>
  <c r="AI7" i="1"/>
  <c r="AR7" i="1"/>
  <c r="BN8" i="1"/>
  <c r="AR8" i="1"/>
  <c r="AI8" i="1"/>
  <c r="AE8" i="1"/>
  <c r="W8" i="1"/>
  <c r="BK8" i="1"/>
  <c r="BJ8" i="1" s="1"/>
  <c r="AT8" i="1"/>
  <c r="AP8" i="1"/>
  <c r="AG8" i="1"/>
  <c r="Y8" i="1"/>
  <c r="U8" i="1"/>
  <c r="AS8" i="1"/>
  <c r="V8" i="1"/>
  <c r="AQ8" i="1"/>
  <c r="AJ8" i="1"/>
  <c r="AO8" i="1"/>
  <c r="AH8" i="1"/>
  <c r="Z8" i="1"/>
  <c r="BM8" i="1"/>
  <c r="AM8" i="1"/>
  <c r="X8" i="1"/>
  <c r="AF8" i="1"/>
  <c r="AC281" i="1"/>
  <c r="AM264" i="1"/>
  <c r="AM310" i="1"/>
  <c r="AA167" i="1"/>
  <c r="BK45" i="1"/>
  <c r="BJ45" i="1" s="1"/>
  <c r="AT45" i="1"/>
  <c r="AG45" i="1"/>
  <c r="Y45" i="1"/>
  <c r="U45" i="1"/>
  <c r="BN45" i="1"/>
  <c r="AR45" i="1"/>
  <c r="AI45" i="1"/>
  <c r="AE45" i="1"/>
  <c r="W45" i="1"/>
  <c r="AF45" i="1"/>
  <c r="X45" i="1"/>
  <c r="AS45" i="1"/>
  <c r="AJ45" i="1"/>
  <c r="V45" i="1"/>
  <c r="AH45" i="1"/>
  <c r="BM45" i="1"/>
  <c r="AQ45" i="1"/>
  <c r="Z45" i="1"/>
  <c r="BM31" i="1"/>
  <c r="AQ31" i="1"/>
  <c r="AM31" i="1"/>
  <c r="AH31" i="1"/>
  <c r="Z31" i="1"/>
  <c r="V31" i="1"/>
  <c r="AS31" i="1"/>
  <c r="AO31" i="1"/>
  <c r="AJ31" i="1"/>
  <c r="AF31" i="1"/>
  <c r="X31" i="1"/>
  <c r="AT31" i="1"/>
  <c r="U31" i="1"/>
  <c r="BN31" i="1"/>
  <c r="AR31" i="1"/>
  <c r="AI31" i="1"/>
  <c r="AP31" i="1"/>
  <c r="AG31" i="1"/>
  <c r="Y31" i="1"/>
  <c r="AE31" i="1"/>
  <c r="BK31" i="1"/>
  <c r="BJ31" i="1" s="1"/>
  <c r="W31" i="1"/>
  <c r="BM23" i="1"/>
  <c r="AQ23" i="1"/>
  <c r="AM23" i="1"/>
  <c r="AH23" i="1"/>
  <c r="Z23" i="1"/>
  <c r="V23" i="1"/>
  <c r="AS23" i="1"/>
  <c r="AO23" i="1"/>
  <c r="AJ23" i="1"/>
  <c r="AF23" i="1"/>
  <c r="X23" i="1"/>
  <c r="AR23" i="1"/>
  <c r="AI23" i="1"/>
  <c r="BN23" i="1"/>
  <c r="AP23" i="1"/>
  <c r="AG23" i="1"/>
  <c r="Y23" i="1"/>
  <c r="BK23" i="1"/>
  <c r="BJ23" i="1" s="1"/>
  <c r="AE23" i="1"/>
  <c r="W23" i="1"/>
  <c r="AT23" i="1"/>
  <c r="U23" i="1"/>
  <c r="T23" i="1" s="1"/>
  <c r="AS120" i="1"/>
  <c r="AO120" i="1"/>
  <c r="AJ120" i="1"/>
  <c r="AF120" i="1"/>
  <c r="X120" i="1"/>
  <c r="AP120" i="1"/>
  <c r="AI120" i="1"/>
  <c r="Y120" i="1"/>
  <c r="BM120" i="1"/>
  <c r="AR120" i="1"/>
  <c r="AM120" i="1"/>
  <c r="AG120" i="1"/>
  <c r="V120" i="1"/>
  <c r="AT120" i="1"/>
  <c r="AH120" i="1"/>
  <c r="W120" i="1"/>
  <c r="BN120" i="1"/>
  <c r="BK120" i="1"/>
  <c r="BJ120" i="1" s="1"/>
  <c r="AQ120" i="1"/>
  <c r="U120" i="1"/>
  <c r="AE120" i="1"/>
  <c r="Z120" i="1"/>
  <c r="AS29" i="1"/>
  <c r="AO29" i="1"/>
  <c r="AJ29" i="1"/>
  <c r="AF29" i="1"/>
  <c r="X29" i="1"/>
  <c r="BM29" i="1"/>
  <c r="AQ29" i="1"/>
  <c r="AM29" i="1"/>
  <c r="AH29" i="1"/>
  <c r="Z29" i="1"/>
  <c r="V29" i="1"/>
  <c r="BK29" i="1"/>
  <c r="BJ29" i="1" s="1"/>
  <c r="AE29" i="1"/>
  <c r="W29" i="1"/>
  <c r="AT29" i="1"/>
  <c r="U29" i="1"/>
  <c r="AR29" i="1"/>
  <c r="AI29" i="1"/>
  <c r="Y29" i="1"/>
  <c r="AG29" i="1"/>
  <c r="BN29" i="1"/>
  <c r="AP29" i="1"/>
  <c r="BN68" i="1"/>
  <c r="AR68" i="1"/>
  <c r="AI68" i="1"/>
  <c r="AE68" i="1"/>
  <c r="W68" i="1"/>
  <c r="BK68" i="1"/>
  <c r="BJ68" i="1" s="1"/>
  <c r="AT68" i="1"/>
  <c r="AG68" i="1"/>
  <c r="Y68" i="1"/>
  <c r="U68" i="1"/>
  <c r="T68" i="1" s="1"/>
  <c r="BM68" i="1"/>
  <c r="V68" i="1"/>
  <c r="AQ68" i="1"/>
  <c r="AH68" i="1"/>
  <c r="Z68" i="1"/>
  <c r="AJ68" i="1"/>
  <c r="AF68" i="1"/>
  <c r="AS68" i="1"/>
  <c r="X68" i="1"/>
  <c r="BK98" i="1"/>
  <c r="BJ98" i="1" s="1"/>
  <c r="AT98" i="1"/>
  <c r="AG98" i="1"/>
  <c r="Y98" i="1"/>
  <c r="U98" i="1"/>
  <c r="BN98" i="1"/>
  <c r="AR98" i="1"/>
  <c r="AI98" i="1"/>
  <c r="AE98" i="1"/>
  <c r="W98" i="1"/>
  <c r="AQ98" i="1"/>
  <c r="AJ98" i="1"/>
  <c r="BM98" i="1"/>
  <c r="BO98" i="1" s="1"/>
  <c r="AM98" i="1"/>
  <c r="AP98" i="1" s="1"/>
  <c r="AF98" i="1"/>
  <c r="X98" i="1"/>
  <c r="AS98" i="1"/>
  <c r="AO98" i="1"/>
  <c r="Z98" i="1"/>
  <c r="AH98" i="1"/>
  <c r="V98" i="1"/>
  <c r="T98" i="1" s="1"/>
  <c r="BM54" i="1"/>
  <c r="AQ54" i="1"/>
  <c r="AM54" i="1"/>
  <c r="AH54" i="1"/>
  <c r="Z54" i="1"/>
  <c r="V54" i="1"/>
  <c r="AS54" i="1"/>
  <c r="AO54" i="1"/>
  <c r="AJ54" i="1"/>
  <c r="AF54" i="1"/>
  <c r="X54" i="1"/>
  <c r="BN54" i="1"/>
  <c r="AP54" i="1"/>
  <c r="AG54" i="1"/>
  <c r="Y54" i="1"/>
  <c r="AT54" i="1"/>
  <c r="U54" i="1"/>
  <c r="AR54" i="1"/>
  <c r="AE54" i="1"/>
  <c r="W54" i="1"/>
  <c r="AI54" i="1"/>
  <c r="BK54" i="1"/>
  <c r="BJ54" i="1" s="1"/>
  <c r="BN94" i="1"/>
  <c r="AR94" i="1"/>
  <c r="AI94" i="1"/>
  <c r="AE94" i="1"/>
  <c r="W94" i="1"/>
  <c r="BM94" i="1"/>
  <c r="AS94" i="1"/>
  <c r="AM94" i="1"/>
  <c r="AG94" i="1"/>
  <c r="V94" i="1"/>
  <c r="AP94" i="1"/>
  <c r="AJ94" i="1"/>
  <c r="Y94" i="1"/>
  <c r="Z94" i="1"/>
  <c r="AQ94" i="1"/>
  <c r="AF94" i="1"/>
  <c r="U94" i="1"/>
  <c r="AO94" i="1"/>
  <c r="BK94" i="1"/>
  <c r="BJ94" i="1" s="1"/>
  <c r="AH94" i="1"/>
  <c r="X94" i="1"/>
  <c r="AT94" i="1"/>
  <c r="BM89" i="1"/>
  <c r="AQ89" i="1"/>
  <c r="AH89" i="1"/>
  <c r="Z89" i="1"/>
  <c r="V89" i="1"/>
  <c r="AJ89" i="1"/>
  <c r="AE89" i="1"/>
  <c r="Y89" i="1"/>
  <c r="BK89" i="1"/>
  <c r="BJ89" i="1" s="1"/>
  <c r="AS89" i="1"/>
  <c r="AG89" i="1"/>
  <c r="W89" i="1"/>
  <c r="AR89" i="1"/>
  <c r="AF89" i="1"/>
  <c r="U89" i="1"/>
  <c r="BN89" i="1"/>
  <c r="AI89" i="1"/>
  <c r="X89" i="1"/>
  <c r="AT89" i="1"/>
  <c r="BK135" i="1"/>
  <c r="BJ135" i="1" s="1"/>
  <c r="AT135" i="1"/>
  <c r="AP135" i="1"/>
  <c r="AG135" i="1"/>
  <c r="Y135" i="1"/>
  <c r="U135" i="1"/>
  <c r="BN135" i="1"/>
  <c r="AR135" i="1"/>
  <c r="AI135" i="1"/>
  <c r="AE135" i="1"/>
  <c r="W135" i="1"/>
  <c r="AQ135" i="1"/>
  <c r="AJ135" i="1"/>
  <c r="BM135" i="1"/>
  <c r="AM135" i="1"/>
  <c r="AF135" i="1"/>
  <c r="X135" i="1"/>
  <c r="AS135" i="1"/>
  <c r="V135" i="1"/>
  <c r="AH135" i="1"/>
  <c r="Z135" i="1"/>
  <c r="AO135" i="1"/>
  <c r="BK121" i="1"/>
  <c r="BJ121" i="1" s="1"/>
  <c r="AT121" i="1"/>
  <c r="AG121" i="1"/>
  <c r="Y121" i="1"/>
  <c r="U121" i="1"/>
  <c r="BN121" i="1"/>
  <c r="AS121" i="1"/>
  <c r="AH121" i="1"/>
  <c r="W121" i="1"/>
  <c r="AQ121" i="1"/>
  <c r="AJ121" i="1"/>
  <c r="AE121" i="1"/>
  <c r="Z121" i="1"/>
  <c r="V121" i="1"/>
  <c r="BM121" i="1"/>
  <c r="AI121" i="1"/>
  <c r="AF121" i="1"/>
  <c r="AR121" i="1"/>
  <c r="X121" i="1"/>
  <c r="AS130" i="1"/>
  <c r="AO130" i="1"/>
  <c r="AJ130" i="1"/>
  <c r="AF130" i="1"/>
  <c r="X130" i="1"/>
  <c r="BM130" i="1"/>
  <c r="AQ130" i="1"/>
  <c r="AM130" i="1"/>
  <c r="AH130" i="1"/>
  <c r="Z130" i="1"/>
  <c r="V130" i="1"/>
  <c r="BK130" i="1"/>
  <c r="BJ130" i="1" s="1"/>
  <c r="AE130" i="1"/>
  <c r="W130" i="1"/>
  <c r="AR130" i="1"/>
  <c r="AI130" i="1"/>
  <c r="BN130" i="1"/>
  <c r="AG130" i="1"/>
  <c r="AP130" i="1"/>
  <c r="Y130" i="1"/>
  <c r="AT130" i="1"/>
  <c r="U130" i="1"/>
  <c r="BM148" i="1"/>
  <c r="AQ148" i="1"/>
  <c r="AM148" i="1"/>
  <c r="AH148" i="1"/>
  <c r="Z148" i="1"/>
  <c r="V148" i="1"/>
  <c r="AS148" i="1"/>
  <c r="AO148" i="1"/>
  <c r="AJ148" i="1"/>
  <c r="AF148" i="1"/>
  <c r="X148" i="1"/>
  <c r="T148" i="1"/>
  <c r="BN148" i="1"/>
  <c r="AP148" i="1"/>
  <c r="AG148" i="1"/>
  <c r="Y148" i="1"/>
  <c r="AT148" i="1"/>
  <c r="U148" i="1"/>
  <c r="AA148" i="1"/>
  <c r="BK148" i="1"/>
  <c r="BJ148" i="1" s="1"/>
  <c r="AI148" i="1"/>
  <c r="AR148" i="1"/>
  <c r="AE148" i="1"/>
  <c r="W148" i="1"/>
  <c r="AS180" i="1"/>
  <c r="AO180" i="1"/>
  <c r="AJ180" i="1"/>
  <c r="AF180" i="1"/>
  <c r="X180" i="1"/>
  <c r="BK180" i="1"/>
  <c r="BJ180" i="1" s="1"/>
  <c r="AQ180" i="1"/>
  <c r="AE180" i="1"/>
  <c r="Z180" i="1"/>
  <c r="U180" i="1"/>
  <c r="BM180" i="1"/>
  <c r="AH180" i="1"/>
  <c r="AT180" i="1"/>
  <c r="AP180" i="1"/>
  <c r="AG180" i="1"/>
  <c r="W180" i="1"/>
  <c r="AR180" i="1"/>
  <c r="V180" i="1"/>
  <c r="AM180" i="1"/>
  <c r="AI180" i="1"/>
  <c r="BN180" i="1"/>
  <c r="Y180" i="1"/>
  <c r="BM151" i="1"/>
  <c r="AQ151" i="1"/>
  <c r="AM151" i="1"/>
  <c r="AH151" i="1"/>
  <c r="Z151" i="1"/>
  <c r="V151" i="1"/>
  <c r="AS151" i="1"/>
  <c r="AO151" i="1"/>
  <c r="AJ151" i="1"/>
  <c r="AF151" i="1"/>
  <c r="X151" i="1"/>
  <c r="AR151" i="1"/>
  <c r="AI151" i="1"/>
  <c r="BK151" i="1"/>
  <c r="BJ151" i="1" s="1"/>
  <c r="AE151" i="1"/>
  <c r="W151" i="1"/>
  <c r="AT151" i="1"/>
  <c r="U151" i="1"/>
  <c r="AG151" i="1"/>
  <c r="AP151" i="1"/>
  <c r="BN151" i="1"/>
  <c r="Y151" i="1"/>
  <c r="BM165" i="1"/>
  <c r="AQ165" i="1"/>
  <c r="AM165" i="1"/>
  <c r="AH165" i="1"/>
  <c r="Z165" i="1"/>
  <c r="V165" i="1"/>
  <c r="AP165" i="1"/>
  <c r="AJ165" i="1"/>
  <c r="AE165" i="1"/>
  <c r="Y165" i="1"/>
  <c r="T165" i="1"/>
  <c r="BK165" i="1"/>
  <c r="BJ165" i="1" s="1"/>
  <c r="AS165" i="1"/>
  <c r="AG165" i="1"/>
  <c r="W165" i="1"/>
  <c r="AR165" i="1"/>
  <c r="AF165" i="1"/>
  <c r="U165" i="1"/>
  <c r="BN165" i="1"/>
  <c r="AI165" i="1"/>
  <c r="AO165" i="1"/>
  <c r="X165" i="1"/>
  <c r="AT165" i="1"/>
  <c r="AS184" i="1"/>
  <c r="AO184" i="1"/>
  <c r="AJ184" i="1"/>
  <c r="AF184" i="1"/>
  <c r="X184" i="1"/>
  <c r="BN184" i="1"/>
  <c r="AT184" i="1"/>
  <c r="AH184" i="1"/>
  <c r="W184" i="1"/>
  <c r="BK184" i="1"/>
  <c r="BJ184" i="1" s="1"/>
  <c r="AM184" i="1"/>
  <c r="AE184" i="1"/>
  <c r="Y184" i="1"/>
  <c r="BM184" i="1"/>
  <c r="BO184" i="1" s="1"/>
  <c r="AQ184" i="1"/>
  <c r="AG184" i="1"/>
  <c r="U184" i="1"/>
  <c r="Z184" i="1"/>
  <c r="AR184" i="1"/>
  <c r="V184" i="1"/>
  <c r="AP184" i="1"/>
  <c r="AI184" i="1"/>
  <c r="BN24" i="1"/>
  <c r="AR24" i="1"/>
  <c r="AI24" i="1"/>
  <c r="AE24" i="1"/>
  <c r="W24" i="1"/>
  <c r="BK24" i="1"/>
  <c r="BJ24" i="1" s="1"/>
  <c r="AT24" i="1"/>
  <c r="AP24" i="1"/>
  <c r="AG24" i="1"/>
  <c r="Y24" i="1"/>
  <c r="U24" i="1"/>
  <c r="T24" i="1" s="1"/>
  <c r="BM24" i="1"/>
  <c r="BO24" i="1" s="1"/>
  <c r="AM24" i="1"/>
  <c r="AF24" i="1"/>
  <c r="X24" i="1"/>
  <c r="AQ24" i="1"/>
  <c r="AJ24" i="1"/>
  <c r="AS24" i="1"/>
  <c r="V24" i="1"/>
  <c r="AH24" i="1"/>
  <c r="Z24" i="1"/>
  <c r="AO24" i="1"/>
  <c r="AA126" i="1"/>
  <c r="BK38" i="1"/>
  <c r="BJ38" i="1" s="1"/>
  <c r="AT38" i="1"/>
  <c r="AP38" i="1"/>
  <c r="AG38" i="1"/>
  <c r="Y38" i="1"/>
  <c r="U38" i="1"/>
  <c r="BN38" i="1"/>
  <c r="AS38" i="1"/>
  <c r="AI38" i="1"/>
  <c r="X38" i="1"/>
  <c r="AQ38" i="1"/>
  <c r="AF38" i="1"/>
  <c r="V38" i="1"/>
  <c r="BM38" i="1"/>
  <c r="AR38" i="1"/>
  <c r="AJ38" i="1"/>
  <c r="Z38" i="1"/>
  <c r="AO38" i="1"/>
  <c r="AH38" i="1"/>
  <c r="W38" i="1"/>
  <c r="AE38" i="1"/>
  <c r="AM38" i="1"/>
  <c r="AC310" i="1"/>
  <c r="AA179" i="1"/>
  <c r="AA180" i="1"/>
  <c r="AC213" i="1"/>
  <c r="AA185" i="1"/>
  <c r="AA149" i="1"/>
  <c r="AA131" i="1"/>
  <c r="BN96" i="1"/>
  <c r="BK96" i="1"/>
  <c r="BJ96" i="1" s="1"/>
  <c r="AT96" i="1"/>
  <c r="AP96" i="1"/>
  <c r="AG96" i="1"/>
  <c r="Y96" i="1"/>
  <c r="U96" i="1"/>
  <c r="T96" i="1" s="1"/>
  <c r="AS96" i="1"/>
  <c r="AI96" i="1"/>
  <c r="X96" i="1"/>
  <c r="AQ96" i="1"/>
  <c r="AF96" i="1"/>
  <c r="V96" i="1"/>
  <c r="AR96" i="1"/>
  <c r="AJ96" i="1"/>
  <c r="Z96" i="1"/>
  <c r="AO96" i="1"/>
  <c r="AH96" i="1"/>
  <c r="AM96" i="1"/>
  <c r="AE96" i="1"/>
  <c r="BM96" i="1"/>
  <c r="BO96" i="1" s="1"/>
  <c r="W96" i="1"/>
  <c r="BN84" i="1"/>
  <c r="AR84" i="1"/>
  <c r="AI84" i="1"/>
  <c r="AE84" i="1"/>
  <c r="W84" i="1"/>
  <c r="AT84" i="1"/>
  <c r="AO84" i="1"/>
  <c r="AH84" i="1"/>
  <c r="X84" i="1"/>
  <c r="BK84" i="1"/>
  <c r="BJ84" i="1" s="1"/>
  <c r="AQ84" i="1"/>
  <c r="AF84" i="1"/>
  <c r="Z84" i="1"/>
  <c r="U84" i="1"/>
  <c r="AS84" i="1"/>
  <c r="AJ84" i="1"/>
  <c r="Y84" i="1"/>
  <c r="AM84" i="1"/>
  <c r="BM84" i="1"/>
  <c r="AG84" i="1"/>
  <c r="AP84" i="1"/>
  <c r="V84" i="1"/>
  <c r="T84" i="1" s="1"/>
  <c r="BK41" i="1"/>
  <c r="BJ41" i="1" s="1"/>
  <c r="AT41" i="1"/>
  <c r="AP41" i="1"/>
  <c r="AG41" i="1"/>
  <c r="Y41" i="1"/>
  <c r="U41" i="1"/>
  <c r="BN41" i="1"/>
  <c r="AR41" i="1"/>
  <c r="AI41" i="1"/>
  <c r="AE41" i="1"/>
  <c r="W41" i="1"/>
  <c r="BM41" i="1"/>
  <c r="AM41" i="1"/>
  <c r="AF41" i="1"/>
  <c r="X41" i="1"/>
  <c r="AQ41" i="1"/>
  <c r="AJ41" i="1"/>
  <c r="V41" i="1"/>
  <c r="T41" i="1" s="1"/>
  <c r="AS41" i="1"/>
  <c r="AH41" i="1"/>
  <c r="AO41" i="1"/>
  <c r="Z41" i="1"/>
  <c r="BM35" i="1"/>
  <c r="AQ35" i="1"/>
  <c r="AH35" i="1"/>
  <c r="Z35" i="1"/>
  <c r="AR35" i="1"/>
  <c r="AF35" i="1"/>
  <c r="V35" i="1"/>
  <c r="BN35" i="1"/>
  <c r="AT35" i="1"/>
  <c r="AI35" i="1"/>
  <c r="X35" i="1"/>
  <c r="AE35" i="1"/>
  <c r="U35" i="1"/>
  <c r="Y35" i="1"/>
  <c r="BK35" i="1"/>
  <c r="BJ35" i="1" s="1"/>
  <c r="AJ35" i="1"/>
  <c r="W35" i="1"/>
  <c r="AS35" i="1"/>
  <c r="AG35" i="1"/>
  <c r="BM27" i="1"/>
  <c r="AQ27" i="1"/>
  <c r="AM27" i="1"/>
  <c r="AH27" i="1"/>
  <c r="Z27" i="1"/>
  <c r="V27" i="1"/>
  <c r="AS27" i="1"/>
  <c r="AO27" i="1"/>
  <c r="AJ27" i="1"/>
  <c r="AF27" i="1"/>
  <c r="X27" i="1"/>
  <c r="AR27" i="1"/>
  <c r="AI27" i="1"/>
  <c r="BK27" i="1"/>
  <c r="BJ27" i="1" s="1"/>
  <c r="AE27" i="1"/>
  <c r="W27" i="1"/>
  <c r="BN27" i="1"/>
  <c r="AP27" i="1"/>
  <c r="AG27" i="1"/>
  <c r="Y27" i="1"/>
  <c r="U27" i="1"/>
  <c r="AT27" i="1"/>
  <c r="BM19" i="1"/>
  <c r="AQ19" i="1"/>
  <c r="AM19" i="1"/>
  <c r="AH19" i="1"/>
  <c r="Z19" i="1"/>
  <c r="V19" i="1"/>
  <c r="AS19" i="1"/>
  <c r="AO19" i="1"/>
  <c r="AJ19" i="1"/>
  <c r="AF19" i="1"/>
  <c r="X19" i="1"/>
  <c r="BN19" i="1"/>
  <c r="AP19" i="1"/>
  <c r="AG19" i="1"/>
  <c r="Y19" i="1"/>
  <c r="U19" i="1"/>
  <c r="BK19" i="1"/>
  <c r="BJ19" i="1" s="1"/>
  <c r="AE19" i="1"/>
  <c r="W19" i="1"/>
  <c r="AT19" i="1"/>
  <c r="AI19" i="1"/>
  <c r="AR19" i="1"/>
  <c r="BK114" i="1"/>
  <c r="BJ114" i="1" s="1"/>
  <c r="AT114" i="1"/>
  <c r="AP114" i="1"/>
  <c r="AG114" i="1"/>
  <c r="Y114" i="1"/>
  <c r="U114" i="1"/>
  <c r="BN114" i="1"/>
  <c r="AR114" i="1"/>
  <c r="AI114" i="1"/>
  <c r="AE114" i="1"/>
  <c r="W114" i="1"/>
  <c r="AS114" i="1"/>
  <c r="V114" i="1"/>
  <c r="AO114" i="1"/>
  <c r="AH114" i="1"/>
  <c r="Z114" i="1"/>
  <c r="AJ114" i="1"/>
  <c r="BM114" i="1"/>
  <c r="AQ114" i="1"/>
  <c r="AF114" i="1"/>
  <c r="AM114" i="1"/>
  <c r="X114" i="1"/>
  <c r="AS33" i="1"/>
  <c r="AO33" i="1"/>
  <c r="AJ33" i="1"/>
  <c r="AF33" i="1"/>
  <c r="X33" i="1"/>
  <c r="BM33" i="1"/>
  <c r="AQ33" i="1"/>
  <c r="AM33" i="1"/>
  <c r="AH33" i="1"/>
  <c r="Z33" i="1"/>
  <c r="V33" i="1"/>
  <c r="BN33" i="1"/>
  <c r="AP33" i="1"/>
  <c r="AG33" i="1"/>
  <c r="Y33" i="1"/>
  <c r="BK33" i="1"/>
  <c r="BJ33" i="1" s="1"/>
  <c r="AE33" i="1"/>
  <c r="W33" i="1"/>
  <c r="AT33" i="1"/>
  <c r="U33" i="1"/>
  <c r="AA33" i="1"/>
  <c r="AR33" i="1"/>
  <c r="AI33" i="1"/>
  <c r="AS25" i="1"/>
  <c r="AJ25" i="1"/>
  <c r="AF25" i="1"/>
  <c r="X25" i="1"/>
  <c r="BM25" i="1"/>
  <c r="AQ25" i="1"/>
  <c r="AH25" i="1"/>
  <c r="Z25" i="1"/>
  <c r="V25" i="1"/>
  <c r="BK25" i="1"/>
  <c r="BJ25" i="1" s="1"/>
  <c r="AE25" i="1"/>
  <c r="W25" i="1"/>
  <c r="AT25" i="1"/>
  <c r="U25" i="1"/>
  <c r="AR25" i="1"/>
  <c r="AI25" i="1"/>
  <c r="Y25" i="1"/>
  <c r="BN25" i="1"/>
  <c r="AG25" i="1"/>
  <c r="AS17" i="1"/>
  <c r="AO17" i="1"/>
  <c r="AJ17" i="1"/>
  <c r="AF17" i="1"/>
  <c r="X17" i="1"/>
  <c r="BM17" i="1"/>
  <c r="AQ17" i="1"/>
  <c r="AM17" i="1"/>
  <c r="AH17" i="1"/>
  <c r="Z17" i="1"/>
  <c r="V17" i="1"/>
  <c r="AT17" i="1"/>
  <c r="U17" i="1"/>
  <c r="BN17" i="1"/>
  <c r="AR17" i="1"/>
  <c r="AI17" i="1"/>
  <c r="AP17" i="1"/>
  <c r="AG17" i="1"/>
  <c r="Y17" i="1"/>
  <c r="AE17" i="1"/>
  <c r="BK17" i="1"/>
  <c r="BJ17" i="1" s="1"/>
  <c r="W17" i="1"/>
  <c r="AS9" i="1"/>
  <c r="AO9" i="1"/>
  <c r="AJ9" i="1"/>
  <c r="AF9" i="1"/>
  <c r="X9" i="1"/>
  <c r="BM9" i="1"/>
  <c r="AQ9" i="1"/>
  <c r="AM9" i="1"/>
  <c r="AH9" i="1"/>
  <c r="Z9" i="1"/>
  <c r="V9" i="1"/>
  <c r="AT9" i="1"/>
  <c r="U9" i="1"/>
  <c r="AR9" i="1"/>
  <c r="AI9" i="1"/>
  <c r="BN9" i="1"/>
  <c r="AP9" i="1"/>
  <c r="AG9" i="1"/>
  <c r="Y9" i="1"/>
  <c r="BK9" i="1"/>
  <c r="BJ9" i="1" s="1"/>
  <c r="AE9" i="1"/>
  <c r="W9" i="1"/>
  <c r="AS44" i="1"/>
  <c r="AO44" i="1"/>
  <c r="AJ44" i="1"/>
  <c r="AF44" i="1"/>
  <c r="X44" i="1"/>
  <c r="BM44" i="1"/>
  <c r="AQ44" i="1"/>
  <c r="AM44" i="1"/>
  <c r="AH44" i="1"/>
  <c r="Z44" i="1"/>
  <c r="V44" i="1"/>
  <c r="AR44" i="1"/>
  <c r="AI44" i="1"/>
  <c r="BK44" i="1"/>
  <c r="BJ44" i="1" s="1"/>
  <c r="AE44" i="1"/>
  <c r="W44" i="1"/>
  <c r="AP44" i="1"/>
  <c r="Y44" i="1"/>
  <c r="BN44" i="1"/>
  <c r="AG44" i="1"/>
  <c r="U44" i="1"/>
  <c r="AT44" i="1"/>
  <c r="AS60" i="1"/>
  <c r="AO60" i="1"/>
  <c r="AJ60" i="1"/>
  <c r="AF60" i="1"/>
  <c r="X60" i="1"/>
  <c r="BM60" i="1"/>
  <c r="AQ60" i="1"/>
  <c r="AM60" i="1"/>
  <c r="AH60" i="1"/>
  <c r="Z60" i="1"/>
  <c r="V60" i="1"/>
  <c r="AT60" i="1"/>
  <c r="U60" i="1"/>
  <c r="BN60" i="1"/>
  <c r="AP60" i="1"/>
  <c r="AG60" i="1"/>
  <c r="Y60" i="1"/>
  <c r="AR60" i="1"/>
  <c r="AE60" i="1"/>
  <c r="W60" i="1"/>
  <c r="BK60" i="1"/>
  <c r="BJ60" i="1" s="1"/>
  <c r="AI60" i="1"/>
  <c r="AS70" i="1"/>
  <c r="AO70" i="1"/>
  <c r="AJ70" i="1"/>
  <c r="AF70" i="1"/>
  <c r="X70" i="1"/>
  <c r="BM70" i="1"/>
  <c r="AQ70" i="1"/>
  <c r="AM70" i="1"/>
  <c r="AH70" i="1"/>
  <c r="Z70" i="1"/>
  <c r="V70" i="1"/>
  <c r="BK70" i="1"/>
  <c r="BJ70" i="1" s="1"/>
  <c r="AE70" i="1"/>
  <c r="W70" i="1"/>
  <c r="AR70" i="1"/>
  <c r="AI70" i="1"/>
  <c r="BN70" i="1"/>
  <c r="AP70" i="1"/>
  <c r="AG70" i="1"/>
  <c r="Y70" i="1"/>
  <c r="AT70" i="1"/>
  <c r="U70" i="1"/>
  <c r="T70" i="1" s="1"/>
  <c r="BK86" i="1"/>
  <c r="BJ86" i="1" s="1"/>
  <c r="AT86" i="1"/>
  <c r="AP86" i="1"/>
  <c r="AG86" i="1"/>
  <c r="Y86" i="1"/>
  <c r="U86" i="1"/>
  <c r="T86" i="1" s="1"/>
  <c r="AO86" i="1"/>
  <c r="AJ86" i="1"/>
  <c r="AE86" i="1"/>
  <c r="Z86" i="1"/>
  <c r="BM86" i="1"/>
  <c r="AR86" i="1"/>
  <c r="AM86" i="1"/>
  <c r="AH86" i="1"/>
  <c r="W86" i="1"/>
  <c r="AS86" i="1"/>
  <c r="AI86" i="1"/>
  <c r="X86" i="1"/>
  <c r="AQ86" i="1"/>
  <c r="AF86" i="1"/>
  <c r="V86" i="1"/>
  <c r="BN86" i="1"/>
  <c r="AA86" i="1"/>
  <c r="BN112" i="1"/>
  <c r="AR112" i="1"/>
  <c r="AI112" i="1"/>
  <c r="AE112" i="1"/>
  <c r="W112" i="1"/>
  <c r="BK112" i="1"/>
  <c r="BJ112" i="1" s="1"/>
  <c r="AT112" i="1"/>
  <c r="AP112" i="1"/>
  <c r="AG112" i="1"/>
  <c r="Y112" i="1"/>
  <c r="U112" i="1"/>
  <c r="AQ112" i="1"/>
  <c r="AJ112" i="1"/>
  <c r="BM112" i="1"/>
  <c r="AM112" i="1"/>
  <c r="AF112" i="1"/>
  <c r="X112" i="1"/>
  <c r="AH112" i="1"/>
  <c r="AS112" i="1"/>
  <c r="AO112" i="1"/>
  <c r="Z112" i="1"/>
  <c r="V112" i="1"/>
  <c r="BM46" i="1"/>
  <c r="AQ46" i="1"/>
  <c r="AH46" i="1"/>
  <c r="Z46" i="1"/>
  <c r="V46" i="1"/>
  <c r="AS46" i="1"/>
  <c r="AJ46" i="1"/>
  <c r="AF46" i="1"/>
  <c r="X46" i="1"/>
  <c r="T46" i="1"/>
  <c r="BN46" i="1"/>
  <c r="AG46" i="1"/>
  <c r="Y46" i="1"/>
  <c r="AT46" i="1"/>
  <c r="U46" i="1"/>
  <c r="AR46" i="1"/>
  <c r="AI46" i="1"/>
  <c r="W46" i="1"/>
  <c r="BK46" i="1"/>
  <c r="BJ46" i="1" s="1"/>
  <c r="AE46" i="1"/>
  <c r="BM62" i="1"/>
  <c r="AQ62" i="1"/>
  <c r="AM62" i="1"/>
  <c r="AH62" i="1"/>
  <c r="Z62" i="1"/>
  <c r="V62" i="1"/>
  <c r="AS62" i="1"/>
  <c r="AO62" i="1"/>
  <c r="AJ62" i="1"/>
  <c r="AF62" i="1"/>
  <c r="X62" i="1"/>
  <c r="BN62" i="1"/>
  <c r="AP62" i="1"/>
  <c r="AG62" i="1"/>
  <c r="Y62" i="1"/>
  <c r="AT62" i="1"/>
  <c r="U62" i="1"/>
  <c r="BK62" i="1"/>
  <c r="BJ62" i="1" s="1"/>
  <c r="AI62" i="1"/>
  <c r="AR62" i="1"/>
  <c r="AE62" i="1"/>
  <c r="AA62" i="1"/>
  <c r="W62" i="1"/>
  <c r="BM80" i="1"/>
  <c r="AQ80" i="1"/>
  <c r="AM80" i="1"/>
  <c r="AH80" i="1"/>
  <c r="Z80" i="1"/>
  <c r="V80" i="1"/>
  <c r="AS80" i="1"/>
  <c r="AO80" i="1"/>
  <c r="AJ80" i="1"/>
  <c r="AF80" i="1"/>
  <c r="X80" i="1"/>
  <c r="AR80" i="1"/>
  <c r="AI80" i="1"/>
  <c r="BK80" i="1"/>
  <c r="BJ80" i="1" s="1"/>
  <c r="AE80" i="1"/>
  <c r="W80" i="1"/>
  <c r="AT80" i="1"/>
  <c r="U80" i="1"/>
  <c r="BN80" i="1"/>
  <c r="Y80" i="1"/>
  <c r="AP80" i="1"/>
  <c r="AG80" i="1"/>
  <c r="BN119" i="1"/>
  <c r="AR119" i="1"/>
  <c r="AI119" i="1"/>
  <c r="AE119" i="1"/>
  <c r="W119" i="1"/>
  <c r="BK119" i="1"/>
  <c r="BJ119" i="1" s="1"/>
  <c r="AQ119" i="1"/>
  <c r="AF119" i="1"/>
  <c r="Z119" i="1"/>
  <c r="U119" i="1"/>
  <c r="AT119" i="1"/>
  <c r="AH119" i="1"/>
  <c r="X119" i="1"/>
  <c r="BM119" i="1"/>
  <c r="AJ119" i="1"/>
  <c r="Y119" i="1"/>
  <c r="AG119" i="1"/>
  <c r="AS119" i="1"/>
  <c r="V119" i="1"/>
  <c r="BM83" i="1"/>
  <c r="AQ83" i="1"/>
  <c r="AM83" i="1"/>
  <c r="AH83" i="1"/>
  <c r="Z83" i="1"/>
  <c r="V83" i="1"/>
  <c r="BK83" i="1"/>
  <c r="BJ83" i="1" s="1"/>
  <c r="AS83" i="1"/>
  <c r="AG83" i="1"/>
  <c r="W83" i="1"/>
  <c r="AP83" i="1"/>
  <c r="AJ83" i="1"/>
  <c r="AE83" i="1"/>
  <c r="Y83" i="1"/>
  <c r="AR83" i="1"/>
  <c r="AF83" i="1"/>
  <c r="U83" i="1"/>
  <c r="AT83" i="1"/>
  <c r="AI83" i="1"/>
  <c r="X83" i="1"/>
  <c r="BN83" i="1"/>
  <c r="AO83" i="1"/>
  <c r="AS97" i="1"/>
  <c r="AJ97" i="1"/>
  <c r="AF97" i="1"/>
  <c r="X97" i="1"/>
  <c r="BM97" i="1"/>
  <c r="AQ97" i="1"/>
  <c r="AM97" i="1"/>
  <c r="AO97" i="1" s="1"/>
  <c r="AH97" i="1"/>
  <c r="Z97" i="1"/>
  <c r="V97" i="1"/>
  <c r="BK97" i="1"/>
  <c r="BJ97" i="1" s="1"/>
  <c r="AE97" i="1"/>
  <c r="Y97" i="1"/>
  <c r="AR97" i="1"/>
  <c r="AI97" i="1"/>
  <c r="U97" i="1"/>
  <c r="AA97" i="1"/>
  <c r="BN97" i="1"/>
  <c r="AG97" i="1"/>
  <c r="W97" i="1"/>
  <c r="AT97" i="1"/>
  <c r="AS113" i="1"/>
  <c r="AJ113" i="1"/>
  <c r="AF113" i="1"/>
  <c r="X113" i="1"/>
  <c r="BM113" i="1"/>
  <c r="AQ113" i="1"/>
  <c r="AH113" i="1"/>
  <c r="Z113" i="1"/>
  <c r="V113" i="1"/>
  <c r="BN113" i="1"/>
  <c r="AG113" i="1"/>
  <c r="AT113" i="1"/>
  <c r="W113" i="1"/>
  <c r="AR113" i="1"/>
  <c r="Y113" i="1"/>
  <c r="AI113" i="1"/>
  <c r="U113" i="1"/>
  <c r="T113" i="1" s="1"/>
  <c r="BK113" i="1"/>
  <c r="BJ113" i="1" s="1"/>
  <c r="AE113" i="1"/>
  <c r="BM99" i="1"/>
  <c r="AQ99" i="1"/>
  <c r="AM99" i="1"/>
  <c r="AP99" i="1" s="1"/>
  <c r="AH99" i="1"/>
  <c r="Z99" i="1"/>
  <c r="V99" i="1"/>
  <c r="AS99" i="1"/>
  <c r="AO99" i="1"/>
  <c r="AJ99" i="1"/>
  <c r="AF99" i="1"/>
  <c r="X99" i="1"/>
  <c r="BN99" i="1"/>
  <c r="AG99" i="1"/>
  <c r="AT99" i="1"/>
  <c r="W99" i="1"/>
  <c r="Y99" i="1"/>
  <c r="BK99" i="1"/>
  <c r="BJ99" i="1" s="1"/>
  <c r="AI99" i="1"/>
  <c r="U99" i="1"/>
  <c r="T99" i="1" s="1"/>
  <c r="AR99" i="1"/>
  <c r="AE99" i="1"/>
  <c r="BN115" i="1"/>
  <c r="AQ115" i="1"/>
  <c r="AH115" i="1"/>
  <c r="Z115" i="1"/>
  <c r="V115" i="1"/>
  <c r="BM115" i="1"/>
  <c r="AS115" i="1"/>
  <c r="AJ115" i="1"/>
  <c r="AF115" i="1"/>
  <c r="X115" i="1"/>
  <c r="AR115" i="1"/>
  <c r="AI115" i="1"/>
  <c r="U115" i="1"/>
  <c r="AE115" i="1"/>
  <c r="Y115" i="1"/>
  <c r="AT115" i="1"/>
  <c r="BK115" i="1"/>
  <c r="BJ115" i="1" s="1"/>
  <c r="AG115" i="1"/>
  <c r="W115" i="1"/>
  <c r="BN129" i="1"/>
  <c r="AR129" i="1"/>
  <c r="AI129" i="1"/>
  <c r="AE129" i="1"/>
  <c r="W129" i="1"/>
  <c r="BK129" i="1"/>
  <c r="BJ129" i="1" s="1"/>
  <c r="AT129" i="1"/>
  <c r="AP129" i="1"/>
  <c r="AG129" i="1"/>
  <c r="Y129" i="1"/>
  <c r="U129" i="1"/>
  <c r="T129" i="1" s="1"/>
  <c r="BM129" i="1"/>
  <c r="AM129" i="1"/>
  <c r="AF129" i="1"/>
  <c r="X129" i="1"/>
  <c r="AQ129" i="1"/>
  <c r="AJ129" i="1"/>
  <c r="V129" i="1"/>
  <c r="AS129" i="1"/>
  <c r="Z129" i="1"/>
  <c r="AO129" i="1"/>
  <c r="AH129" i="1"/>
  <c r="BM122" i="1"/>
  <c r="AQ122" i="1"/>
  <c r="AM122" i="1"/>
  <c r="AH122" i="1"/>
  <c r="Z122" i="1"/>
  <c r="V122" i="1"/>
  <c r="AR122" i="1"/>
  <c r="AF122" i="1"/>
  <c r="AA122" i="1"/>
  <c r="U122" i="1"/>
  <c r="T122" i="1" s="1"/>
  <c r="AD122" i="1" s="1"/>
  <c r="BN122" i="1"/>
  <c r="AT122" i="1"/>
  <c r="AO122" i="1"/>
  <c r="AI122" i="1"/>
  <c r="X122" i="1"/>
  <c r="BK122" i="1"/>
  <c r="BJ122" i="1" s="1"/>
  <c r="AP122" i="1"/>
  <c r="AG122" i="1"/>
  <c r="W122" i="1"/>
  <c r="AJ122" i="1"/>
  <c r="AS122" i="1"/>
  <c r="AE122" i="1"/>
  <c r="Y122" i="1"/>
  <c r="AS146" i="1"/>
  <c r="AO146" i="1"/>
  <c r="AJ146" i="1"/>
  <c r="AF146" i="1"/>
  <c r="X146" i="1"/>
  <c r="BM146" i="1"/>
  <c r="AQ146" i="1"/>
  <c r="AM146" i="1"/>
  <c r="AH146" i="1"/>
  <c r="Z146" i="1"/>
  <c r="V146" i="1"/>
  <c r="AT146" i="1"/>
  <c r="U146" i="1"/>
  <c r="BN146" i="1"/>
  <c r="AP146" i="1"/>
  <c r="AG146" i="1"/>
  <c r="Y146" i="1"/>
  <c r="W146" i="1"/>
  <c r="AR146" i="1"/>
  <c r="AE146" i="1"/>
  <c r="AI146" i="1"/>
  <c r="BK146" i="1"/>
  <c r="BJ146" i="1" s="1"/>
  <c r="BM132" i="1"/>
  <c r="AQ132" i="1"/>
  <c r="AM132" i="1"/>
  <c r="AH132" i="1"/>
  <c r="Z132" i="1"/>
  <c r="V132" i="1"/>
  <c r="AS132" i="1"/>
  <c r="AO132" i="1"/>
  <c r="AJ132" i="1"/>
  <c r="AF132" i="1"/>
  <c r="X132" i="1"/>
  <c r="AR132" i="1"/>
  <c r="AI132" i="1"/>
  <c r="BK132" i="1"/>
  <c r="BJ132" i="1" s="1"/>
  <c r="AE132" i="1"/>
  <c r="W132" i="1"/>
  <c r="AP132" i="1"/>
  <c r="Y132" i="1"/>
  <c r="BN132" i="1"/>
  <c r="AG132" i="1"/>
  <c r="U132" i="1"/>
  <c r="T132" i="1" s="1"/>
  <c r="AT132" i="1"/>
  <c r="BN152" i="1"/>
  <c r="AR152" i="1"/>
  <c r="AI152" i="1"/>
  <c r="AE152" i="1"/>
  <c r="W152" i="1"/>
  <c r="BK152" i="1"/>
  <c r="BJ152" i="1" s="1"/>
  <c r="AT152" i="1"/>
  <c r="AP152" i="1"/>
  <c r="AG152" i="1"/>
  <c r="Y152" i="1"/>
  <c r="U152" i="1"/>
  <c r="T152" i="1" s="1"/>
  <c r="BM152" i="1"/>
  <c r="AM152" i="1"/>
  <c r="AF152" i="1"/>
  <c r="X152" i="1"/>
  <c r="AQ152" i="1"/>
  <c r="AJ152" i="1"/>
  <c r="AO152" i="1"/>
  <c r="Z152" i="1"/>
  <c r="AH152" i="1"/>
  <c r="AS152" i="1"/>
  <c r="V152" i="1"/>
  <c r="BK181" i="1"/>
  <c r="BJ181" i="1" s="1"/>
  <c r="AT181" i="1"/>
  <c r="AP181" i="1"/>
  <c r="AG181" i="1"/>
  <c r="Y181" i="1"/>
  <c r="U181" i="1"/>
  <c r="AQ181" i="1"/>
  <c r="AF181" i="1"/>
  <c r="BN181" i="1"/>
  <c r="AO181" i="1"/>
  <c r="AJ181" i="1"/>
  <c r="X181" i="1"/>
  <c r="AR181" i="1"/>
  <c r="AI181" i="1"/>
  <c r="AA181" i="1"/>
  <c r="AE181" i="1"/>
  <c r="V181" i="1"/>
  <c r="BM181" i="1"/>
  <c r="Z181" i="1"/>
  <c r="AS181" i="1"/>
  <c r="AH181" i="1"/>
  <c r="AM181" i="1"/>
  <c r="W181" i="1"/>
  <c r="BK164" i="1"/>
  <c r="BJ164" i="1" s="1"/>
  <c r="AT164" i="1"/>
  <c r="AP164" i="1"/>
  <c r="AG164" i="1"/>
  <c r="Y164" i="1"/>
  <c r="U164" i="1"/>
  <c r="BM164" i="1"/>
  <c r="AR164" i="1"/>
  <c r="AM164" i="1"/>
  <c r="AH164" i="1"/>
  <c r="W164" i="1"/>
  <c r="AO164" i="1"/>
  <c r="AJ164" i="1"/>
  <c r="AE164" i="1"/>
  <c r="Z164" i="1"/>
  <c r="AQ164" i="1"/>
  <c r="AF164" i="1"/>
  <c r="V164" i="1"/>
  <c r="BN164" i="1"/>
  <c r="AS164" i="1"/>
  <c r="AI164" i="1"/>
  <c r="X164" i="1"/>
  <c r="BK177" i="1"/>
  <c r="AT177" i="1"/>
  <c r="AP177" i="1"/>
  <c r="AG177" i="1"/>
  <c r="BN177" i="1"/>
  <c r="AS177" i="1"/>
  <c r="AI177" i="1"/>
  <c r="Z177" i="1"/>
  <c r="V177" i="1"/>
  <c r="AM177" i="1"/>
  <c r="AF177" i="1"/>
  <c r="U177" i="1"/>
  <c r="BM177" i="1"/>
  <c r="AO177" i="1"/>
  <c r="AE177" i="1"/>
  <c r="X177" i="1"/>
  <c r="AR177" i="1"/>
  <c r="AJ177" i="1"/>
  <c r="W177" i="1"/>
  <c r="AQ177" i="1"/>
  <c r="AH177" i="1"/>
  <c r="Y177" i="1"/>
  <c r="BM182" i="1"/>
  <c r="AQ182" i="1"/>
  <c r="AM182" i="1"/>
  <c r="AH182" i="1"/>
  <c r="Z182" i="1"/>
  <c r="V182" i="1"/>
  <c r="BN182" i="1"/>
  <c r="AT182" i="1"/>
  <c r="AO182" i="1"/>
  <c r="AI182" i="1"/>
  <c r="X182" i="1"/>
  <c r="AR182" i="1"/>
  <c r="AJ182" i="1"/>
  <c r="U182" i="1"/>
  <c r="T182" i="1" s="1"/>
  <c r="BK182" i="1"/>
  <c r="BJ182" i="1" s="1"/>
  <c r="AA182" i="1"/>
  <c r="AE182" i="1"/>
  <c r="AS182" i="1"/>
  <c r="AG182" i="1"/>
  <c r="W182" i="1"/>
  <c r="Y182" i="1"/>
  <c r="AP182" i="1"/>
  <c r="AF182" i="1"/>
  <c r="AC312" i="1"/>
  <c r="AA150" i="1"/>
  <c r="AA108" i="1"/>
  <c r="AA77" i="1"/>
  <c r="AA83" i="1"/>
  <c r="AA50" i="1"/>
  <c r="AA32" i="1"/>
  <c r="AA146" i="1"/>
  <c r="AA49" i="1"/>
  <c r="BK10" i="1"/>
  <c r="BJ10" i="1" s="1"/>
  <c r="AT10" i="1"/>
  <c r="AP10" i="1"/>
  <c r="AG10" i="1"/>
  <c r="Y10" i="1"/>
  <c r="U10" i="1"/>
  <c r="BN10" i="1"/>
  <c r="AR10" i="1"/>
  <c r="AI10" i="1"/>
  <c r="AE10" i="1"/>
  <c r="W10" i="1"/>
  <c r="AO10" i="1"/>
  <c r="AH10" i="1"/>
  <c r="Z10" i="1"/>
  <c r="BM10" i="1"/>
  <c r="AM10" i="1"/>
  <c r="AF10" i="1"/>
  <c r="X10" i="1"/>
  <c r="AS10" i="1"/>
  <c r="V10" i="1"/>
  <c r="T10" i="1" s="1"/>
  <c r="AQ10" i="1"/>
  <c r="AJ10" i="1"/>
  <c r="BK106" i="1"/>
  <c r="BJ106" i="1" s="1"/>
  <c r="AT106" i="1"/>
  <c r="AP106" i="1"/>
  <c r="AG106" i="1"/>
  <c r="Y106" i="1"/>
  <c r="U106" i="1"/>
  <c r="T106" i="1" s="1"/>
  <c r="BN106" i="1"/>
  <c r="AR106" i="1"/>
  <c r="AI106" i="1"/>
  <c r="AE106" i="1"/>
  <c r="W106" i="1"/>
  <c r="AS106" i="1"/>
  <c r="V106" i="1"/>
  <c r="AO106" i="1"/>
  <c r="AH106" i="1"/>
  <c r="Z106" i="1"/>
  <c r="X106" i="1"/>
  <c r="AJ106" i="1"/>
  <c r="BM106" i="1"/>
  <c r="BO106" i="1" s="1"/>
  <c r="AQ106" i="1"/>
  <c r="AF106" i="1"/>
  <c r="AM106" i="1"/>
  <c r="BN145" i="1"/>
  <c r="AR145" i="1"/>
  <c r="AI145" i="1"/>
  <c r="AE145" i="1"/>
  <c r="W145" i="1"/>
  <c r="BK145" i="1"/>
  <c r="BJ145" i="1" s="1"/>
  <c r="AT145" i="1"/>
  <c r="AP145" i="1"/>
  <c r="AG145" i="1"/>
  <c r="Y145" i="1"/>
  <c r="U145" i="1"/>
  <c r="AS145" i="1"/>
  <c r="V145" i="1"/>
  <c r="AO145" i="1"/>
  <c r="AH145" i="1"/>
  <c r="Z145" i="1"/>
  <c r="X145" i="1"/>
  <c r="BM145" i="1"/>
  <c r="AQ145" i="1"/>
  <c r="AF145" i="1"/>
  <c r="AJ145" i="1"/>
  <c r="AM145" i="1"/>
  <c r="AA80" i="1"/>
  <c r="AA18" i="1"/>
  <c r="AA8" i="1"/>
  <c r="AA65" i="1"/>
  <c r="AA31" i="1"/>
  <c r="AA82" i="1"/>
  <c r="AA28" i="1"/>
  <c r="BO12" i="1"/>
  <c r="BN20" i="1"/>
  <c r="AR20" i="1"/>
  <c r="AI20" i="1"/>
  <c r="AE20" i="1"/>
  <c r="W20" i="1"/>
  <c r="BK20" i="1"/>
  <c r="BJ20" i="1" s="1"/>
  <c r="AT20" i="1"/>
  <c r="AG20" i="1"/>
  <c r="Y20" i="1"/>
  <c r="U20" i="1"/>
  <c r="T20" i="1" s="1"/>
  <c r="BM20" i="1"/>
  <c r="V20" i="1"/>
  <c r="AH20" i="1"/>
  <c r="AS20" i="1"/>
  <c r="AJ20" i="1"/>
  <c r="AQ20" i="1"/>
  <c r="Z20" i="1"/>
  <c r="X20" i="1"/>
  <c r="AF20" i="1"/>
  <c r="BK26" i="1"/>
  <c r="BJ26" i="1" s="1"/>
  <c r="AT26" i="1"/>
  <c r="AP26" i="1"/>
  <c r="AG26" i="1"/>
  <c r="Y26" i="1"/>
  <c r="U26" i="1"/>
  <c r="BN26" i="1"/>
  <c r="AR26" i="1"/>
  <c r="AI26" i="1"/>
  <c r="AE26" i="1"/>
  <c r="W26" i="1"/>
  <c r="AQ26" i="1"/>
  <c r="AJ26" i="1"/>
  <c r="BM26" i="1"/>
  <c r="AM26" i="1"/>
  <c r="AF26" i="1"/>
  <c r="X26" i="1"/>
  <c r="AO26" i="1"/>
  <c r="AH26" i="1"/>
  <c r="Z26" i="1"/>
  <c r="AS26" i="1"/>
  <c r="V26" i="1"/>
  <c r="T26" i="1" s="1"/>
  <c r="AA95" i="1"/>
  <c r="AA29" i="1"/>
  <c r="AA7" i="1"/>
  <c r="BO135" i="1" l="1"/>
  <c r="T54" i="1"/>
  <c r="T74" i="1"/>
  <c r="T150" i="1"/>
  <c r="T53" i="1"/>
  <c r="T67" i="1"/>
  <c r="AD67" i="1" s="1"/>
  <c r="AN67" i="1" s="1"/>
  <c r="BO65" i="1"/>
  <c r="T146" i="1"/>
  <c r="AD146" i="1" s="1"/>
  <c r="AN146" i="1" s="1"/>
  <c r="T9" i="1"/>
  <c r="T25" i="1"/>
  <c r="AD84" i="1"/>
  <c r="T45" i="1"/>
  <c r="T8" i="1"/>
  <c r="BO32" i="1"/>
  <c r="BO75" i="1"/>
  <c r="BO108" i="1"/>
  <c r="BO71" i="1"/>
  <c r="T124" i="1"/>
  <c r="AD124" i="1" s="1"/>
  <c r="AN124" i="1" s="1"/>
  <c r="BO105" i="1"/>
  <c r="T125" i="1"/>
  <c r="T144" i="1"/>
  <c r="T121" i="1"/>
  <c r="T89" i="1"/>
  <c r="T94" i="1"/>
  <c r="T29" i="1"/>
  <c r="T103" i="1"/>
  <c r="AD103" i="1" s="1"/>
  <c r="T127" i="1"/>
  <c r="T110" i="1"/>
  <c r="AD110" i="1" s="1"/>
  <c r="AN110" i="1" s="1"/>
  <c r="T102" i="1"/>
  <c r="T14" i="1"/>
  <c r="T59" i="1"/>
  <c r="T69" i="1"/>
  <c r="AD69" i="1" s="1"/>
  <c r="T56" i="1"/>
  <c r="T18" i="1"/>
  <c r="T147" i="1"/>
  <c r="T78" i="1"/>
  <c r="AD78" i="1" s="1"/>
  <c r="AN78" i="1" s="1"/>
  <c r="T13" i="1"/>
  <c r="BO131" i="1"/>
  <c r="BO51" i="1"/>
  <c r="T17" i="1"/>
  <c r="AD17" i="1" s="1"/>
  <c r="AN17" i="1" s="1"/>
  <c r="T114" i="1"/>
  <c r="T27" i="1"/>
  <c r="T151" i="1"/>
  <c r="T130" i="1"/>
  <c r="T31" i="1"/>
  <c r="BO133" i="1"/>
  <c r="BO90" i="1"/>
  <c r="T90" i="1"/>
  <c r="AD90" i="1" s="1"/>
  <c r="AN90" i="1" s="1"/>
  <c r="T179" i="1"/>
  <c r="AD179" i="1" s="1"/>
  <c r="AN179" i="1" s="1"/>
  <c r="T185" i="1"/>
  <c r="AD185" i="1" s="1"/>
  <c r="AN185" i="1" s="1"/>
  <c r="BO10" i="1"/>
  <c r="X188" i="1"/>
  <c r="T164" i="1"/>
  <c r="AD164" i="1" s="1"/>
  <c r="AN164" i="1" s="1"/>
  <c r="BO113" i="1"/>
  <c r="BO112" i="1"/>
  <c r="T60" i="1"/>
  <c r="AD60" i="1" s="1"/>
  <c r="AN60" i="1" s="1"/>
  <c r="T19" i="1"/>
  <c r="T38" i="1"/>
  <c r="AD38" i="1" s="1"/>
  <c r="AN38" i="1" s="1"/>
  <c r="T120" i="1"/>
  <c r="AD120" i="1" s="1"/>
  <c r="AN120" i="1" s="1"/>
  <c r="T28" i="1"/>
  <c r="AD28" i="1" s="1"/>
  <c r="AN28" i="1" s="1"/>
  <c r="T186" i="1"/>
  <c r="BO186" i="1"/>
  <c r="BO61" i="1"/>
  <c r="BO102" i="1"/>
  <c r="T134" i="1"/>
  <c r="AD134" i="1" s="1"/>
  <c r="AN134" i="1" s="1"/>
  <c r="BO134" i="1"/>
  <c r="T162" i="1"/>
  <c r="AD162" i="1" s="1"/>
  <c r="AN162" i="1" s="1"/>
  <c r="T77" i="1"/>
  <c r="AD77" i="1" s="1"/>
  <c r="AN77" i="1" s="1"/>
  <c r="BO91" i="1"/>
  <c r="T100" i="1"/>
  <c r="AD100" i="1" s="1"/>
  <c r="AN100" i="1" s="1"/>
  <c r="T83" i="1"/>
  <c r="AD83" i="1" s="1"/>
  <c r="AN83" i="1" s="1"/>
  <c r="T80" i="1"/>
  <c r="AD80" i="1" s="1"/>
  <c r="AN80" i="1" s="1"/>
  <c r="T62" i="1"/>
  <c r="BO182" i="1"/>
  <c r="BO132" i="1"/>
  <c r="BO41" i="1"/>
  <c r="T7" i="1"/>
  <c r="BO74" i="1"/>
  <c r="T48" i="1"/>
  <c r="T286" i="1" s="1"/>
  <c r="T75" i="1"/>
  <c r="AD75" i="1" s="1"/>
  <c r="AN75" i="1" s="1"/>
  <c r="T34" i="1"/>
  <c r="T169" i="1"/>
  <c r="AD169" i="1" s="1"/>
  <c r="AN169" i="1" s="1"/>
  <c r="T163" i="1"/>
  <c r="AD163" i="1" s="1"/>
  <c r="AN163" i="1" s="1"/>
  <c r="T108" i="1"/>
  <c r="BO37" i="1"/>
  <c r="T72" i="1"/>
  <c r="AD72" i="1" s="1"/>
  <c r="T30" i="1"/>
  <c r="AD30" i="1" s="1"/>
  <c r="AD121" i="1"/>
  <c r="AD89" i="1"/>
  <c r="AD94" i="1"/>
  <c r="AN94" i="1" s="1"/>
  <c r="AD107" i="1"/>
  <c r="AD46" i="1"/>
  <c r="AG188" i="1"/>
  <c r="AG189" i="1" s="1"/>
  <c r="AG190" i="1" s="1"/>
  <c r="AD45" i="1"/>
  <c r="AD8" i="1"/>
  <c r="AN8" i="1" s="1"/>
  <c r="AD53" i="1"/>
  <c r="AD129" i="1"/>
  <c r="AN129" i="1" s="1"/>
  <c r="AD99" i="1"/>
  <c r="AN99" i="1" s="1"/>
  <c r="AD86" i="1"/>
  <c r="AN86" i="1" s="1"/>
  <c r="AD27" i="1"/>
  <c r="AN27" i="1" s="1"/>
  <c r="AD41" i="1"/>
  <c r="AN41" i="1" s="1"/>
  <c r="AD130" i="1"/>
  <c r="AN130" i="1" s="1"/>
  <c r="AD127" i="1"/>
  <c r="AD102" i="1"/>
  <c r="AN102" i="1" s="1"/>
  <c r="AD56" i="1"/>
  <c r="AN56" i="1" s="1"/>
  <c r="AD54" i="1"/>
  <c r="AN54" i="1" s="1"/>
  <c r="AD29" i="1"/>
  <c r="AN29" i="1" s="1"/>
  <c r="AD23" i="1"/>
  <c r="AN23" i="1" s="1"/>
  <c r="AD123" i="1"/>
  <c r="AD82" i="1"/>
  <c r="AN82" i="1" s="1"/>
  <c r="AD65" i="1"/>
  <c r="AN65" i="1" s="1"/>
  <c r="AD70" i="1"/>
  <c r="AN70" i="1" s="1"/>
  <c r="AN84" i="1"/>
  <c r="AD74" i="1"/>
  <c r="AN74" i="1" s="1"/>
  <c r="AD150" i="1"/>
  <c r="AN150" i="1" s="1"/>
  <c r="AD13" i="1"/>
  <c r="AN13" i="1" s="1"/>
  <c r="AD91" i="1"/>
  <c r="AN91" i="1" s="1"/>
  <c r="AD125" i="1"/>
  <c r="AN125" i="1" s="1"/>
  <c r="T81" i="1"/>
  <c r="AD81" i="1" s="1"/>
  <c r="AN81" i="1" s="1"/>
  <c r="AD93" i="1"/>
  <c r="AN93" i="1" s="1"/>
  <c r="BO42" i="1"/>
  <c r="AD20" i="1"/>
  <c r="W188" i="1"/>
  <c r="W189" i="1" s="1"/>
  <c r="W190" i="1" s="1"/>
  <c r="AF188" i="1"/>
  <c r="AF189" i="1" s="1"/>
  <c r="AF190" i="1" s="1"/>
  <c r="AI188" i="1"/>
  <c r="AI189" i="1" s="1"/>
  <c r="AI190" i="1" s="1"/>
  <c r="AN122" i="1"/>
  <c r="T115" i="1"/>
  <c r="AD115" i="1" s="1"/>
  <c r="T119" i="1"/>
  <c r="AD119" i="1" s="1"/>
  <c r="BO80" i="1"/>
  <c r="T112" i="1"/>
  <c r="AD112" i="1" s="1"/>
  <c r="AN112" i="1" s="1"/>
  <c r="AD19" i="1"/>
  <c r="AN19" i="1" s="1"/>
  <c r="BO84" i="1"/>
  <c r="T135" i="1"/>
  <c r="AD135" i="1" s="1"/>
  <c r="AN135" i="1" s="1"/>
  <c r="BO94" i="1"/>
  <c r="T32" i="1"/>
  <c r="AD32" i="1" s="1"/>
  <c r="AN32" i="1" s="1"/>
  <c r="T166" i="1"/>
  <c r="AD166" i="1" s="1"/>
  <c r="AN166" i="1" s="1"/>
  <c r="T167" i="1"/>
  <c r="AD167" i="1" s="1"/>
  <c r="AN167" i="1" s="1"/>
  <c r="T66" i="1"/>
  <c r="AD66" i="1" s="1"/>
  <c r="AN66" i="1" s="1"/>
  <c r="T49" i="1"/>
  <c r="AD49" i="1" s="1"/>
  <c r="AN49" i="1" s="1"/>
  <c r="T178" i="1"/>
  <c r="AD178" i="1" s="1"/>
  <c r="AN178" i="1" s="1"/>
  <c r="BO169" i="1"/>
  <c r="BO111" i="1"/>
  <c r="T109" i="1"/>
  <c r="AD109" i="1" s="1"/>
  <c r="AN109" i="1" s="1"/>
  <c r="AD108" i="1"/>
  <c r="AN108" i="1" s="1"/>
  <c r="T58" i="1"/>
  <c r="AD58" i="1" s="1"/>
  <c r="T37" i="1"/>
  <c r="AD37" i="1" s="1"/>
  <c r="AN37" i="1" s="1"/>
  <c r="T79" i="1"/>
  <c r="AD79" i="1" s="1"/>
  <c r="AN79" i="1" s="1"/>
  <c r="BO67" i="1"/>
  <c r="AD47" i="1"/>
  <c r="AN47" i="1" s="1"/>
  <c r="BO22" i="1"/>
  <c r="T149" i="1"/>
  <c r="AD149" i="1" s="1"/>
  <c r="AN149" i="1" s="1"/>
  <c r="AD18" i="1"/>
  <c r="AN18" i="1" s="1"/>
  <c r="T183" i="1"/>
  <c r="AD183" i="1" s="1"/>
  <c r="AN183" i="1" s="1"/>
  <c r="BO183" i="1"/>
  <c r="T21" i="1"/>
  <c r="AD21" i="1" s="1"/>
  <c r="AN21" i="1" s="1"/>
  <c r="BO21" i="1"/>
  <c r="T116" i="1"/>
  <c r="AD116" i="1" s="1"/>
  <c r="AN116" i="1" s="1"/>
  <c r="T131" i="1"/>
  <c r="AD131" i="1" s="1"/>
  <c r="AN131" i="1" s="1"/>
  <c r="AD87" i="1"/>
  <c r="AN87" i="1" s="1"/>
  <c r="BO92" i="1"/>
  <c r="T92" i="1"/>
  <c r="AD92" i="1" s="1"/>
  <c r="T95" i="1"/>
  <c r="AD95" i="1" s="1"/>
  <c r="AN95" i="1" s="1"/>
  <c r="T51" i="1"/>
  <c r="AD51" i="1" s="1"/>
  <c r="AN51" i="1" s="1"/>
  <c r="AD114" i="1"/>
  <c r="AN114" i="1" s="1"/>
  <c r="BO66" i="1"/>
  <c r="AD14" i="1"/>
  <c r="AN14" i="1" s="1"/>
  <c r="T145" i="1"/>
  <c r="AD145" i="1" s="1"/>
  <c r="AN145" i="1" s="1"/>
  <c r="AD152" i="1"/>
  <c r="AN152" i="1" s="1"/>
  <c r="AD113" i="1"/>
  <c r="T44" i="1"/>
  <c r="AD44" i="1" s="1"/>
  <c r="AN44" i="1" s="1"/>
  <c r="T73" i="1"/>
  <c r="AD73" i="1" s="1"/>
  <c r="AN73" i="1" s="1"/>
  <c r="AD76" i="1"/>
  <c r="AN76" i="1" s="1"/>
  <c r="AD39" i="1"/>
  <c r="AN39" i="1" s="1"/>
  <c r="T16" i="1"/>
  <c r="AD16" i="1" s="1"/>
  <c r="AN16" i="1" s="1"/>
  <c r="T105" i="1"/>
  <c r="AD105" i="1" s="1"/>
  <c r="BO63" i="1"/>
  <c r="BO87" i="1"/>
  <c r="U188" i="1"/>
  <c r="U189" i="1" s="1"/>
  <c r="U190" i="1" s="1"/>
  <c r="AD25" i="1"/>
  <c r="AD24" i="1"/>
  <c r="AN24" i="1" s="1"/>
  <c r="BO165" i="1"/>
  <c r="T180" i="1"/>
  <c r="AD180" i="1" s="1"/>
  <c r="AN180" i="1" s="1"/>
  <c r="AD68" i="1"/>
  <c r="BO23" i="1"/>
  <c r="BO168" i="1"/>
  <c r="AD133" i="1"/>
  <c r="AN133" i="1" s="1"/>
  <c r="T101" i="1"/>
  <c r="AD101" i="1" s="1"/>
  <c r="AN101" i="1" s="1"/>
  <c r="AD55" i="1"/>
  <c r="AN55" i="1" s="1"/>
  <c r="T61" i="1"/>
  <c r="AD61" i="1" s="1"/>
  <c r="AN61" i="1" s="1"/>
  <c r="T161" i="1"/>
  <c r="AD161" i="1" s="1"/>
  <c r="AN161" i="1" s="1"/>
  <c r="AD26" i="1"/>
  <c r="AN26" i="1" s="1"/>
  <c r="BO26" i="1"/>
  <c r="BN188" i="1"/>
  <c r="BO164" i="1"/>
  <c r="BO181" i="1"/>
  <c r="T181" i="1"/>
  <c r="AD181" i="1" s="1"/>
  <c r="AN181" i="1" s="1"/>
  <c r="BO146" i="1"/>
  <c r="BO129" i="1"/>
  <c r="AP97" i="1"/>
  <c r="BO9" i="1"/>
  <c r="T33" i="1"/>
  <c r="AD33" i="1" s="1"/>
  <c r="AN33" i="1" s="1"/>
  <c r="T35" i="1"/>
  <c r="AD35" i="1" s="1"/>
  <c r="T184" i="1"/>
  <c r="AD184" i="1" s="1"/>
  <c r="AN184" i="1" s="1"/>
  <c r="BO28" i="1"/>
  <c r="T168" i="1"/>
  <c r="AD168" i="1" s="1"/>
  <c r="AN168" i="1" s="1"/>
  <c r="BO166" i="1"/>
  <c r="BO103" i="1"/>
  <c r="T117" i="1"/>
  <c r="AD117" i="1" s="1"/>
  <c r="T40" i="1"/>
  <c r="AD40" i="1" s="1"/>
  <c r="BO40" i="1"/>
  <c r="BO73" i="1"/>
  <c r="T88" i="1"/>
  <c r="AD88" i="1" s="1"/>
  <c r="AN88" i="1" s="1"/>
  <c r="BO150" i="1"/>
  <c r="T128" i="1"/>
  <c r="AD128" i="1" s="1"/>
  <c r="AN128" i="1" s="1"/>
  <c r="T118" i="1"/>
  <c r="AD118" i="1" s="1"/>
  <c r="AN118" i="1" s="1"/>
  <c r="T111" i="1"/>
  <c r="AD111" i="1" s="1"/>
  <c r="T160" i="1"/>
  <c r="AD42" i="1"/>
  <c r="AN42" i="1" s="1"/>
  <c r="BO69" i="1"/>
  <c r="BO100" i="1"/>
  <c r="BO149" i="1"/>
  <c r="BO18" i="1"/>
  <c r="BO107" i="1"/>
  <c r="T52" i="1"/>
  <c r="AD52" i="1" s="1"/>
  <c r="AN52" i="1" s="1"/>
  <c r="T63" i="1"/>
  <c r="AD63" i="1" s="1"/>
  <c r="BO179" i="1"/>
  <c r="T126" i="1"/>
  <c r="AD126" i="1" s="1"/>
  <c r="AN126" i="1" s="1"/>
  <c r="BO116" i="1"/>
  <c r="T50" i="1"/>
  <c r="AD50" i="1" s="1"/>
  <c r="AN50" i="1" s="1"/>
  <c r="AD64" i="1"/>
  <c r="AN64" i="1" s="1"/>
  <c r="AD43" i="1"/>
  <c r="AN43" i="1" s="1"/>
  <c r="AD48" i="1"/>
  <c r="AD15" i="1"/>
  <c r="T261" i="1"/>
  <c r="AD97" i="1"/>
  <c r="T306" i="1"/>
  <c r="BO151" i="1"/>
  <c r="BO180" i="1"/>
  <c r="AD148" i="1"/>
  <c r="AN148" i="1" s="1"/>
  <c r="BO130" i="1"/>
  <c r="BO121" i="1"/>
  <c r="BO68" i="1"/>
  <c r="BO29" i="1"/>
  <c r="BO120" i="1"/>
  <c r="AD31" i="1"/>
  <c r="AN31" i="1" s="1"/>
  <c r="U137" i="1"/>
  <c r="BK136" i="1"/>
  <c r="BJ7" i="1"/>
  <c r="BJ136" i="1" s="1"/>
  <c r="BN137" i="1"/>
  <c r="AJ137" i="1"/>
  <c r="Z137" i="1"/>
  <c r="BM137" i="1"/>
  <c r="BO7" i="1"/>
  <c r="BO117" i="1"/>
  <c r="BO55" i="1"/>
  <c r="BO88" i="1"/>
  <c r="BO163" i="1"/>
  <c r="BO118" i="1"/>
  <c r="BO93" i="1"/>
  <c r="X171" i="1"/>
  <c r="Z171" i="1"/>
  <c r="Z172" i="1" s="1"/>
  <c r="Z173" i="1" s="1"/>
  <c r="AS171" i="1"/>
  <c r="AS172" i="1" s="1"/>
  <c r="AS173" i="1" s="1"/>
  <c r="AP171" i="1"/>
  <c r="AP172" i="1" s="1"/>
  <c r="AP173" i="1" s="1"/>
  <c r="AE171" i="1"/>
  <c r="AE172" i="1" s="1"/>
  <c r="AE173" i="1" s="1"/>
  <c r="BO58" i="1"/>
  <c r="BO104" i="1"/>
  <c r="BO39" i="1"/>
  <c r="BO47" i="1"/>
  <c r="BO72" i="1"/>
  <c r="AF154" i="1"/>
  <c r="AF155" i="1" s="1"/>
  <c r="AF156" i="1" s="1"/>
  <c r="V154" i="1"/>
  <c r="V155" i="1" s="1"/>
  <c r="V156" i="1" s="1"/>
  <c r="AO154" i="1"/>
  <c r="AO155" i="1" s="1"/>
  <c r="AO156" i="1" s="1"/>
  <c r="AR154" i="1"/>
  <c r="AR155" i="1" s="1"/>
  <c r="AR156" i="1" s="1"/>
  <c r="AG154" i="1"/>
  <c r="AG155" i="1" s="1"/>
  <c r="AG156" i="1" s="1"/>
  <c r="BO78" i="1"/>
  <c r="BO85" i="1"/>
  <c r="BO125" i="1"/>
  <c r="BO99" i="1"/>
  <c r="AD106" i="1"/>
  <c r="AN106" i="1" s="1"/>
  <c r="AD182" i="1"/>
  <c r="AN182" i="1" s="1"/>
  <c r="Y188" i="1"/>
  <c r="Y189" i="1" s="1"/>
  <c r="Y190" i="1" s="1"/>
  <c r="AE188" i="1"/>
  <c r="AE189" i="1" s="1"/>
  <c r="AE190" i="1" s="1"/>
  <c r="AP188" i="1"/>
  <c r="AP189" i="1" s="1"/>
  <c r="AP190" i="1" s="1"/>
  <c r="BO97" i="1"/>
  <c r="AD62" i="1"/>
  <c r="AN62" i="1" s="1"/>
  <c r="BO44" i="1"/>
  <c r="BO114" i="1"/>
  <c r="AD96" i="1"/>
  <c r="AN96" i="1" s="1"/>
  <c r="AD151" i="1"/>
  <c r="AN151" i="1" s="1"/>
  <c r="BO54" i="1"/>
  <c r="AD7" i="1"/>
  <c r="AH137" i="1"/>
  <c r="AF171" i="1"/>
  <c r="AF172" i="1" s="1"/>
  <c r="AF173" i="1" s="1"/>
  <c r="AH171" i="1"/>
  <c r="U171" i="1"/>
  <c r="U172" i="1" s="1"/>
  <c r="U173" i="1" s="1"/>
  <c r="AT171" i="1"/>
  <c r="AT172" i="1" s="1"/>
  <c r="AT173" i="1" s="1"/>
  <c r="AI171" i="1"/>
  <c r="AI172" i="1" s="1"/>
  <c r="AI173" i="1" s="1"/>
  <c r="BO76" i="1"/>
  <c r="AD104" i="1"/>
  <c r="AN104" i="1" s="1"/>
  <c r="AD22" i="1"/>
  <c r="AN22" i="1" s="1"/>
  <c r="BO124" i="1"/>
  <c r="BO147" i="1"/>
  <c r="AQ154" i="1"/>
  <c r="AQ155" i="1" s="1"/>
  <c r="AQ156" i="1" s="1"/>
  <c r="AS154" i="1"/>
  <c r="AS155" i="1" s="1"/>
  <c r="AS156" i="1" s="1"/>
  <c r="W154" i="1"/>
  <c r="W155" i="1" s="1"/>
  <c r="W156" i="1" s="1"/>
  <c r="BN154" i="1"/>
  <c r="AP154" i="1"/>
  <c r="AP155" i="1" s="1"/>
  <c r="AP156" i="1" s="1"/>
  <c r="AD85" i="1"/>
  <c r="AN85" i="1" s="1"/>
  <c r="BO64" i="1"/>
  <c r="AT137" i="1"/>
  <c r="Y137" i="1"/>
  <c r="BO178" i="1"/>
  <c r="BO20" i="1"/>
  <c r="AH188" i="1"/>
  <c r="AJ188" i="1"/>
  <c r="AJ189" i="1" s="1"/>
  <c r="AJ190" i="1" s="1"/>
  <c r="AO188" i="1"/>
  <c r="AO189" i="1" s="1"/>
  <c r="AO190" i="1" s="1"/>
  <c r="AS188" i="1"/>
  <c r="AS189" i="1" s="1"/>
  <c r="AS190" i="1" s="1"/>
  <c r="AT188" i="1"/>
  <c r="AT189" i="1" s="1"/>
  <c r="AT190" i="1" s="1"/>
  <c r="BO152" i="1"/>
  <c r="BO83" i="1"/>
  <c r="BO60" i="1"/>
  <c r="BO25" i="1"/>
  <c r="BO33" i="1"/>
  <c r="BO19" i="1"/>
  <c r="BO38" i="1"/>
  <c r="BO45" i="1"/>
  <c r="BO8" i="1"/>
  <c r="AR137" i="1"/>
  <c r="W137" i="1"/>
  <c r="AG137" i="1"/>
  <c r="X137" i="1"/>
  <c r="AS137" i="1"/>
  <c r="BO167" i="1"/>
  <c r="T305" i="1"/>
  <c r="BO48" i="1"/>
  <c r="BO49" i="1"/>
  <c r="AD59" i="1"/>
  <c r="AN59" i="1" s="1"/>
  <c r="BO161" i="1"/>
  <c r="BO128" i="1"/>
  <c r="BO162" i="1"/>
  <c r="BO109" i="1"/>
  <c r="AQ171" i="1"/>
  <c r="AQ172" i="1" s="1"/>
  <c r="AQ173" i="1" s="1"/>
  <c r="AO171" i="1"/>
  <c r="AO172" i="1" s="1"/>
  <c r="AO173" i="1" s="1"/>
  <c r="Y171" i="1"/>
  <c r="Y172" i="1" s="1"/>
  <c r="Y173" i="1" s="1"/>
  <c r="BK170" i="1"/>
  <c r="BJ160" i="1"/>
  <c r="BJ170" i="1" s="1"/>
  <c r="AR171" i="1"/>
  <c r="AR172" i="1" s="1"/>
  <c r="AR173" i="1" s="1"/>
  <c r="BO82" i="1"/>
  <c r="BO56" i="1"/>
  <c r="AD71" i="1"/>
  <c r="AN71" i="1" s="1"/>
  <c r="BO53" i="1"/>
  <c r="BO77" i="1"/>
  <c r="BO16" i="1"/>
  <c r="BO11" i="1"/>
  <c r="BM154" i="1"/>
  <c r="BO143" i="1"/>
  <c r="T143" i="1"/>
  <c r="Z154" i="1"/>
  <c r="Z155" i="1" s="1"/>
  <c r="Z156" i="1" s="1"/>
  <c r="AE154" i="1"/>
  <c r="AE155" i="1" s="1"/>
  <c r="AE156" i="1" s="1"/>
  <c r="U154" i="1"/>
  <c r="U155" i="1" s="1"/>
  <c r="U156" i="1" s="1"/>
  <c r="AT154" i="1"/>
  <c r="AT155" i="1" s="1"/>
  <c r="AT156" i="1" s="1"/>
  <c r="BO13" i="1"/>
  <c r="BO30" i="1"/>
  <c r="BO185" i="1"/>
  <c r="BO144" i="1"/>
  <c r="Z188" i="1"/>
  <c r="Z189" i="1" s="1"/>
  <c r="Z190" i="1" s="1"/>
  <c r="BO62" i="1"/>
  <c r="BO35" i="1"/>
  <c r="AD10" i="1"/>
  <c r="AN10" i="1" s="1"/>
  <c r="T177" i="1"/>
  <c r="AD132" i="1"/>
  <c r="AN132" i="1" s="1"/>
  <c r="AD9" i="1"/>
  <c r="AN9" i="1" s="1"/>
  <c r="BO27" i="1"/>
  <c r="BO145" i="1"/>
  <c r="AQ188" i="1"/>
  <c r="AQ189" i="1" s="1"/>
  <c r="AQ190" i="1" s="1"/>
  <c r="AR188" i="1"/>
  <c r="AR189" i="1" s="1"/>
  <c r="AR190" i="1" s="1"/>
  <c r="BM188" i="1"/>
  <c r="BO177" i="1"/>
  <c r="V188" i="1"/>
  <c r="V189" i="1" s="1"/>
  <c r="V190" i="1" s="1"/>
  <c r="BK187" i="1"/>
  <c r="BJ177" i="1"/>
  <c r="BJ187" i="1" s="1"/>
  <c r="BO122" i="1"/>
  <c r="BO115" i="1"/>
  <c r="BO119" i="1"/>
  <c r="BO46" i="1"/>
  <c r="BO86" i="1"/>
  <c r="BO70" i="1"/>
  <c r="BO17" i="1"/>
  <c r="AD165" i="1"/>
  <c r="AN165" i="1" s="1"/>
  <c r="BO148" i="1"/>
  <c r="BO89" i="1"/>
  <c r="AD98" i="1"/>
  <c r="AN98" i="1" s="1"/>
  <c r="BO31" i="1"/>
  <c r="AI137" i="1"/>
  <c r="AE137" i="1"/>
  <c r="AF137" i="1"/>
  <c r="V137" i="1"/>
  <c r="AQ137" i="1"/>
  <c r="AD186" i="1"/>
  <c r="AN186" i="1" s="1"/>
  <c r="BO101" i="1"/>
  <c r="BO110" i="1"/>
  <c r="BO34" i="1"/>
  <c r="AD34" i="1"/>
  <c r="AN34" i="1" s="1"/>
  <c r="BO15" i="1"/>
  <c r="AJ171" i="1"/>
  <c r="AJ172" i="1" s="1"/>
  <c r="AJ173" i="1" s="1"/>
  <c r="BM171" i="1"/>
  <c r="BO160" i="1"/>
  <c r="V171" i="1"/>
  <c r="V172" i="1" s="1"/>
  <c r="V173" i="1" s="1"/>
  <c r="AG171" i="1"/>
  <c r="AG172" i="1" s="1"/>
  <c r="AG173" i="1" s="1"/>
  <c r="W171" i="1"/>
  <c r="W172" i="1" s="1"/>
  <c r="W173" i="1" s="1"/>
  <c r="BN171" i="1"/>
  <c r="AD36" i="1"/>
  <c r="AN36" i="1" s="1"/>
  <c r="AD11" i="1"/>
  <c r="AN11" i="1" s="1"/>
  <c r="AD147" i="1"/>
  <c r="AN147" i="1" s="1"/>
  <c r="X154" i="1"/>
  <c r="AJ154" i="1"/>
  <c r="AJ155" i="1" s="1"/>
  <c r="AJ156" i="1" s="1"/>
  <c r="AH154" i="1"/>
  <c r="AI154" i="1"/>
  <c r="AI155" i="1" s="1"/>
  <c r="AI156" i="1" s="1"/>
  <c r="Y154" i="1"/>
  <c r="Y155" i="1" s="1"/>
  <c r="Y156" i="1" s="1"/>
  <c r="BJ143" i="1"/>
  <c r="BJ153" i="1" s="1"/>
  <c r="BK153" i="1"/>
  <c r="BO52" i="1"/>
  <c r="AD144" i="1"/>
  <c r="AN144" i="1" s="1"/>
  <c r="BO126" i="1"/>
  <c r="BO81" i="1"/>
  <c r="T171" i="1" l="1"/>
  <c r="T172" i="1" s="1"/>
  <c r="T173" i="1" s="1"/>
  <c r="AD160" i="1"/>
  <c r="AN160" i="1" s="1"/>
  <c r="AN171" i="1" s="1"/>
  <c r="AN172" i="1" s="1"/>
  <c r="AN173" i="1" s="1"/>
  <c r="T304" i="1"/>
  <c r="BO154" i="1"/>
  <c r="T137" i="1"/>
  <c r="T138" i="1" s="1"/>
  <c r="T139" i="1" s="1"/>
  <c r="T188" i="1"/>
  <c r="T189" i="1" s="1"/>
  <c r="T190" i="1" s="1"/>
  <c r="AD177" i="1"/>
  <c r="AD305" i="1"/>
  <c r="BO137" i="1"/>
  <c r="AD261" i="1"/>
  <c r="AC261" i="1" s="1"/>
  <c r="AN97" i="1"/>
  <c r="AN261" i="1" s="1"/>
  <c r="AD304" i="1"/>
  <c r="AC304" i="1" s="1"/>
  <c r="T325" i="1"/>
  <c r="T327" i="1" s="1"/>
  <c r="AD171" i="1"/>
  <c r="AD172" i="1" s="1"/>
  <c r="AD173" i="1" s="1"/>
  <c r="AD286" i="1"/>
  <c r="AC286" i="1" s="1"/>
  <c r="T1" i="1"/>
  <c r="BO171" i="1"/>
  <c r="AD306" i="1"/>
  <c r="AC306" i="1" s="1"/>
  <c r="BO188" i="1"/>
  <c r="T154" i="1"/>
  <c r="T155" i="1" s="1"/>
  <c r="T156" i="1" s="1"/>
  <c r="AD143" i="1"/>
  <c r="AD137" i="1"/>
  <c r="AN7" i="1"/>
  <c r="AD154" i="1" l="1"/>
  <c r="AD155" i="1" s="1"/>
  <c r="AD156" i="1" s="1"/>
  <c r="AN143" i="1"/>
  <c r="AN154" i="1" s="1"/>
  <c r="AN155" i="1" s="1"/>
  <c r="AN156" i="1" s="1"/>
  <c r="AM261" i="1"/>
  <c r="AD325" i="1"/>
  <c r="AD327" i="1" s="1"/>
  <c r="AC305" i="1"/>
  <c r="AD188" i="1"/>
  <c r="AD189" i="1" s="1"/>
  <c r="AD190" i="1" s="1"/>
  <c r="AN177" i="1"/>
  <c r="AN188" i="1" s="1"/>
  <c r="AN189" i="1" s="1"/>
  <c r="AN190" i="1" s="1"/>
  <c r="AD138" i="1"/>
  <c r="AD139" i="1" s="1"/>
  <c r="AD1" i="1"/>
  <c r="AB327" i="1" l="1"/>
  <c r="AL15" i="1" l="1"/>
  <c r="AM15" i="1" s="1"/>
  <c r="AP15" i="1" s="1"/>
  <c r="AL20" i="1"/>
  <c r="AA20" i="1" s="1"/>
  <c r="AL25" i="1"/>
  <c r="AM25" i="1" s="1"/>
  <c r="AL30" i="1"/>
  <c r="AA30" i="1" s="1"/>
  <c r="AL35" i="1"/>
  <c r="AM35" i="1" s="1"/>
  <c r="AP35" i="1" s="1"/>
  <c r="AL40" i="1"/>
  <c r="AA40" i="1" s="1"/>
  <c r="AL45" i="1"/>
  <c r="AM45" i="1" s="1"/>
  <c r="AP45" i="1" s="1"/>
  <c r="AL46" i="1"/>
  <c r="AA46" i="1" s="1"/>
  <c r="AL48" i="1"/>
  <c r="AM48" i="1" s="1"/>
  <c r="AP48" i="1" s="1"/>
  <c r="AL53" i="1"/>
  <c r="AA53" i="1" s="1"/>
  <c r="AA58" i="1"/>
  <c r="AL58" i="1"/>
  <c r="AM58" i="1" s="1"/>
  <c r="AL63" i="1"/>
  <c r="AA63" i="1" s="1"/>
  <c r="AL68" i="1"/>
  <c r="AM68" i="1" s="1"/>
  <c r="AP68" i="1" s="1"/>
  <c r="AL69" i="1"/>
  <c r="AA69" i="1" s="1"/>
  <c r="AL72" i="1"/>
  <c r="AM72" i="1" s="1"/>
  <c r="AP72" i="1" s="1"/>
  <c r="AL89" i="1"/>
  <c r="AA89" i="1" s="1"/>
  <c r="AM89" i="1"/>
  <c r="AL92" i="1"/>
  <c r="AM92" i="1" s="1"/>
  <c r="AP92" i="1" s="1"/>
  <c r="AL103" i="1"/>
  <c r="AA103" i="1" s="1"/>
  <c r="AL105" i="1"/>
  <c r="AM105" i="1" s="1"/>
  <c r="AL107" i="1"/>
  <c r="AA107" i="1" s="1"/>
  <c r="AL109" i="1"/>
  <c r="AM109" i="1" s="1"/>
  <c r="AO109" i="1" s="1"/>
  <c r="AP109" i="1"/>
  <c r="AL111" i="1"/>
  <c r="AA111" i="1" s="1"/>
  <c r="AM111" i="1"/>
  <c r="AP111" i="1" s="1"/>
  <c r="AL113" i="1"/>
  <c r="AL115" i="1"/>
  <c r="AA115" i="1" s="1"/>
  <c r="AL117" i="1"/>
  <c r="AL119" i="1"/>
  <c r="AA119" i="1" s="1"/>
  <c r="AM119" i="1"/>
  <c r="AP119" i="1" s="1"/>
  <c r="AL121" i="1"/>
  <c r="AL123" i="1"/>
  <c r="AA123" i="1" s="1"/>
  <c r="AL127" i="1"/>
  <c r="AM127" i="1" s="1"/>
  <c r="AO127" i="1" s="1"/>
  <c r="AM209" i="1"/>
  <c r="AM210" i="1"/>
  <c r="AM212" i="1"/>
  <c r="AM216" i="1"/>
  <c r="AM217" i="1"/>
  <c r="AM228" i="1"/>
  <c r="AM230" i="1"/>
  <c r="AM231" i="1"/>
  <c r="AM232" i="1"/>
  <c r="AM243" i="1"/>
  <c r="AM245" i="1"/>
  <c r="AM254" i="1"/>
  <c r="AM257" i="1"/>
  <c r="AM288" i="1"/>
  <c r="AM292" i="1"/>
  <c r="AM295" i="1"/>
  <c r="AM297" i="1"/>
  <c r="AM301" i="1"/>
  <c r="AM302" i="1"/>
  <c r="AM308" i="1"/>
  <c r="AM115" i="1" l="1"/>
  <c r="AP115" i="1" s="1"/>
  <c r="AO68" i="1"/>
  <c r="AN68" i="1" s="1"/>
  <c r="AO35" i="1"/>
  <c r="AN35" i="1" s="1"/>
  <c r="AA25" i="1"/>
  <c r="AM123" i="1"/>
  <c r="AP123" i="1" s="1"/>
  <c r="AM69" i="1"/>
  <c r="AA68" i="1"/>
  <c r="AM40" i="1"/>
  <c r="AO92" i="1"/>
  <c r="AN92" i="1" s="1"/>
  <c r="AM63" i="1"/>
  <c r="AM53" i="1"/>
  <c r="AO53" i="1" s="1"/>
  <c r="AA48" i="1"/>
  <c r="AA45" i="1"/>
  <c r="AO15" i="1"/>
  <c r="AA109" i="1"/>
  <c r="AA105" i="1"/>
  <c r="AM46" i="1"/>
  <c r="AO46" i="1" s="1"/>
  <c r="AN46" i="1" s="1"/>
  <c r="AA35" i="1"/>
  <c r="AP127" i="1"/>
  <c r="AN127" i="1" s="1"/>
  <c r="AN306" i="1" s="1"/>
  <c r="AM306" i="1" s="1"/>
  <c r="AM107" i="1"/>
  <c r="AM103" i="1"/>
  <c r="AP103" i="1" s="1"/>
  <c r="AA92" i="1"/>
  <c r="AA72" i="1"/>
  <c r="AO48" i="1"/>
  <c r="AN48" i="1" s="1"/>
  <c r="AN286" i="1" s="1"/>
  <c r="AM286" i="1" s="1"/>
  <c r="AM30" i="1"/>
  <c r="AP30" i="1" s="1"/>
  <c r="AM20" i="1"/>
  <c r="AA15" i="1"/>
  <c r="AB3" i="1" s="1"/>
  <c r="AN15" i="1"/>
  <c r="AP25" i="1"/>
  <c r="AO25" i="1"/>
  <c r="AP105" i="1"/>
  <c r="AO105" i="1"/>
  <c r="AO69" i="1"/>
  <c r="AN69" i="1" s="1"/>
  <c r="AP69" i="1"/>
  <c r="AO40" i="1"/>
  <c r="AN40" i="1" s="1"/>
  <c r="AP40" i="1"/>
  <c r="AP58" i="1"/>
  <c r="AO58" i="1"/>
  <c r="AA127" i="1"/>
  <c r="AA117" i="1"/>
  <c r="AM117" i="1"/>
  <c r="AO89" i="1"/>
  <c r="AP89" i="1"/>
  <c r="AP46" i="1"/>
  <c r="AA121" i="1"/>
  <c r="AM121" i="1"/>
  <c r="AA113" i="1"/>
  <c r="AM113" i="1"/>
  <c r="AO107" i="1"/>
  <c r="AP107" i="1"/>
  <c r="AO72" i="1"/>
  <c r="AN72" i="1" s="1"/>
  <c r="AO63" i="1"/>
  <c r="AP63" i="1"/>
  <c r="AO45" i="1"/>
  <c r="AN45" i="1" s="1"/>
  <c r="AO30" i="1"/>
  <c r="AO103" i="1"/>
  <c r="AO20" i="1"/>
  <c r="AP20" i="1"/>
  <c r="AO123" i="1"/>
  <c r="AN123" i="1" s="1"/>
  <c r="AO119" i="1"/>
  <c r="AN119" i="1" s="1"/>
  <c r="AO115" i="1"/>
  <c r="AN115" i="1" s="1"/>
  <c r="AO111" i="1"/>
  <c r="AN111" i="1" s="1"/>
  <c r="AN63" i="1" l="1"/>
  <c r="AN89" i="1"/>
  <c r="AP53" i="1"/>
  <c r="AO121" i="1"/>
  <c r="AN121" i="1" s="1"/>
  <c r="AP121" i="1"/>
  <c r="AN20" i="1"/>
  <c r="AN103" i="1"/>
  <c r="AN107" i="1"/>
  <c r="AN105" i="1"/>
  <c r="AO113" i="1"/>
  <c r="AP113" i="1"/>
  <c r="AN304" i="1"/>
  <c r="AN53" i="1"/>
  <c r="AN30" i="1"/>
  <c r="AO117" i="1"/>
  <c r="AP117" i="1"/>
  <c r="AN58" i="1"/>
  <c r="AN25" i="1"/>
  <c r="AO137" i="1"/>
  <c r="AP137" i="1" l="1"/>
  <c r="AN117" i="1"/>
  <c r="AN137" i="1"/>
  <c r="AM304" i="1"/>
  <c r="AN113" i="1"/>
  <c r="AN305" i="1"/>
  <c r="AM305" i="1" s="1"/>
  <c r="AN138" i="1" l="1"/>
  <c r="AN139" i="1" s="1"/>
  <c r="AN325" i="1"/>
  <c r="AL327" i="1" s="1"/>
  <c r="AN1" i="1"/>
  <c r="AN327" i="1" l="1"/>
</calcChain>
</file>

<file path=xl/sharedStrings.xml><?xml version="1.0" encoding="utf-8"?>
<sst xmlns="http://schemas.openxmlformats.org/spreadsheetml/2006/main" count="605" uniqueCount="410">
  <si>
    <t xml:space="preserve">rappel DS bruts = </t>
  </si>
  <si>
    <t xml:space="preserve">rappel DS recalés = </t>
  </si>
  <si>
    <t xml:space="preserve">rappel vente = </t>
  </si>
  <si>
    <t>QUANTITES</t>
  </si>
  <si>
    <t>PP</t>
  </si>
  <si>
    <t>DS BRUTS</t>
  </si>
  <si>
    <t>PTDS BRUTS</t>
  </si>
  <si>
    <t>k st cis aléas</t>
  </si>
  <si>
    <t>DS RECALES</t>
  </si>
  <si>
    <t>PTDS RECALES</t>
  </si>
  <si>
    <t>Montants en Euros</t>
  </si>
  <si>
    <t>HEURES</t>
  </si>
  <si>
    <t>REPARTITION DES DEPENSES</t>
  </si>
  <si>
    <t>N° Article</t>
  </si>
  <si>
    <t>Désignation</t>
  </si>
  <si>
    <t>Unité</t>
  </si>
  <si>
    <t>Quantité</t>
  </si>
  <si>
    <t>ds st</t>
  </si>
  <si>
    <t>Ressource</t>
  </si>
  <si>
    <t>TU</t>
  </si>
  <si>
    <t>PUDS</t>
  </si>
  <si>
    <t>PTDS</t>
  </si>
  <si>
    <t>K Vente</t>
  </si>
  <si>
    <t>P.U.</t>
  </si>
  <si>
    <t>P.T.</t>
  </si>
  <si>
    <t>Origine du Prix</t>
  </si>
  <si>
    <t>Renseigner : b, ha, ts, ch ou cv</t>
  </si>
  <si>
    <t>BETON</t>
  </si>
  <si>
    <t>HA</t>
  </si>
  <si>
    <t>TS</t>
  </si>
  <si>
    <t>Coff. hor.</t>
  </si>
  <si>
    <t>Coff. Vert.</t>
  </si>
  <si>
    <t>divers</t>
  </si>
  <si>
    <t>TOTAL</t>
  </si>
  <si>
    <t>STGO</t>
  </si>
  <si>
    <t>PORTES</t>
  </si>
  <si>
    <t>Description de chaque porte</t>
  </si>
  <si>
    <t>61.2.1</t>
  </si>
  <si>
    <t>Porte type P1</t>
  </si>
  <si>
    <t>Porte à âme pleine avec huisserie métallique, finition stratifiée, PF1/2h, cis</t>
  </si>
  <si>
    <t>équipement.</t>
  </si>
  <si>
    <t>blocs_portes</t>
  </si>
  <si>
    <t>- Type P1.</t>
  </si>
  <si>
    <t>U</t>
  </si>
  <si>
    <t>61.2.2</t>
  </si>
  <si>
    <t>Porte type P2</t>
  </si>
  <si>
    <t>Porte à âme pleine avec huisserie métallique, finition stratifiée, CF1h, cis</t>
  </si>
  <si>
    <t>- Type P2.</t>
  </si>
  <si>
    <t>61.2.3</t>
  </si>
  <si>
    <t>Porte type P3</t>
  </si>
  <si>
    <t>- Type P3.</t>
  </si>
  <si>
    <t>61.2.4</t>
  </si>
  <si>
    <t>Porte type P4</t>
  </si>
  <si>
    <t>- Type P4.</t>
  </si>
  <si>
    <t>61.2.5</t>
  </si>
  <si>
    <t>Porte type P4 bis</t>
  </si>
  <si>
    <t>- Type P4 bis.</t>
  </si>
  <si>
    <t>61.2.6</t>
  </si>
  <si>
    <t>Porte type P5</t>
  </si>
  <si>
    <t>- Type P5.</t>
  </si>
  <si>
    <t>61.2.7</t>
  </si>
  <si>
    <t>Porte type P6</t>
  </si>
  <si>
    <t>Porte par panneaux bois de 22 mm d'épr avec cadre bois, finition stratifiée,</t>
  </si>
  <si>
    <t>PF1/2h, cis équipement.</t>
  </si>
  <si>
    <t>- Type P6.</t>
  </si>
  <si>
    <t>Clés à rectangle</t>
  </si>
  <si>
    <t>icd</t>
  </si>
  <si>
    <t>Carreaux de plâtre CF1h.</t>
  </si>
  <si>
    <t>m2</t>
  </si>
  <si>
    <t>61.2.8</t>
  </si>
  <si>
    <t>Porte type P7</t>
  </si>
  <si>
    <t>Porte à âme pleine à parement en tôle d'acier avec huisserie métallique, cis</t>
  </si>
  <si>
    <t>- Type P7</t>
  </si>
  <si>
    <t>61.2.9</t>
  </si>
  <si>
    <t>Porte type P8</t>
  </si>
  <si>
    <t>Porte à âme pleine avec huisserie métallique, finition à peindre, cis</t>
  </si>
  <si>
    <t>- Type P8.</t>
  </si>
  <si>
    <t>61.2.10</t>
  </si>
  <si>
    <t>Porte type P9</t>
  </si>
  <si>
    <t>- Type P9.</t>
  </si>
  <si>
    <t>61.2.11</t>
  </si>
  <si>
    <t>Porte type P10</t>
  </si>
  <si>
    <t>Porte métallique à double paroi avec huisserie métallique et isolant, finition</t>
  </si>
  <si>
    <t>à peindre, cis équipement.</t>
  </si>
  <si>
    <t>- Type P10 : Dim de 1.23x2.04 m ht, 2 vtx tiercé.</t>
  </si>
  <si>
    <t>- Type P10 : Dim de 1.43x2.04 m ht, 2 vtx.</t>
  </si>
  <si>
    <t>61.2.12</t>
  </si>
  <si>
    <t>Portillon</t>
  </si>
  <si>
    <t>Portillon métallique, de 1.50x1.00 m ht, va et vient.</t>
  </si>
  <si>
    <t>équipement</t>
  </si>
  <si>
    <t>61.3.1</t>
  </si>
  <si>
    <t>Protection contre la corrosion</t>
  </si>
  <si>
    <t>Inclus</t>
  </si>
  <si>
    <t>61.3.2</t>
  </si>
  <si>
    <t>Quincaillerie</t>
  </si>
  <si>
    <t>61.3.3</t>
  </si>
  <si>
    <t>Ancrages et scellements</t>
  </si>
  <si>
    <t>61.3.4</t>
  </si>
  <si>
    <t>Serrures</t>
  </si>
  <si>
    <t>61.3.5</t>
  </si>
  <si>
    <t>Accessoires divers</t>
  </si>
  <si>
    <t>DIVERS</t>
  </si>
  <si>
    <t>Butées de sol</t>
  </si>
  <si>
    <t>Butées de sol en aluminium anodisé avec garniture en caoutchouc.</t>
  </si>
  <si>
    <t>Protections d'angles</t>
  </si>
  <si>
    <t>agencement</t>
  </si>
  <si>
    <t>Protections d'angles en inox brossé auto-adhésive. ( Soit 1.00 Unités )</t>
  </si>
  <si>
    <t>ml</t>
  </si>
  <si>
    <t>Protection solaire par stores intérieurs</t>
  </si>
  <si>
    <t>Store de type Vénitiens en aluminium avec coffre et guidage latéral, système</t>
  </si>
  <si>
    <t>de commande par manivelle.</t>
  </si>
  <si>
    <t>occultations</t>
  </si>
  <si>
    <t>- De 1.21x1.95 m ht.</t>
  </si>
  <si>
    <t>- De 1.21x1.00 m ht.</t>
  </si>
  <si>
    <t>- De 1.36x1.00 m ht.</t>
  </si>
  <si>
    <t>Signalétique courante</t>
  </si>
  <si>
    <t>plinthes_trappes</t>
  </si>
  <si>
    <t>62.4.1</t>
  </si>
  <si>
    <t>Plaque signalétique PS1</t>
  </si>
  <si>
    <t>62.4.2</t>
  </si>
  <si>
    <t>Plaque signalétique PS2</t>
  </si>
  <si>
    <t>62.4.3</t>
  </si>
  <si>
    <t>Plaque signalétique PS3</t>
  </si>
  <si>
    <t>62.4.4</t>
  </si>
  <si>
    <t>Plaque signalétique PS4</t>
  </si>
  <si>
    <t>62.4.5</t>
  </si>
  <si>
    <t>Plaque signalétique PS5</t>
  </si>
  <si>
    <t>62.4.6</t>
  </si>
  <si>
    <t>Plaque signalétique PS6</t>
  </si>
  <si>
    <t>62.4.7</t>
  </si>
  <si>
    <t>Plaque signalétique PS7</t>
  </si>
  <si>
    <t>62.4.8</t>
  </si>
  <si>
    <t>Plaque signalétique PS8</t>
  </si>
  <si>
    <t>62.4.9</t>
  </si>
  <si>
    <t>Plaque signalétique PS9</t>
  </si>
  <si>
    <t>62.4.10</t>
  </si>
  <si>
    <t>Plaque signalétique PS10</t>
  </si>
  <si>
    <t>62.4.11</t>
  </si>
  <si>
    <t>Plaque signalétique PS11</t>
  </si>
  <si>
    <t>Ecrans d'urinoirs</t>
  </si>
  <si>
    <t>Ecrans d'urinoirs par panneaux en stratifié massif de 10 mm d'épr.</t>
  </si>
  <si>
    <t>- Dim de 0.70x0.40 m.</t>
  </si>
  <si>
    <t>NETTOYAGE DE CHANTIER</t>
  </si>
  <si>
    <t>cis ST 01</t>
  </si>
  <si>
    <t>Total H.T</t>
  </si>
  <si>
    <t>T.V.A  19,6 %</t>
  </si>
  <si>
    <t>Total T.T.C</t>
  </si>
  <si>
    <t>PART</t>
  </si>
  <si>
    <t>VARIANTE(S)</t>
  </si>
  <si>
    <t>Total Variante(s) H.T</t>
  </si>
  <si>
    <t>Total Variante(s) T.T.C</t>
  </si>
  <si>
    <t>OPTION(S)</t>
  </si>
  <si>
    <t>Total Option(s) H.T</t>
  </si>
  <si>
    <t>IMPASSE(S)</t>
  </si>
  <si>
    <t>Total Impasse(s) H.T</t>
  </si>
  <si>
    <t>Total Impasse(s) T.T.C</t>
  </si>
  <si>
    <t>VENTE</t>
  </si>
  <si>
    <t>Gros oeuvre</t>
  </si>
  <si>
    <t>3.1</t>
  </si>
  <si>
    <t>Production Propre</t>
  </si>
  <si>
    <t>pp_fond</t>
  </si>
  <si>
    <t>3.1.1</t>
  </si>
  <si>
    <t>Fondations (= semelles, longrines, radiers)</t>
  </si>
  <si>
    <t>pp_terr</t>
  </si>
  <si>
    <t>3.1.2</t>
  </si>
  <si>
    <t>Terrassements complémentaires</t>
  </si>
  <si>
    <t>pp_recepage</t>
  </si>
  <si>
    <t>3.1.3</t>
  </si>
  <si>
    <t>Recépage de pîeux</t>
  </si>
  <si>
    <t>pp_moisage</t>
  </si>
  <si>
    <t>3.1.4</t>
  </si>
  <si>
    <t>Ouvertures avec moisage</t>
  </si>
  <si>
    <t>pp_renforts</t>
  </si>
  <si>
    <t>3.1.5</t>
  </si>
  <si>
    <t>Renforts de structure</t>
  </si>
  <si>
    <t>3.1.6</t>
  </si>
  <si>
    <t>GO / maçonnerie</t>
  </si>
  <si>
    <t>pp_infra</t>
  </si>
  <si>
    <t>a</t>
  </si>
  <si>
    <t>Infrastructure</t>
  </si>
  <si>
    <t>pp_super</t>
  </si>
  <si>
    <t>b</t>
  </si>
  <si>
    <t>Superstructure</t>
  </si>
  <si>
    <t>3.1.7</t>
  </si>
  <si>
    <t>Particularités</t>
  </si>
  <si>
    <t>c</t>
  </si>
  <si>
    <t>3.2</t>
  </si>
  <si>
    <t>Partenaires STGO</t>
  </si>
  <si>
    <t>stgo_demol</t>
  </si>
  <si>
    <t>3.2.1</t>
  </si>
  <si>
    <t>Démolition / Curage</t>
  </si>
  <si>
    <t>stgo_amiante</t>
  </si>
  <si>
    <t>3.2.2</t>
  </si>
  <si>
    <t>Désamiantage</t>
  </si>
  <si>
    <t>stgo_plomb</t>
  </si>
  <si>
    <t>3.2.3</t>
  </si>
  <si>
    <t>Déplombage</t>
  </si>
  <si>
    <t>stgo_pollution</t>
  </si>
  <si>
    <t>3.2.4</t>
  </si>
  <si>
    <t>Dépollution</t>
  </si>
  <si>
    <t>stgo_rabattage</t>
  </si>
  <si>
    <t>3.2.5</t>
  </si>
  <si>
    <t>Rabattage de nappe</t>
  </si>
  <si>
    <t>stgo_injections</t>
  </si>
  <si>
    <t>3.2.6</t>
  </si>
  <si>
    <t>Injections</t>
  </si>
  <si>
    <t>stgo_terr</t>
  </si>
  <si>
    <t>3.2.7</t>
  </si>
  <si>
    <t>Terrassements</t>
  </si>
  <si>
    <t>stgo_parois</t>
  </si>
  <si>
    <t>3.2.8</t>
  </si>
  <si>
    <t>Parois moulées, berlinoises, parisiennes,…</t>
  </si>
  <si>
    <t>stgo_voiles_tranchees</t>
  </si>
  <si>
    <t>3.2.9</t>
  </si>
  <si>
    <t>Voiles par passe, tranchées blindées</t>
  </si>
  <si>
    <t>stgo_pieux</t>
  </si>
  <si>
    <t>3.2.10</t>
  </si>
  <si>
    <t>Pieux / Micropieux</t>
  </si>
  <si>
    <t>stgo_charpente</t>
  </si>
  <si>
    <t>3.2.11</t>
  </si>
  <si>
    <r>
      <t xml:space="preserve">Charpente métallique </t>
    </r>
    <r>
      <rPr>
        <i/>
        <sz val="10"/>
        <color indexed="8"/>
        <rFont val="Vinci Sans"/>
      </rPr>
      <t>(si structure principale)</t>
    </r>
  </si>
  <si>
    <t>stgo_sciages</t>
  </si>
  <si>
    <t>3.2.12</t>
  </si>
  <si>
    <t>Sciages, carottages, piochages</t>
  </si>
  <si>
    <t>stgo_flocage</t>
  </si>
  <si>
    <t>3.2.13</t>
  </si>
  <si>
    <t>Flocage</t>
  </si>
  <si>
    <t>3.2.14</t>
  </si>
  <si>
    <t>Clos couvert</t>
  </si>
  <si>
    <t>charp_bois</t>
  </si>
  <si>
    <t>4.1</t>
  </si>
  <si>
    <t>Charpente bois</t>
  </si>
  <si>
    <t>charp_metal</t>
  </si>
  <si>
    <t>4.2</t>
  </si>
  <si>
    <t>Charpente métallique</t>
  </si>
  <si>
    <t>4.3</t>
  </si>
  <si>
    <t>Couverture</t>
  </si>
  <si>
    <t>couv_zinc</t>
  </si>
  <si>
    <t>4.3.1</t>
  </si>
  <si>
    <t>Zinc</t>
  </si>
  <si>
    <t>couv_tuiles</t>
  </si>
  <si>
    <t>4.3.2</t>
  </si>
  <si>
    <t>Tuiles</t>
  </si>
  <si>
    <t>couv_bacs</t>
  </si>
  <si>
    <t>4.3.3</t>
  </si>
  <si>
    <t>Bacs acier</t>
  </si>
  <si>
    <t>couv_ardoise</t>
  </si>
  <si>
    <t>4.3.4</t>
  </si>
  <si>
    <t>Ardoise</t>
  </si>
  <si>
    <t>couv_autre</t>
  </si>
  <si>
    <t>4.3.5</t>
  </si>
  <si>
    <t>Autre</t>
  </si>
  <si>
    <t>4.4</t>
  </si>
  <si>
    <t>Etanchéité</t>
  </si>
  <si>
    <t>etanch_protegee</t>
  </si>
  <si>
    <t>4.4.1</t>
  </si>
  <si>
    <t>Protégée</t>
  </si>
  <si>
    <t>etanch_vegetalisee</t>
  </si>
  <si>
    <t>4.4.2</t>
  </si>
  <si>
    <t>Végétalisée</t>
  </si>
  <si>
    <t>etanch_autre</t>
  </si>
  <si>
    <t>4.4.3</t>
  </si>
  <si>
    <t>4.5</t>
  </si>
  <si>
    <t>Bardage</t>
  </si>
  <si>
    <t>bardage_bois</t>
  </si>
  <si>
    <t>4.5.1</t>
  </si>
  <si>
    <t>Bois</t>
  </si>
  <si>
    <t>bardage_metal</t>
  </si>
  <si>
    <t>4.5.2</t>
  </si>
  <si>
    <t>Métallique</t>
  </si>
  <si>
    <t>bardage_autre</t>
  </si>
  <si>
    <t>4.5.3</t>
  </si>
  <si>
    <t>4.6</t>
  </si>
  <si>
    <t>Ravalement</t>
  </si>
  <si>
    <t>raval_pierre</t>
  </si>
  <si>
    <t>4.6.1</t>
  </si>
  <si>
    <t>Pierre</t>
  </si>
  <si>
    <t>raval_enduit</t>
  </si>
  <si>
    <t>4.6.2</t>
  </si>
  <si>
    <t>Enduit</t>
  </si>
  <si>
    <t>raval_peinture</t>
  </si>
  <si>
    <t>4.6.3</t>
  </si>
  <si>
    <t>Peinture</t>
  </si>
  <si>
    <t>raval_autre</t>
  </si>
  <si>
    <t>4.6.4</t>
  </si>
  <si>
    <t>4.7</t>
  </si>
  <si>
    <t>Menuiseries extérieures</t>
  </si>
  <si>
    <t>mext_bois</t>
  </si>
  <si>
    <t>4.7.1</t>
  </si>
  <si>
    <t>mext_alu</t>
  </si>
  <si>
    <t>4.7.2</t>
  </si>
  <si>
    <t>Aluminium</t>
  </si>
  <si>
    <t>mext_acier</t>
  </si>
  <si>
    <t>4.7.3</t>
  </si>
  <si>
    <t>Acier</t>
  </si>
  <si>
    <t>mext_PVC</t>
  </si>
  <si>
    <t>4.7.4</t>
  </si>
  <si>
    <t>PVC</t>
  </si>
  <si>
    <t>mext_mixtes</t>
  </si>
  <si>
    <t>4.8.1</t>
  </si>
  <si>
    <t>Mixtes bois/alu</t>
  </si>
  <si>
    <t>4.8</t>
  </si>
  <si>
    <t>Occultations</t>
  </si>
  <si>
    <t>4.9</t>
  </si>
  <si>
    <t>d</t>
  </si>
  <si>
    <t>CET</t>
  </si>
  <si>
    <t>CFO</t>
  </si>
  <si>
    <t>5.1</t>
  </si>
  <si>
    <t>CFA</t>
  </si>
  <si>
    <t>5.2</t>
  </si>
  <si>
    <t>SSI</t>
  </si>
  <si>
    <t>5.3</t>
  </si>
  <si>
    <t>desenfumage</t>
  </si>
  <si>
    <t>5.4</t>
  </si>
  <si>
    <t>Désenfumage</t>
  </si>
  <si>
    <t>CVC</t>
  </si>
  <si>
    <t>5.5</t>
  </si>
  <si>
    <t>plomberie</t>
  </si>
  <si>
    <t>5.6</t>
  </si>
  <si>
    <t>Plomberie</t>
  </si>
  <si>
    <t>5.7</t>
  </si>
  <si>
    <t>Ascenseurs / Montes charges</t>
  </si>
  <si>
    <t>ascenseur</t>
  </si>
  <si>
    <t>5.7.1</t>
  </si>
  <si>
    <t>Ascenseur</t>
  </si>
  <si>
    <t>monte_charge</t>
  </si>
  <si>
    <t>5.7.2</t>
  </si>
  <si>
    <t>Monte charges</t>
  </si>
  <si>
    <t>fluides_medicaux</t>
  </si>
  <si>
    <t>5.8</t>
  </si>
  <si>
    <t>Fluides médicaux</t>
  </si>
  <si>
    <t>cuisine</t>
  </si>
  <si>
    <t>5.9</t>
  </si>
  <si>
    <t>Cuisine</t>
  </si>
  <si>
    <t>5.10</t>
  </si>
  <si>
    <t>CEA</t>
  </si>
  <si>
    <t>6.1</t>
  </si>
  <si>
    <t>Cloisonnement</t>
  </si>
  <si>
    <t>6.1.1</t>
  </si>
  <si>
    <t>Cloisons / doublages</t>
  </si>
  <si>
    <t>cloisons_amov</t>
  </si>
  <si>
    <t>6.1.2</t>
  </si>
  <si>
    <t>Cloisons amovibles</t>
  </si>
  <si>
    <t>faux_plaf</t>
  </si>
  <si>
    <t>6.2</t>
  </si>
  <si>
    <t>Faux plafonds</t>
  </si>
  <si>
    <t>6.3</t>
  </si>
  <si>
    <t>Métallerie / serrurerie</t>
  </si>
  <si>
    <t>escaliers</t>
  </si>
  <si>
    <t>6.3.1</t>
  </si>
  <si>
    <t>Escalier(s)</t>
  </si>
  <si>
    <t>gc</t>
  </si>
  <si>
    <t>6.3.2</t>
  </si>
  <si>
    <t>Gardes corps</t>
  </si>
  <si>
    <t>serr_courante</t>
  </si>
  <si>
    <t>6.3.3</t>
  </si>
  <si>
    <t>Serrurerie courante (grilles, portes métalliques)</t>
  </si>
  <si>
    <t>serr_deco</t>
  </si>
  <si>
    <t>6.3.4</t>
  </si>
  <si>
    <t>Serrurerie décorative</t>
  </si>
  <si>
    <t>serr_autre</t>
  </si>
  <si>
    <t>6.3.5</t>
  </si>
  <si>
    <t>fx_planchers</t>
  </si>
  <si>
    <t>6.4</t>
  </si>
  <si>
    <t>Faux planchers</t>
  </si>
  <si>
    <t>6.5</t>
  </si>
  <si>
    <t>Sols durs</t>
  </si>
  <si>
    <t>carrelage</t>
  </si>
  <si>
    <t>6.5.1</t>
  </si>
  <si>
    <t>Carrelage / faïence</t>
  </si>
  <si>
    <t>pierre</t>
  </si>
  <si>
    <t>6.5.2</t>
  </si>
  <si>
    <t>resine</t>
  </si>
  <si>
    <t>6.5.3</t>
  </si>
  <si>
    <t>Résine</t>
  </si>
  <si>
    <t>parquet</t>
  </si>
  <si>
    <t>6.5.4</t>
  </si>
  <si>
    <t>Parquet</t>
  </si>
  <si>
    <t>sols_souples</t>
  </si>
  <si>
    <t>6.6</t>
  </si>
  <si>
    <t>Sols souples</t>
  </si>
  <si>
    <t>peinture</t>
  </si>
  <si>
    <t>6.7</t>
  </si>
  <si>
    <t>6.8</t>
  </si>
  <si>
    <t>Menuiseries intérieures</t>
  </si>
  <si>
    <t>6.8.1</t>
  </si>
  <si>
    <t>Blocs portes</t>
  </si>
  <si>
    <t>6.8.2</t>
  </si>
  <si>
    <t>Plinthes, trappes, Signalétique</t>
  </si>
  <si>
    <t>6.8.3</t>
  </si>
  <si>
    <t>Agencement (placards, panneautages, banques d'accueil…)</t>
  </si>
  <si>
    <t>6.9</t>
  </si>
  <si>
    <t>e</t>
  </si>
  <si>
    <t>f</t>
  </si>
  <si>
    <t>g</t>
  </si>
  <si>
    <t>h</t>
  </si>
  <si>
    <t>VRD Espaces Verts</t>
  </si>
  <si>
    <t>vrd</t>
  </si>
  <si>
    <t>7.1</t>
  </si>
  <si>
    <t>VRD</t>
  </si>
  <si>
    <t>espaces_verts</t>
  </si>
  <si>
    <t>7.2</t>
  </si>
  <si>
    <t>Espaces Verts</t>
  </si>
  <si>
    <t>7.3</t>
  </si>
  <si>
    <t>k st moyen pour le lot :</t>
  </si>
  <si>
    <t>k vente moyen pour le lot :</t>
  </si>
  <si>
    <t>X</t>
  </si>
  <si>
    <t>Tranche Ferme</t>
  </si>
  <si>
    <t>Tranche Conditionnelle</t>
  </si>
  <si>
    <t>thm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</si>
</sst>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0.0000"/>
    <numFmt numFmtId="165" formatCode="dd\-mm\-yy"/>
    <numFmt numFmtId="166" formatCode="_-* #,##0.00\ _F_-;\-* #,##0.00\ _F_-;_-* &quot;-&quot;??\ _F_-;_-@_-"/>
    <numFmt numFmtId="167" formatCode="#,##0.00;\-#,##0.00"/>
    <numFmt numFmtId="168" formatCode="#,##0.0000;\-#,##0.0000"/>
    <numFmt numFmtId="169" formatCode="#,##0.0000_ ;\-#,##0.0000\ "/>
    <numFmt numFmtId="170" formatCode="#,##0&quot; m3&quot;"/>
    <numFmt numFmtId="171" formatCode="#,##0&quot; kg&quot;"/>
    <numFmt numFmtId="172" formatCode="#,##0&quot; m2&quot;"/>
    <numFmt numFmtId="173" formatCode="#,##0&quot; h&quot;"/>
    <numFmt numFmtId="174" formatCode="#,##0.00_ ;[Red]\-#,##0.00\ "/>
    <numFmt numFmtId="175" formatCode="#,##0.000000"/>
    <numFmt numFmtId="176" formatCode="_-* #,##0.00\ [$€]_-;\-* #,##0.00\ [$€]_-;_-* &quot;-&quot;??\ [$€]_-;_-@_-"/>
    <numFmt numFmtId="178" formatCode="0_)"/>
  </numFmts>
  <fonts count="33">
    <font>
      <sz val="10"/>
      <color theme="1"/>
      <name val="Comic Sans MS"/>
      <family val="2"/>
    </font>
    <font>
      <sz val="10"/>
      <name val="MS Sans Serif"/>
      <family val="2"/>
    </font>
    <font>
      <b/>
      <sz val="12"/>
      <name val="Vinci Sans"/>
    </font>
    <font>
      <sz val="12"/>
      <name val="Vinci Sans"/>
    </font>
    <font>
      <b/>
      <u/>
      <sz val="10"/>
      <name val="Vinci Sans"/>
    </font>
    <font>
      <sz val="10"/>
      <name val="Vinci Sans"/>
    </font>
    <font>
      <b/>
      <sz val="10"/>
      <name val="Vinci Sans"/>
    </font>
    <font>
      <sz val="10"/>
      <name val="Arial"/>
      <family val="2"/>
    </font>
    <font>
      <b/>
      <u/>
      <sz val="12"/>
      <name val="Vinci Sans"/>
    </font>
    <font>
      <b/>
      <sz val="13"/>
      <name val="Vinci Sans"/>
    </font>
    <font>
      <sz val="10"/>
      <color theme="1"/>
      <name val="Comic Sans MS"/>
      <family val="2"/>
    </font>
    <font>
      <b/>
      <sz val="12"/>
      <color indexed="8"/>
      <name val="Vinci Sans"/>
    </font>
    <font>
      <b/>
      <sz val="14"/>
      <name val="Vinci Sans"/>
    </font>
    <font>
      <sz val="12"/>
      <color indexed="8"/>
      <name val="Vinci Sans"/>
    </font>
    <font>
      <b/>
      <u/>
      <sz val="12"/>
      <color indexed="8"/>
      <name val="Vinci Sans"/>
    </font>
    <font>
      <i/>
      <sz val="10"/>
      <color indexed="8"/>
      <name val="Vinci Sans"/>
    </font>
    <font>
      <sz val="10"/>
      <color rgb="FFFF0000"/>
      <name val="Vinci Sans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0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u/>
      <sz val="8.5"/>
      <color indexed="12"/>
      <name val="Arial"/>
      <family val="2"/>
    </font>
    <font>
      <b/>
      <i/>
      <sz val="9"/>
      <name val="Arial"/>
      <family val="2"/>
    </font>
    <font>
      <sz val="10"/>
      <name val="Courier"/>
      <family val="3"/>
    </font>
    <font>
      <sz val="12"/>
      <name val="Helv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2"/>
      <name val="Arial MT"/>
    </font>
    <font>
      <b/>
      <u/>
      <sz val="12"/>
      <name val="Arial MT"/>
    </font>
    <font>
      <b/>
      <sz val="9"/>
      <color indexed="8"/>
      <name val="Arial"/>
      <family val="2"/>
    </font>
    <font>
      <b/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9"/>
        <bgColor theme="4" tint="0.59999389629810485"/>
      </patternFill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1" fillId="0" borderId="0"/>
    <xf numFmtId="0" fontId="7" fillId="0" borderId="0"/>
    <xf numFmtId="166" fontId="7" fillId="0" borderId="0" applyFont="0" applyFill="0" applyBorder="0" applyAlignment="0" applyProtection="0"/>
    <xf numFmtId="0" fontId="7" fillId="0" borderId="0"/>
    <xf numFmtId="0" fontId="10" fillId="0" borderId="0"/>
    <xf numFmtId="49" fontId="17" fillId="11" borderId="0">
      <alignment horizontal="left" vertical="top" wrapText="1"/>
    </xf>
    <xf numFmtId="49" fontId="18" fillId="11" borderId="0">
      <alignment horizontal="left" vertical="top" wrapText="1"/>
    </xf>
    <xf numFmtId="49" fontId="19" fillId="11" borderId="0">
      <alignment horizontal="left" vertical="top" wrapText="1"/>
    </xf>
    <xf numFmtId="0" fontId="20" fillId="0" borderId="13">
      <alignment vertical="top" wrapText="1"/>
    </xf>
    <xf numFmtId="49" fontId="21" fillId="0" borderId="0">
      <alignment vertical="top" wrapText="1"/>
    </xf>
    <xf numFmtId="49" fontId="22" fillId="0" borderId="0">
      <alignment vertical="top"/>
    </xf>
    <xf numFmtId="0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0" fontId="20" fillId="0" borderId="7">
      <alignment horizontal="center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/>
    <xf numFmtId="0" fontId="26" fillId="0" borderId="0"/>
    <xf numFmtId="0" fontId="27" fillId="0" borderId="0"/>
    <xf numFmtId="0" fontId="1" fillId="0" borderId="0"/>
    <xf numFmtId="0" fontId="1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7" fillId="0" borderId="0"/>
    <xf numFmtId="0" fontId="27" fillId="0" borderId="0"/>
    <xf numFmtId="0" fontId="7" fillId="0" borderId="0"/>
    <xf numFmtId="0" fontId="7" fillId="0" borderId="0"/>
    <xf numFmtId="0" fontId="20" fillId="0" borderId="7">
      <alignment horizontal="left" vertical="top"/>
      <protection locked="0"/>
    </xf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9" fontId="21" fillId="0" borderId="0">
      <alignment vertical="top"/>
    </xf>
    <xf numFmtId="49" fontId="28" fillId="0" borderId="49"/>
    <xf numFmtId="178" fontId="29" fillId="0" borderId="1">
      <alignment horizontal="left"/>
    </xf>
    <xf numFmtId="178" fontId="30" fillId="0" borderId="2">
      <alignment horizontal="left"/>
    </xf>
    <xf numFmtId="49" fontId="31" fillId="11" borderId="0">
      <alignment horizontal="left" vertical="top" wrapText="1"/>
    </xf>
    <xf numFmtId="49" fontId="32" fillId="0" borderId="0">
      <alignment vertical="top"/>
    </xf>
    <xf numFmtId="0" fontId="21" fillId="0" borderId="0" applyNumberFormat="0"/>
  </cellStyleXfs>
  <cellXfs count="302">
    <xf numFmtId="0" fontId="0" fillId="0" borderId="0" xfId="0"/>
    <xf numFmtId="3" fontId="2" fillId="0" borderId="0" xfId="1" applyNumberFormat="1" applyFont="1" applyFill="1" applyAlignment="1">
      <alignment vertical="center"/>
    </xf>
    <xf numFmtId="3" fontId="3" fillId="0" borderId="0" xfId="1" applyNumberFormat="1" applyFont="1" applyAlignment="1">
      <alignment horizontal="center" vertical="center"/>
    </xf>
    <xf numFmtId="3" fontId="4" fillId="0" borderId="0" xfId="1" applyNumberFormat="1" applyFont="1" applyBorder="1" applyAlignment="1">
      <alignment vertical="center"/>
    </xf>
    <xf numFmtId="3" fontId="5" fillId="0" borderId="0" xfId="1" applyNumberFormat="1" applyFont="1" applyAlignment="1">
      <alignment vertical="center"/>
    </xf>
    <xf numFmtId="3" fontId="5" fillId="0" borderId="0" xfId="1" applyNumberFormat="1" applyFont="1" applyAlignment="1">
      <alignment horizontal="right" vertical="center"/>
    </xf>
    <xf numFmtId="3" fontId="5" fillId="2" borderId="0" xfId="1" applyNumberFormat="1" applyFont="1" applyFill="1" applyAlignment="1">
      <alignment horizontal="right" vertical="center" wrapText="1"/>
    </xf>
    <xf numFmtId="3" fontId="6" fillId="2" borderId="0" xfId="1" applyNumberFormat="1" applyFont="1" applyFill="1" applyAlignment="1">
      <alignment horizontal="right" vertical="center"/>
    </xf>
    <xf numFmtId="3" fontId="5" fillId="2" borderId="0" xfId="1" applyNumberFormat="1" applyFont="1" applyFill="1" applyBorder="1" applyAlignment="1">
      <alignment horizontal="center" vertical="center"/>
    </xf>
    <xf numFmtId="3" fontId="5" fillId="2" borderId="0" xfId="1" applyNumberFormat="1" applyFont="1" applyFill="1" applyAlignment="1">
      <alignment horizontal="center" vertical="center"/>
    </xf>
    <xf numFmtId="3" fontId="5" fillId="2" borderId="0" xfId="1" applyNumberFormat="1" applyFont="1" applyFill="1" applyBorder="1" applyAlignment="1">
      <alignment vertical="center"/>
    </xf>
    <xf numFmtId="3" fontId="5" fillId="2" borderId="0" xfId="1" applyNumberFormat="1" applyFont="1" applyFill="1" applyAlignment="1">
      <alignment vertical="center"/>
    </xf>
    <xf numFmtId="3" fontId="3" fillId="0" borderId="0" xfId="1" applyNumberFormat="1" applyFont="1" applyBorder="1" applyAlignment="1">
      <alignment vertical="center"/>
    </xf>
    <xf numFmtId="3" fontId="3" fillId="0" borderId="0" xfId="1" applyNumberFormat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right" vertical="center"/>
    </xf>
    <xf numFmtId="4" fontId="5" fillId="0" borderId="0" xfId="1" applyNumberFormat="1" applyFont="1" applyAlignment="1">
      <alignment horizontal="right" vertic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Border="1" applyAlignment="1">
      <alignment vertical="center"/>
    </xf>
    <xf numFmtId="0" fontId="3" fillId="0" borderId="0" xfId="1" applyFont="1" applyBorder="1" applyAlignment="1">
      <alignment vertical="center"/>
    </xf>
    <xf numFmtId="0" fontId="3" fillId="0" borderId="0" xfId="1" applyFont="1" applyAlignment="1">
      <alignment vertical="center"/>
    </xf>
    <xf numFmtId="0" fontId="2" fillId="0" borderId="0" xfId="2" applyFont="1" applyBorder="1" applyAlignment="1" applyProtection="1">
      <alignment horizontal="right" vertical="center"/>
      <protection locked="0"/>
    </xf>
    <xf numFmtId="0" fontId="8" fillId="0" borderId="0" xfId="2" applyFont="1" applyBorder="1" applyAlignment="1" applyProtection="1">
      <alignment vertical="center"/>
      <protection locked="0"/>
    </xf>
    <xf numFmtId="0" fontId="2" fillId="0" borderId="0" xfId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horizontal="right" vertical="center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4" fontId="2" fillId="0" borderId="0" xfId="1" applyNumberFormat="1" applyFont="1" applyBorder="1" applyAlignment="1" applyProtection="1">
      <alignment horizontal="right" vertical="center"/>
      <protection locked="0"/>
    </xf>
    <xf numFmtId="15" fontId="2" fillId="0" borderId="0" xfId="1" applyNumberFormat="1" applyFont="1" applyBorder="1" applyAlignment="1" applyProtection="1">
      <alignment horizontal="right" vertical="center"/>
      <protection locked="0"/>
    </xf>
    <xf numFmtId="165" fontId="2" fillId="0" borderId="0" xfId="1" applyNumberFormat="1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vertical="center"/>
      <protection locked="0"/>
    </xf>
    <xf numFmtId="0" fontId="2" fillId="3" borderId="1" xfId="1" applyFont="1" applyFill="1" applyBorder="1" applyAlignment="1" applyProtection="1">
      <alignment horizontal="center" vertical="center"/>
      <protection locked="0"/>
    </xf>
    <xf numFmtId="0" fontId="2" fillId="3" borderId="2" xfId="1" applyFont="1" applyFill="1" applyBorder="1" applyAlignment="1" applyProtection="1">
      <alignment horizontal="center" vertical="center"/>
      <protection locked="0"/>
    </xf>
    <xf numFmtId="0" fontId="2" fillId="3" borderId="3" xfId="1" applyFont="1" applyFill="1" applyBorder="1" applyAlignment="1" applyProtection="1">
      <alignment horizontal="center" vertical="center"/>
      <protection locked="0"/>
    </xf>
    <xf numFmtId="0" fontId="2" fillId="4" borderId="0" xfId="1" applyFont="1" applyFill="1" applyBorder="1" applyAlignment="1" applyProtection="1">
      <alignment horizontal="center" vertical="center"/>
      <protection locked="0"/>
    </xf>
    <xf numFmtId="0" fontId="2" fillId="4" borderId="0" xfId="1" applyFont="1" applyFill="1" applyBorder="1" applyAlignment="1" applyProtection="1">
      <alignment vertical="center"/>
      <protection locked="0"/>
    </xf>
    <xf numFmtId="4" fontId="2" fillId="4" borderId="0" xfId="1" applyNumberFormat="1" applyFont="1" applyFill="1" applyBorder="1" applyAlignment="1" applyProtection="1">
      <alignment horizontal="right" vertical="center"/>
      <protection locked="0"/>
    </xf>
    <xf numFmtId="164" fontId="2" fillId="4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4" xfId="1" applyFont="1" applyBorder="1" applyAlignment="1" applyProtection="1">
      <alignment horizontal="right" vertical="center"/>
      <protection locked="0"/>
    </xf>
    <xf numFmtId="0" fontId="2" fillId="0" borderId="5" xfId="1" applyFont="1" applyBorder="1" applyAlignment="1" applyProtection="1">
      <alignment horizontal="right" vertical="center"/>
      <protection locked="0"/>
    </xf>
    <xf numFmtId="0" fontId="2" fillId="0" borderId="6" xfId="1" applyFont="1" applyFill="1" applyBorder="1" applyAlignment="1" applyProtection="1">
      <alignment horizontal="center" vertical="center"/>
      <protection locked="0"/>
    </xf>
    <xf numFmtId="0" fontId="2" fillId="4" borderId="4" xfId="1" applyFont="1" applyFill="1" applyBorder="1" applyAlignment="1" applyProtection="1">
      <alignment vertical="center"/>
      <protection locked="0"/>
    </xf>
    <xf numFmtId="0" fontId="2" fillId="5" borderId="1" xfId="1" applyFont="1" applyFill="1" applyBorder="1" applyAlignment="1" applyProtection="1">
      <alignment horizontal="center" vertical="center"/>
      <protection locked="0"/>
    </xf>
    <xf numFmtId="0" fontId="2" fillId="5" borderId="2" xfId="1" applyFont="1" applyFill="1" applyBorder="1" applyAlignment="1" applyProtection="1">
      <alignment horizontal="center" vertical="center"/>
      <protection locked="0"/>
    </xf>
    <xf numFmtId="4" fontId="2" fillId="4" borderId="1" xfId="1" applyNumberFormat="1" applyFont="1" applyFill="1" applyBorder="1" applyAlignment="1">
      <alignment horizontal="center" vertical="center"/>
    </xf>
    <xf numFmtId="4" fontId="2" fillId="4" borderId="3" xfId="1" applyNumberFormat="1" applyFont="1" applyFill="1" applyBorder="1" applyAlignment="1">
      <alignment horizontal="center" vertical="center"/>
    </xf>
    <xf numFmtId="4" fontId="2" fillId="4" borderId="2" xfId="1" applyNumberFormat="1" applyFont="1" applyFill="1" applyBorder="1" applyAlignment="1">
      <alignment horizontal="center" vertical="center"/>
    </xf>
    <xf numFmtId="0" fontId="2" fillId="4" borderId="7" xfId="1" applyFont="1" applyFill="1" applyBorder="1" applyAlignment="1">
      <alignment horizontal="center" vertical="center"/>
    </xf>
    <xf numFmtId="0" fontId="2" fillId="4" borderId="8" xfId="1" applyFont="1" applyFill="1" applyBorder="1" applyAlignment="1" applyProtection="1">
      <alignment horizontal="center" vertical="center" wrapText="1"/>
      <protection locked="0"/>
    </xf>
    <xf numFmtId="0" fontId="2" fillId="4" borderId="4" xfId="1" applyFont="1" applyFill="1" applyBorder="1" applyAlignment="1" applyProtection="1">
      <alignment horizontal="center" vertical="center"/>
      <protection locked="0"/>
    </xf>
    <xf numFmtId="4" fontId="2" fillId="0" borderId="4" xfId="1" applyNumberFormat="1" applyFont="1" applyBorder="1" applyAlignment="1" applyProtection="1">
      <alignment horizontal="right" vertical="center"/>
      <protection locked="0"/>
    </xf>
    <xf numFmtId="0" fontId="3" fillId="0" borderId="9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2" fillId="0" borderId="0" xfId="1" applyFont="1" applyFill="1" applyAlignment="1">
      <alignment vertical="center" wrapText="1"/>
    </xf>
    <xf numFmtId="0" fontId="2" fillId="0" borderId="1" xfId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0" fontId="2" fillId="4" borderId="6" xfId="1" applyFont="1" applyFill="1" applyBorder="1" applyAlignment="1" applyProtection="1">
      <alignment horizontal="center" vertical="center"/>
      <protection locked="0"/>
    </xf>
    <xf numFmtId="0" fontId="2" fillId="5" borderId="1" xfId="1" applyFont="1" applyFill="1" applyBorder="1" applyAlignment="1" applyProtection="1">
      <alignment horizontal="center" vertical="center"/>
      <protection locked="0"/>
    </xf>
    <xf numFmtId="4" fontId="2" fillId="4" borderId="6" xfId="1" applyNumberFormat="1" applyFont="1" applyFill="1" applyBorder="1" applyAlignment="1">
      <alignment horizontal="center" vertical="center"/>
    </xf>
    <xf numFmtId="0" fontId="2" fillId="4" borderId="12" xfId="1" applyFont="1" applyFill="1" applyBorder="1" applyAlignment="1" applyProtection="1">
      <alignment horizontal="center" vertical="center" wrapText="1"/>
      <protection locked="0"/>
    </xf>
    <xf numFmtId="0" fontId="2" fillId="4" borderId="13" xfId="1" applyFont="1" applyFill="1" applyBorder="1" applyAlignment="1">
      <alignment horizontal="center" vertical="center"/>
    </xf>
    <xf numFmtId="4" fontId="2" fillId="0" borderId="6" xfId="1" applyNumberFormat="1" applyFont="1" applyBorder="1" applyAlignment="1">
      <alignment horizontal="center" vertical="center"/>
    </xf>
    <xf numFmtId="4" fontId="2" fillId="0" borderId="3" xfId="1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66" fontId="11" fillId="6" borderId="18" xfId="3" applyFont="1" applyFill="1" applyBorder="1" applyAlignment="1">
      <alignment horizontal="center" vertical="center"/>
    </xf>
    <xf numFmtId="0" fontId="3" fillId="0" borderId="7" xfId="1" applyFont="1" applyBorder="1" applyAlignment="1" applyProtection="1">
      <alignment horizontal="center" vertical="center" wrapText="1"/>
      <protection locked="0"/>
    </xf>
    <xf numFmtId="0" fontId="3" fillId="0" borderId="7" xfId="1" applyFont="1" applyBorder="1" applyAlignment="1" applyProtection="1">
      <alignment horizontal="left" vertical="center"/>
      <protection locked="0"/>
    </xf>
    <xf numFmtId="0" fontId="3" fillId="0" borderId="0" xfId="1" applyFont="1" applyBorder="1" applyAlignment="1" applyProtection="1">
      <alignment horizontal="left" vertical="center"/>
      <protection locked="0"/>
    </xf>
    <xf numFmtId="0" fontId="3" fillId="0" borderId="19" xfId="1" applyFont="1" applyBorder="1" applyAlignment="1" applyProtection="1">
      <alignment horizontal="left" vertical="center"/>
      <protection locked="0"/>
    </xf>
    <xf numFmtId="0" fontId="3" fillId="0" borderId="13" xfId="1" applyFont="1" applyBorder="1" applyAlignment="1" applyProtection="1">
      <alignment horizontal="center" vertical="center" wrapText="1"/>
      <protection locked="0"/>
    </xf>
    <xf numFmtId="167" fontId="3" fillId="3" borderId="13" xfId="1" applyNumberFormat="1" applyFont="1" applyFill="1" applyBorder="1" applyAlignment="1" applyProtection="1">
      <alignment horizontal="right" vertical="center" wrapText="1"/>
      <protection locked="0"/>
    </xf>
    <xf numFmtId="167" fontId="3" fillId="3" borderId="19" xfId="1" applyNumberFormat="1" applyFont="1" applyFill="1" applyBorder="1" applyAlignment="1" applyProtection="1">
      <alignment horizontal="right" vertical="center" wrapText="1"/>
      <protection locked="0"/>
    </xf>
    <xf numFmtId="167" fontId="3" fillId="0" borderId="0" xfId="1" applyNumberFormat="1" applyFont="1" applyBorder="1" applyAlignment="1" applyProtection="1">
      <alignment horizontal="right" vertical="center" wrapText="1"/>
      <protection locked="0"/>
    </xf>
    <xf numFmtId="167" fontId="3" fillId="0" borderId="13" xfId="1" applyNumberFormat="1" applyFont="1" applyBorder="1" applyAlignment="1" applyProtection="1">
      <alignment vertical="center" wrapText="1"/>
      <protection locked="0"/>
    </xf>
    <xf numFmtId="167" fontId="3" fillId="7" borderId="19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13" xfId="1" applyNumberFormat="1" applyFont="1" applyBorder="1" applyAlignment="1">
      <alignment horizontal="right" vertical="center" wrapText="1"/>
    </xf>
    <xf numFmtId="167" fontId="3" fillId="0" borderId="19" xfId="1" applyNumberFormat="1" applyFont="1" applyBorder="1" applyAlignment="1" applyProtection="1">
      <alignment horizontal="right" vertical="center" wrapText="1"/>
      <protection locked="0"/>
    </xf>
    <xf numFmtId="4" fontId="3" fillId="3" borderId="13" xfId="1" applyNumberFormat="1" applyFont="1" applyFill="1" applyBorder="1" applyAlignment="1">
      <alignment horizontal="right" vertical="center" wrapText="1"/>
    </xf>
    <xf numFmtId="167" fontId="3" fillId="0" borderId="19" xfId="1" applyNumberFormat="1" applyFont="1" applyBorder="1" applyAlignment="1">
      <alignment horizontal="center" vertical="center" wrapText="1"/>
    </xf>
    <xf numFmtId="168" fontId="3" fillId="0" borderId="19" xfId="1" applyNumberFormat="1" applyFont="1" applyBorder="1" applyAlignment="1" applyProtection="1">
      <alignment horizontal="center" vertical="center" wrapText="1"/>
      <protection locked="0"/>
    </xf>
    <xf numFmtId="4" fontId="3" fillId="0" borderId="19" xfId="1" applyNumberFormat="1" applyFont="1" applyBorder="1" applyAlignment="1">
      <alignment horizontal="right" vertical="center" wrapText="1"/>
    </xf>
    <xf numFmtId="167" fontId="3" fillId="0" borderId="19" xfId="1" applyNumberFormat="1" applyFont="1" applyBorder="1" applyAlignment="1">
      <alignment vertical="center" wrapText="1"/>
    </xf>
    <xf numFmtId="169" fontId="3" fillId="0" borderId="19" xfId="1" applyNumberFormat="1" applyFont="1" applyBorder="1" applyAlignment="1" applyProtection="1">
      <alignment horizontal="center" vertical="center" wrapText="1"/>
      <protection locked="0"/>
    </xf>
    <xf numFmtId="167" fontId="3" fillId="0" borderId="0" xfId="1" applyNumberFormat="1" applyFont="1" applyBorder="1" applyAlignment="1">
      <alignment vertical="center" wrapText="1"/>
    </xf>
    <xf numFmtId="0" fontId="3" fillId="0" borderId="13" xfId="1" applyFont="1" applyBorder="1" applyAlignment="1">
      <alignment vertical="center" wrapText="1"/>
    </xf>
    <xf numFmtId="0" fontId="3" fillId="0" borderId="0" xfId="1" applyFont="1" applyBorder="1" applyAlignment="1">
      <alignment vertical="center" wrapText="1"/>
    </xf>
    <xf numFmtId="0" fontId="5" fillId="0" borderId="0" xfId="1" applyFont="1" applyAlignment="1">
      <alignment horizontal="center" vertical="center" wrapText="1"/>
    </xf>
    <xf numFmtId="170" fontId="3" fillId="8" borderId="20" xfId="0" applyNumberFormat="1" applyFont="1" applyFill="1" applyBorder="1" applyAlignment="1">
      <alignment horizontal="right" vertical="center"/>
    </xf>
    <xf numFmtId="171" fontId="3" fillId="8" borderId="13" xfId="0" applyNumberFormat="1" applyFont="1" applyFill="1" applyBorder="1" applyAlignment="1">
      <alignment horizontal="right" vertical="center"/>
    </xf>
    <xf numFmtId="172" fontId="3" fillId="8" borderId="13" xfId="0" applyNumberFormat="1" applyFont="1" applyFill="1" applyBorder="1" applyAlignment="1">
      <alignment horizontal="right" vertical="center"/>
    </xf>
    <xf numFmtId="172" fontId="3" fillId="8" borderId="21" xfId="0" applyNumberFormat="1" applyFont="1" applyFill="1" applyBorder="1" applyAlignment="1">
      <alignment horizontal="right" vertical="center"/>
    </xf>
    <xf numFmtId="172" fontId="3" fillId="8" borderId="0" xfId="0" applyNumberFormat="1" applyFont="1" applyFill="1" applyBorder="1" applyAlignment="1">
      <alignment horizontal="right" vertical="center"/>
    </xf>
    <xf numFmtId="173" fontId="3" fillId="8" borderId="20" xfId="0" applyNumberFormat="1" applyFont="1" applyFill="1" applyBorder="1" applyAlignment="1">
      <alignment horizontal="right" vertical="center"/>
    </xf>
    <xf numFmtId="173" fontId="3" fillId="8" borderId="13" xfId="0" applyNumberFormat="1" applyFont="1" applyFill="1" applyBorder="1" applyAlignment="1">
      <alignment horizontal="right" vertical="center"/>
    </xf>
    <xf numFmtId="173" fontId="3" fillId="8" borderId="21" xfId="0" applyNumberFormat="1" applyFont="1" applyFill="1" applyBorder="1" applyAlignment="1">
      <alignment horizontal="right" vertical="center"/>
    </xf>
    <xf numFmtId="173" fontId="3" fillId="8" borderId="22" xfId="0" applyNumberFormat="1" applyFont="1" applyFill="1" applyBorder="1" applyAlignment="1">
      <alignment vertical="center"/>
    </xf>
    <xf numFmtId="0" fontId="5" fillId="0" borderId="0" xfId="1" applyFont="1" applyAlignment="1">
      <alignment vertical="center" wrapText="1"/>
    </xf>
    <xf numFmtId="174" fontId="3" fillId="8" borderId="20" xfId="0" applyNumberFormat="1" applyFont="1" applyFill="1" applyBorder="1" applyAlignment="1">
      <alignment horizontal="right" vertical="center"/>
    </xf>
    <xf numFmtId="174" fontId="3" fillId="8" borderId="7" xfId="0" applyNumberFormat="1" applyFont="1" applyFill="1" applyBorder="1" applyAlignment="1">
      <alignment horizontal="right" vertical="center"/>
    </xf>
    <xf numFmtId="174" fontId="3" fillId="8" borderId="23" xfId="0" applyNumberFormat="1" applyFont="1" applyFill="1" applyBorder="1" applyAlignment="1">
      <alignment vertical="center"/>
    </xf>
    <xf numFmtId="0" fontId="2" fillId="0" borderId="7" xfId="1" applyFont="1" applyBorder="1" applyAlignment="1" applyProtection="1">
      <alignment horizontal="center" vertical="center" wrapText="1"/>
      <protection locked="0"/>
    </xf>
    <xf numFmtId="0" fontId="2" fillId="0" borderId="7" xfId="1" applyFont="1" applyBorder="1" applyAlignment="1" applyProtection="1">
      <alignment horizontal="left" vertical="center"/>
      <protection locked="0"/>
    </xf>
    <xf numFmtId="170" fontId="3" fillId="8" borderId="21" xfId="0" applyNumberFormat="1" applyFont="1" applyFill="1" applyBorder="1" applyAlignment="1">
      <alignment horizontal="right" vertical="center"/>
    </xf>
    <xf numFmtId="0" fontId="3" fillId="0" borderId="7" xfId="1" quotePrefix="1" applyFont="1" applyBorder="1" applyAlignment="1" applyProtection="1">
      <alignment horizontal="left" vertical="center" indent="2"/>
      <protection locked="0"/>
    </xf>
    <xf numFmtId="167" fontId="3" fillId="0" borderId="13" xfId="1" applyNumberFormat="1" applyFont="1" applyFill="1" applyBorder="1" applyAlignment="1" applyProtection="1">
      <alignment vertical="center" wrapText="1"/>
      <protection locked="0"/>
    </xf>
    <xf numFmtId="0" fontId="3" fillId="0" borderId="13" xfId="1" applyFont="1" applyBorder="1" applyAlignment="1" applyProtection="1">
      <alignment horizontal="left" vertical="center"/>
      <protection locked="0"/>
    </xf>
    <xf numFmtId="0" fontId="3" fillId="0" borderId="12" xfId="1" applyFont="1" applyBorder="1" applyAlignment="1">
      <alignment vertical="center" wrapText="1"/>
    </xf>
    <xf numFmtId="0" fontId="3" fillId="0" borderId="24" xfId="1" applyFont="1" applyBorder="1" applyAlignment="1">
      <alignment horizontal="center" vertical="center" wrapText="1"/>
    </xf>
    <xf numFmtId="0" fontId="8" fillId="0" borderId="24" xfId="1" applyFont="1" applyBorder="1" applyAlignment="1" applyProtection="1">
      <alignment horizontal="center" vertical="center" wrapText="1"/>
      <protection locked="0"/>
    </xf>
    <xf numFmtId="0" fontId="8" fillId="0" borderId="25" xfId="1" applyFont="1" applyBorder="1" applyAlignment="1" applyProtection="1">
      <alignment horizontal="center" vertical="center" wrapText="1"/>
      <protection locked="0"/>
    </xf>
    <xf numFmtId="0" fontId="8" fillId="0" borderId="26" xfId="1" applyFont="1" applyBorder="1" applyAlignment="1" applyProtection="1">
      <alignment horizontal="center" vertical="center" wrapText="1"/>
      <protection locked="0"/>
    </xf>
    <xf numFmtId="0" fontId="3" fillId="0" borderId="8" xfId="1" applyFont="1" applyBorder="1" applyAlignment="1" applyProtection="1">
      <alignment horizontal="center" vertical="center" wrapText="1"/>
      <protection locked="0"/>
    </xf>
    <xf numFmtId="167" fontId="3" fillId="3" borderId="8" xfId="1" applyNumberFormat="1" applyFont="1" applyFill="1" applyBorder="1" applyAlignment="1" applyProtection="1">
      <alignment horizontal="right" vertical="center" wrapText="1"/>
      <protection locked="0"/>
    </xf>
    <xf numFmtId="167" fontId="3" fillId="3" borderId="26" xfId="1" applyNumberFormat="1" applyFont="1" applyFill="1" applyBorder="1" applyAlignment="1" applyProtection="1">
      <alignment horizontal="right" vertical="center" wrapText="1"/>
      <protection locked="0"/>
    </xf>
    <xf numFmtId="167" fontId="3" fillId="0" borderId="25" xfId="1" applyNumberFormat="1" applyFont="1" applyBorder="1" applyAlignment="1" applyProtection="1">
      <alignment horizontal="right" vertical="center" wrapText="1"/>
      <protection locked="0"/>
    </xf>
    <xf numFmtId="167" fontId="3" fillId="0" borderId="8" xfId="1" applyNumberFormat="1" applyFont="1" applyBorder="1" applyAlignment="1" applyProtection="1">
      <alignment vertical="center" wrapText="1"/>
      <protection locked="0"/>
    </xf>
    <xf numFmtId="167" fontId="3" fillId="7" borderId="26" xfId="1" applyNumberFormat="1" applyFont="1" applyFill="1" applyBorder="1" applyAlignment="1" applyProtection="1">
      <alignment vertical="center" wrapText="1"/>
      <protection locked="0"/>
    </xf>
    <xf numFmtId="4" fontId="3" fillId="0" borderId="8" xfId="1" applyNumberFormat="1" applyFont="1" applyBorder="1" applyAlignment="1">
      <alignment horizontal="right" vertical="center" wrapText="1"/>
    </xf>
    <xf numFmtId="4" fontId="3" fillId="3" borderId="8" xfId="1" applyNumberFormat="1" applyFont="1" applyFill="1" applyBorder="1" applyAlignment="1">
      <alignment horizontal="right" vertical="center" wrapText="1"/>
    </xf>
    <xf numFmtId="4" fontId="3" fillId="3" borderId="26" xfId="1" applyNumberFormat="1" applyFont="1" applyFill="1" applyBorder="1" applyAlignment="1">
      <alignment horizontal="right" vertical="center" wrapText="1"/>
    </xf>
    <xf numFmtId="167" fontId="3" fillId="0" borderId="8" xfId="1" applyNumberFormat="1" applyFont="1" applyBorder="1" applyAlignment="1" applyProtection="1">
      <alignment horizontal="center" vertical="center" wrapText="1"/>
      <protection locked="0"/>
    </xf>
    <xf numFmtId="4" fontId="3" fillId="0" borderId="26" xfId="1" applyNumberFormat="1" applyFont="1" applyBorder="1" applyAlignment="1">
      <alignment horizontal="right" vertical="center" wrapText="1"/>
    </xf>
    <xf numFmtId="170" fontId="2" fillId="8" borderId="14" xfId="0" applyNumberFormat="1" applyFont="1" applyFill="1" applyBorder="1" applyAlignment="1">
      <alignment horizontal="right" vertical="center"/>
    </xf>
    <xf numFmtId="171" fontId="2" fillId="8" borderId="15" xfId="0" applyNumberFormat="1" applyFont="1" applyFill="1" applyBorder="1" applyAlignment="1">
      <alignment horizontal="right" vertical="center"/>
    </xf>
    <xf numFmtId="172" fontId="2" fillId="8" borderId="15" xfId="0" applyNumberFormat="1" applyFont="1" applyFill="1" applyBorder="1" applyAlignment="1">
      <alignment horizontal="right" vertical="center"/>
    </xf>
    <xf numFmtId="170" fontId="2" fillId="8" borderId="16" xfId="0" applyNumberFormat="1" applyFont="1" applyFill="1" applyBorder="1" applyAlignment="1">
      <alignment horizontal="right" vertical="center"/>
    </xf>
    <xf numFmtId="0" fontId="6" fillId="0" borderId="0" xfId="1" applyFont="1" applyAlignment="1">
      <alignment vertical="center" wrapText="1"/>
    </xf>
    <xf numFmtId="173" fontId="2" fillId="8" borderId="14" xfId="0" applyNumberFormat="1" applyFont="1" applyFill="1" applyBorder="1" applyAlignment="1">
      <alignment horizontal="right" vertical="center"/>
    </xf>
    <xf numFmtId="173" fontId="2" fillId="8" borderId="15" xfId="0" applyNumberFormat="1" applyFont="1" applyFill="1" applyBorder="1" applyAlignment="1">
      <alignment horizontal="right" vertical="center"/>
    </xf>
    <xf numFmtId="173" fontId="2" fillId="8" borderId="17" xfId="0" applyNumberFormat="1" applyFont="1" applyFill="1" applyBorder="1" applyAlignment="1">
      <alignment horizontal="right" vertical="center"/>
    </xf>
    <xf numFmtId="173" fontId="2" fillId="8" borderId="16" xfId="0" applyNumberFormat="1" applyFont="1" applyFill="1" applyBorder="1" applyAlignment="1">
      <alignment horizontal="right" vertical="center"/>
    </xf>
    <xf numFmtId="173" fontId="2" fillId="8" borderId="11" xfId="0" applyNumberFormat="1" applyFont="1" applyFill="1" applyBorder="1" applyAlignment="1">
      <alignment vertical="center"/>
    </xf>
    <xf numFmtId="0" fontId="3" fillId="0" borderId="7" xfId="1" applyFont="1" applyBorder="1" applyAlignment="1">
      <alignment horizontal="center" vertical="center" wrapText="1"/>
    </xf>
    <xf numFmtId="0" fontId="12" fillId="0" borderId="7" xfId="1" applyFont="1" applyBorder="1" applyAlignment="1" applyProtection="1">
      <alignment horizontal="left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19" xfId="1" applyFont="1" applyBorder="1" applyAlignment="1" applyProtection="1">
      <alignment horizontal="center" vertical="center"/>
      <protection locked="0"/>
    </xf>
    <xf numFmtId="167" fontId="3" fillId="7" borderId="19" xfId="1" applyNumberFormat="1" applyFont="1" applyFill="1" applyBorder="1" applyAlignment="1" applyProtection="1">
      <alignment vertical="center" wrapText="1"/>
      <protection locked="0"/>
    </xf>
    <xf numFmtId="4" fontId="3" fillId="3" borderId="19" xfId="1" applyNumberFormat="1" applyFont="1" applyFill="1" applyBorder="1" applyAlignment="1">
      <alignment horizontal="right" vertical="center" wrapText="1"/>
    </xf>
    <xf numFmtId="167" fontId="3" fillId="0" borderId="13" xfId="1" applyNumberFormat="1" applyFont="1" applyBorder="1" applyAlignment="1" applyProtection="1">
      <alignment horizontal="center" vertical="center" wrapText="1"/>
      <protection locked="0"/>
    </xf>
    <xf numFmtId="4" fontId="3" fillId="0" borderId="0" xfId="1" applyNumberFormat="1" applyFont="1" applyBorder="1" applyAlignment="1">
      <alignment vertical="center" wrapText="1"/>
    </xf>
    <xf numFmtId="174" fontId="2" fillId="8" borderId="14" xfId="0" applyNumberFormat="1" applyFont="1" applyFill="1" applyBorder="1" applyAlignment="1">
      <alignment horizontal="right" vertical="center"/>
    </xf>
    <xf numFmtId="174" fontId="2" fillId="8" borderId="17" xfId="0" applyNumberFormat="1" applyFont="1" applyFill="1" applyBorder="1" applyAlignment="1">
      <alignment horizontal="right" vertical="center"/>
    </xf>
    <xf numFmtId="174" fontId="2" fillId="8" borderId="18" xfId="0" applyNumberFormat="1" applyFont="1" applyFill="1" applyBorder="1" applyAlignment="1">
      <alignment vertical="center"/>
    </xf>
    <xf numFmtId="174" fontId="5" fillId="0" borderId="0" xfId="1" applyNumberFormat="1" applyFont="1" applyAlignment="1">
      <alignment vertical="center" wrapText="1"/>
    </xf>
    <xf numFmtId="0" fontId="3" fillId="0" borderId="27" xfId="1" applyFont="1" applyBorder="1" applyAlignment="1">
      <alignment horizontal="center" vertical="center" wrapText="1"/>
    </xf>
    <xf numFmtId="0" fontId="8" fillId="0" borderId="27" xfId="1" applyFont="1" applyBorder="1" applyAlignment="1" applyProtection="1">
      <alignment horizontal="left" vertical="center"/>
      <protection locked="0"/>
    </xf>
    <xf numFmtId="0" fontId="8" fillId="0" borderId="4" xfId="1" applyFont="1" applyBorder="1" applyAlignment="1" applyProtection="1">
      <alignment horizontal="center" vertical="center"/>
      <protection locked="0"/>
    </xf>
    <xf numFmtId="0" fontId="8" fillId="0" borderId="5" xfId="1" applyFont="1" applyBorder="1" applyAlignment="1" applyProtection="1">
      <alignment horizontal="center" vertical="center"/>
      <protection locked="0"/>
    </xf>
    <xf numFmtId="0" fontId="3" fillId="0" borderId="12" xfId="1" applyFont="1" applyBorder="1" applyAlignment="1" applyProtection="1">
      <alignment horizontal="center" vertical="center" wrapText="1"/>
      <protection locked="0"/>
    </xf>
    <xf numFmtId="167" fontId="3" fillId="3" borderId="12" xfId="1" applyNumberFormat="1" applyFont="1" applyFill="1" applyBorder="1" applyAlignment="1" applyProtection="1">
      <alignment horizontal="right" vertical="center" wrapText="1"/>
      <protection locked="0"/>
    </xf>
    <xf numFmtId="167" fontId="3" fillId="3" borderId="5" xfId="1" applyNumberFormat="1" applyFont="1" applyFill="1" applyBorder="1" applyAlignment="1" applyProtection="1">
      <alignment horizontal="right" vertical="center" wrapText="1"/>
      <protection locked="0"/>
    </xf>
    <xf numFmtId="167" fontId="3" fillId="0" borderId="4" xfId="1" applyNumberFormat="1" applyFont="1" applyBorder="1" applyAlignment="1" applyProtection="1">
      <alignment horizontal="right" vertical="center" wrapText="1"/>
      <protection locked="0"/>
    </xf>
    <xf numFmtId="167" fontId="3" fillId="0" borderId="12" xfId="1" applyNumberFormat="1" applyFont="1" applyBorder="1" applyAlignment="1" applyProtection="1">
      <alignment vertical="center" wrapText="1"/>
      <protection locked="0"/>
    </xf>
    <xf numFmtId="167" fontId="3" fillId="7" borderId="5" xfId="1" applyNumberFormat="1" applyFont="1" applyFill="1" applyBorder="1" applyAlignment="1" applyProtection="1">
      <alignment vertical="center" wrapText="1"/>
      <protection locked="0"/>
    </xf>
    <xf numFmtId="4" fontId="3" fillId="0" borderId="12" xfId="1" applyNumberFormat="1" applyFont="1" applyBorder="1" applyAlignment="1">
      <alignment horizontal="right" vertical="center" wrapText="1"/>
    </xf>
    <xf numFmtId="4" fontId="3" fillId="3" borderId="12" xfId="1" applyNumberFormat="1" applyFont="1" applyFill="1" applyBorder="1" applyAlignment="1">
      <alignment horizontal="right" vertical="center" wrapText="1"/>
    </xf>
    <xf numFmtId="4" fontId="3" fillId="3" borderId="5" xfId="1" applyNumberFormat="1" applyFont="1" applyFill="1" applyBorder="1" applyAlignment="1">
      <alignment horizontal="right" vertical="center" wrapText="1"/>
    </xf>
    <xf numFmtId="167" fontId="3" fillId="0" borderId="12" xfId="1" applyNumberFormat="1" applyFont="1" applyBorder="1" applyAlignment="1" applyProtection="1">
      <alignment horizontal="center" vertical="center" wrapText="1"/>
      <protection locked="0"/>
    </xf>
    <xf numFmtId="4" fontId="3" fillId="0" borderId="5" xfId="1" applyNumberFormat="1" applyFont="1" applyBorder="1" applyAlignment="1">
      <alignment horizontal="right" vertical="center" wrapText="1"/>
    </xf>
    <xf numFmtId="0" fontId="3" fillId="0" borderId="0" xfId="1" applyFont="1" applyAlignment="1">
      <alignment horizontal="center" vertical="center" wrapText="1"/>
    </xf>
    <xf numFmtId="0" fontId="4" fillId="0" borderId="0" xfId="1" applyFont="1" applyBorder="1" applyAlignment="1">
      <alignment vertical="center" wrapText="1"/>
    </xf>
    <xf numFmtId="0" fontId="5" fillId="0" borderId="0" xfId="1" applyFont="1" applyAlignment="1">
      <alignment horizontal="right" vertical="center" wrapText="1"/>
    </xf>
    <xf numFmtId="4" fontId="5" fillId="0" borderId="0" xfId="1" applyNumberFormat="1" applyFont="1" applyAlignment="1">
      <alignment horizontal="right" vertical="center" wrapText="1"/>
    </xf>
    <xf numFmtId="0" fontId="5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8" fillId="0" borderId="2" xfId="1" applyFont="1" applyBorder="1" applyAlignment="1">
      <alignment horizontal="left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left" vertical="center" wrapText="1"/>
    </xf>
    <xf numFmtId="0" fontId="2" fillId="0" borderId="7" xfId="2" applyFont="1" applyBorder="1" applyAlignment="1" applyProtection="1">
      <alignment horizontal="center" vertical="center" wrapText="1"/>
      <protection locked="0"/>
    </xf>
    <xf numFmtId="0" fontId="3" fillId="0" borderId="24" xfId="2" applyFont="1" applyBorder="1" applyAlignment="1" applyProtection="1">
      <alignment horizontal="left" vertical="center"/>
      <protection locked="0"/>
    </xf>
    <xf numFmtId="0" fontId="3" fillId="0" borderId="25" xfId="2" applyFont="1" applyBorder="1" applyAlignment="1" applyProtection="1">
      <alignment horizontal="left" vertical="center"/>
      <protection locked="0"/>
    </xf>
    <xf numFmtId="0" fontId="3" fillId="0" borderId="26" xfId="2" applyFont="1" applyBorder="1" applyAlignment="1" applyProtection="1">
      <alignment horizontal="left" vertical="center"/>
      <protection locked="0"/>
    </xf>
    <xf numFmtId="0" fontId="3" fillId="0" borderId="13" xfId="2" applyFont="1" applyBorder="1" applyAlignment="1" applyProtection="1">
      <alignment horizontal="center" vertical="center" wrapText="1"/>
      <protection locked="0"/>
    </xf>
    <xf numFmtId="167" fontId="3" fillId="0" borderId="19" xfId="2" applyNumberFormat="1" applyFont="1" applyBorder="1" applyAlignment="1" applyProtection="1">
      <alignment horizontal="right" vertical="center" wrapText="1"/>
      <protection locked="0"/>
    </xf>
    <xf numFmtId="167" fontId="3" fillId="0" borderId="19" xfId="1" applyNumberFormat="1" applyFont="1" applyBorder="1" applyAlignment="1" applyProtection="1">
      <alignment vertical="center" wrapText="1"/>
      <protection locked="0"/>
    </xf>
    <xf numFmtId="173" fontId="3" fillId="8" borderId="7" xfId="0" applyNumberFormat="1" applyFont="1" applyFill="1" applyBorder="1" applyAlignment="1">
      <alignment horizontal="right" vertical="center"/>
    </xf>
    <xf numFmtId="0" fontId="3" fillId="0" borderId="7" xfId="2" applyFont="1" applyBorder="1" applyAlignment="1" applyProtection="1">
      <alignment horizontal="left" vertical="center"/>
      <protection locked="0"/>
    </xf>
    <xf numFmtId="0" fontId="3" fillId="0" borderId="0" xfId="2" applyFont="1" applyBorder="1" applyAlignment="1" applyProtection="1">
      <alignment horizontal="left" vertical="center"/>
      <protection locked="0"/>
    </xf>
    <xf numFmtId="0" fontId="3" fillId="0" borderId="19" xfId="2" applyFont="1" applyBorder="1" applyAlignment="1" applyProtection="1">
      <alignment horizontal="left" vertical="center"/>
      <protection locked="0"/>
    </xf>
    <xf numFmtId="0" fontId="3" fillId="0" borderId="27" xfId="2" applyFont="1" applyBorder="1" applyAlignment="1" applyProtection="1">
      <alignment horizontal="left" vertical="center"/>
      <protection locked="0"/>
    </xf>
    <xf numFmtId="0" fontId="3" fillId="0" borderId="4" xfId="2" applyFont="1" applyBorder="1" applyAlignment="1" applyProtection="1">
      <alignment horizontal="left" vertical="center"/>
      <protection locked="0"/>
    </xf>
    <xf numFmtId="0" fontId="3" fillId="0" borderId="5" xfId="2" applyFont="1" applyBorder="1" applyAlignment="1" applyProtection="1">
      <alignment horizontal="left" vertical="center"/>
      <protection locked="0"/>
    </xf>
    <xf numFmtId="0" fontId="8" fillId="0" borderId="24" xfId="1" applyFont="1" applyBorder="1" applyAlignment="1" applyProtection="1">
      <alignment horizontal="left" vertical="center"/>
      <protection locked="0"/>
    </xf>
    <xf numFmtId="0" fontId="8" fillId="0" borderId="25" xfId="1" applyFont="1" applyBorder="1" applyAlignment="1" applyProtection="1">
      <alignment horizontal="left" vertical="center"/>
      <protection locked="0"/>
    </xf>
    <xf numFmtId="0" fontId="8" fillId="0" borderId="26" xfId="1" applyFont="1" applyBorder="1" applyAlignment="1" applyProtection="1">
      <alignment horizontal="left" vertical="center"/>
      <protection locked="0"/>
    </xf>
    <xf numFmtId="167" fontId="3" fillId="0" borderId="26" xfId="1" applyNumberFormat="1" applyFont="1" applyBorder="1" applyAlignment="1" applyProtection="1">
      <alignment horizontal="right" vertical="center" wrapText="1"/>
      <protection locked="0"/>
    </xf>
    <xf numFmtId="167" fontId="3" fillId="0" borderId="26" xfId="1" applyNumberFormat="1" applyFont="1" applyBorder="1" applyAlignment="1" applyProtection="1">
      <alignment vertical="center" wrapText="1"/>
      <protection locked="0"/>
    </xf>
    <xf numFmtId="167" fontId="3" fillId="0" borderId="26" xfId="1" applyNumberFormat="1" applyFont="1" applyBorder="1" applyAlignment="1" applyProtection="1">
      <alignment horizontal="center" vertical="center" wrapText="1"/>
      <protection locked="0"/>
    </xf>
    <xf numFmtId="0" fontId="12" fillId="0" borderId="0" xfId="1" applyFont="1" applyBorder="1" applyAlignment="1" applyProtection="1">
      <alignment horizontal="left" vertical="center"/>
      <protection locked="0"/>
    </xf>
    <xf numFmtId="0" fontId="12" fillId="0" borderId="19" xfId="1" applyFont="1" applyBorder="1" applyAlignment="1" applyProtection="1">
      <alignment horizontal="left" vertical="center"/>
      <protection locked="0"/>
    </xf>
    <xf numFmtId="167" fontId="3" fillId="0" borderId="19" xfId="1" applyNumberFormat="1" applyFont="1" applyBorder="1" applyAlignment="1" applyProtection="1">
      <alignment horizontal="center" vertical="center" wrapText="1"/>
      <protection locked="0"/>
    </xf>
    <xf numFmtId="0" fontId="8" fillId="0" borderId="4" xfId="1" applyFont="1" applyBorder="1" applyAlignment="1" applyProtection="1">
      <alignment horizontal="left" vertical="center"/>
      <protection locked="0"/>
    </xf>
    <xf numFmtId="0" fontId="8" fillId="0" borderId="5" xfId="1" applyFont="1" applyBorder="1" applyAlignment="1" applyProtection="1">
      <alignment horizontal="left" vertical="center"/>
      <protection locked="0"/>
    </xf>
    <xf numFmtId="167" fontId="3" fillId="0" borderId="5" xfId="1" applyNumberFormat="1" applyFont="1" applyBorder="1" applyAlignment="1" applyProtection="1">
      <alignment horizontal="right" vertical="center" wrapText="1"/>
      <protection locked="0"/>
    </xf>
    <xf numFmtId="167" fontId="3" fillId="0" borderId="5" xfId="1" applyNumberFormat="1" applyFont="1" applyBorder="1" applyAlignment="1" applyProtection="1">
      <alignment vertical="center" wrapText="1"/>
      <protection locked="0"/>
    </xf>
    <xf numFmtId="167" fontId="3" fillId="0" borderId="5" xfId="1" applyNumberFormat="1" applyFont="1" applyBorder="1" applyAlignment="1" applyProtection="1">
      <alignment horizontal="center" vertical="center" wrapText="1"/>
      <protection locked="0"/>
    </xf>
    <xf numFmtId="0" fontId="2" fillId="0" borderId="0" xfId="1" applyFont="1" applyFill="1" applyAlignment="1">
      <alignment vertical="center"/>
    </xf>
    <xf numFmtId="0" fontId="13" fillId="0" borderId="0" xfId="4" applyFont="1" applyAlignment="1" applyProtection="1">
      <alignment horizontal="left" vertical="center"/>
    </xf>
    <xf numFmtId="4" fontId="3" fillId="0" borderId="0" xfId="1" applyNumberFormat="1" applyFont="1" applyAlignment="1">
      <alignment horizontal="right" vertical="center"/>
    </xf>
    <xf numFmtId="4" fontId="2" fillId="0" borderId="28" xfId="1" applyNumberFormat="1" applyFont="1" applyFill="1" applyBorder="1" applyAlignment="1">
      <alignment horizontal="center" vertical="center"/>
    </xf>
    <xf numFmtId="0" fontId="2" fillId="0" borderId="8" xfId="1" applyFont="1" applyFill="1" applyBorder="1" applyAlignment="1" applyProtection="1">
      <alignment horizontal="center" vertical="center" wrapText="1"/>
      <protection locked="0"/>
    </xf>
    <xf numFmtId="4" fontId="2" fillId="0" borderId="7" xfId="1" applyNumberFormat="1" applyFont="1" applyFill="1" applyBorder="1" applyAlignment="1">
      <alignment vertical="center"/>
    </xf>
    <xf numFmtId="0" fontId="2" fillId="0" borderId="8" xfId="1" applyFont="1" applyFill="1" applyBorder="1" applyAlignment="1" applyProtection="1">
      <alignment horizontal="center" vertical="center" wrapText="1"/>
      <protection locked="0"/>
    </xf>
    <xf numFmtId="4" fontId="2" fillId="0" borderId="29" xfId="1" applyNumberFormat="1" applyFont="1" applyFill="1" applyBorder="1" applyAlignment="1">
      <alignment horizontal="center" vertical="center"/>
    </xf>
    <xf numFmtId="0" fontId="2" fillId="0" borderId="12" xfId="1" applyFont="1" applyFill="1" applyBorder="1" applyAlignment="1" applyProtection="1">
      <alignment horizontal="center" vertical="center" wrapText="1"/>
      <protection locked="0"/>
    </xf>
    <xf numFmtId="4" fontId="2" fillId="0" borderId="0" xfId="1" applyNumberFormat="1" applyFont="1" applyFill="1" applyBorder="1" applyAlignment="1">
      <alignment horizontal="center" vertical="center"/>
    </xf>
    <xf numFmtId="0" fontId="2" fillId="0" borderId="12" xfId="1" applyFont="1" applyFill="1" applyBorder="1" applyAlignment="1" applyProtection="1">
      <alignment horizontal="center" vertical="center" wrapText="1"/>
      <protection locked="0"/>
    </xf>
    <xf numFmtId="0" fontId="3" fillId="0" borderId="0" xfId="1" applyFont="1" applyAlignment="1">
      <alignment vertical="center" wrapText="1"/>
    </xf>
    <xf numFmtId="0" fontId="3" fillId="0" borderId="0" xfId="1" applyFont="1" applyFill="1" applyBorder="1" applyAlignment="1" applyProtection="1">
      <alignment horizontal="center" vertical="center" wrapText="1"/>
      <protection locked="0"/>
    </xf>
    <xf numFmtId="3" fontId="3" fillId="0" borderId="0" xfId="1" applyNumberFormat="1" applyFont="1" applyAlignment="1">
      <alignment horizontal="right" vertical="center" wrapText="1"/>
    </xf>
    <xf numFmtId="2" fontId="3" fillId="0" borderId="25" xfId="1" applyNumberFormat="1" applyFont="1" applyBorder="1" applyAlignment="1">
      <alignment horizontal="right" vertical="center" wrapText="1"/>
    </xf>
    <xf numFmtId="2" fontId="3" fillId="0" borderId="25" xfId="1" applyNumberFormat="1" applyFont="1" applyBorder="1" applyAlignment="1">
      <alignment horizontal="center" vertical="center" wrapText="1"/>
    </xf>
    <xf numFmtId="4" fontId="5" fillId="0" borderId="0" xfId="1" applyNumberFormat="1" applyFont="1" applyBorder="1" applyAlignment="1">
      <alignment horizontal="right" vertical="center" wrapText="1"/>
    </xf>
    <xf numFmtId="4" fontId="3" fillId="0" borderId="0" xfId="1" applyNumberFormat="1" applyFont="1" applyBorder="1" applyAlignment="1">
      <alignment horizontal="right" vertical="center" wrapText="1"/>
    </xf>
    <xf numFmtId="0" fontId="13" fillId="0" borderId="0" xfId="5" applyFont="1" applyFill="1" applyAlignment="1" applyProtection="1">
      <alignment horizontal="left" vertical="center"/>
    </xf>
    <xf numFmtId="0" fontId="11" fillId="9" borderId="9" xfId="4" applyFont="1" applyFill="1" applyBorder="1" applyAlignment="1" applyProtection="1">
      <alignment horizontal="left" vertical="center"/>
    </xf>
    <xf numFmtId="0" fontId="11" fillId="9" borderId="10" xfId="4" applyFont="1" applyFill="1" applyBorder="1" applyAlignment="1" applyProtection="1">
      <alignment horizontal="left" vertical="center"/>
    </xf>
    <xf numFmtId="0" fontId="11" fillId="9" borderId="11" xfId="4" applyFont="1" applyFill="1" applyBorder="1" applyAlignment="1" applyProtection="1">
      <alignment horizontal="left" vertical="center"/>
    </xf>
    <xf numFmtId="0" fontId="11" fillId="9" borderId="0" xfId="4" applyFont="1" applyFill="1" applyBorder="1" applyAlignment="1" applyProtection="1">
      <alignment horizontal="left" vertical="center"/>
    </xf>
    <xf numFmtId="4" fontId="3" fillId="0" borderId="0" xfId="1" applyNumberFormat="1" applyFont="1" applyFill="1" applyAlignment="1">
      <alignment horizontal="right" vertical="center"/>
    </xf>
    <xf numFmtId="4" fontId="3" fillId="0" borderId="18" xfId="1" applyNumberFormat="1" applyFont="1" applyBorder="1" applyAlignment="1">
      <alignment horizontal="right" vertical="center" wrapText="1"/>
    </xf>
    <xf numFmtId="175" fontId="3" fillId="0" borderId="18" xfId="1" applyNumberFormat="1" applyFont="1" applyBorder="1" applyAlignment="1">
      <alignment horizontal="center" vertical="center" wrapText="1"/>
    </xf>
    <xf numFmtId="175" fontId="3" fillId="0" borderId="18" xfId="1" applyNumberFormat="1" applyFont="1" applyBorder="1" applyAlignment="1">
      <alignment horizontal="right" vertical="center" wrapText="1"/>
    </xf>
    <xf numFmtId="0" fontId="11" fillId="0" borderId="0" xfId="5" applyFont="1" applyAlignment="1" applyProtection="1">
      <alignment horizontal="left" vertical="center"/>
    </xf>
    <xf numFmtId="0" fontId="11" fillId="9" borderId="30" xfId="4" applyFont="1" applyFill="1" applyBorder="1" applyAlignment="1" applyProtection="1">
      <alignment horizontal="left" vertical="center"/>
    </xf>
    <xf numFmtId="0" fontId="14" fillId="0" borderId="31" xfId="4" applyFont="1" applyBorder="1" applyAlignment="1" applyProtection="1">
      <alignment horizontal="left" vertical="center"/>
    </xf>
    <xf numFmtId="0" fontId="14" fillId="0" borderId="32" xfId="4" applyFont="1" applyBorder="1" applyAlignment="1" applyProtection="1">
      <alignment horizontal="left" vertical="center"/>
    </xf>
    <xf numFmtId="0" fontId="14" fillId="0" borderId="0" xfId="4" applyFont="1" applyBorder="1" applyAlignment="1" applyProtection="1">
      <alignment horizontal="left" vertical="center"/>
    </xf>
    <xf numFmtId="4" fontId="2" fillId="0" borderId="0" xfId="1" applyNumberFormat="1" applyFont="1" applyFill="1" applyBorder="1" applyAlignment="1" applyProtection="1">
      <alignment horizontal="right" vertical="center"/>
      <protection locked="0"/>
    </xf>
    <xf numFmtId="4" fontId="3" fillId="0" borderId="33" xfId="1" applyNumberFormat="1" applyFont="1" applyBorder="1" applyAlignment="1">
      <alignment horizontal="right" vertical="center" wrapText="1"/>
    </xf>
    <xf numFmtId="175" fontId="3" fillId="0" borderId="33" xfId="1" applyNumberFormat="1" applyFont="1" applyBorder="1" applyAlignment="1">
      <alignment horizontal="center" vertical="center" wrapText="1"/>
    </xf>
    <xf numFmtId="4" fontId="5" fillId="0" borderId="19" xfId="1" applyNumberFormat="1" applyFont="1" applyBorder="1" applyAlignment="1">
      <alignment horizontal="right" vertical="center" wrapText="1"/>
    </xf>
    <xf numFmtId="175" fontId="3" fillId="0" borderId="33" xfId="1" applyNumberFormat="1" applyFont="1" applyBorder="1" applyAlignment="1">
      <alignment horizontal="right" vertical="center" wrapText="1"/>
    </xf>
    <xf numFmtId="0" fontId="13" fillId="0" borderId="0" xfId="5" applyFont="1" applyAlignment="1" applyProtection="1">
      <alignment horizontal="left" vertical="center"/>
    </xf>
    <xf numFmtId="0" fontId="13" fillId="9" borderId="34" xfId="4" applyFont="1" applyFill="1" applyBorder="1" applyAlignment="1" applyProtection="1">
      <alignment horizontal="right" vertical="center"/>
    </xf>
    <xf numFmtId="0" fontId="13" fillId="0" borderId="35" xfId="4" applyFont="1" applyBorder="1" applyAlignment="1" applyProtection="1">
      <alignment horizontal="left" vertical="center"/>
    </xf>
    <xf numFmtId="0" fontId="13" fillId="0" borderId="36" xfId="4" applyFont="1" applyBorder="1" applyAlignment="1" applyProtection="1">
      <alignment horizontal="left" vertical="center"/>
    </xf>
    <xf numFmtId="0" fontId="13" fillId="0" borderId="0" xfId="4" applyFont="1" applyBorder="1" applyAlignment="1" applyProtection="1">
      <alignment horizontal="left" vertical="center"/>
    </xf>
    <xf numFmtId="4" fontId="3" fillId="0" borderId="37" xfId="1" applyNumberFormat="1" applyFont="1" applyBorder="1" applyAlignment="1">
      <alignment horizontal="right" vertical="center" wrapText="1"/>
    </xf>
    <xf numFmtId="175" fontId="3" fillId="0" borderId="37" xfId="1" applyNumberFormat="1" applyFont="1" applyBorder="1" applyAlignment="1">
      <alignment horizontal="center" vertical="center" wrapText="1"/>
    </xf>
    <xf numFmtId="175" fontId="3" fillId="0" borderId="37" xfId="1" applyNumberFormat="1" applyFont="1" applyBorder="1" applyAlignment="1">
      <alignment horizontal="right" vertical="center" wrapText="1"/>
    </xf>
    <xf numFmtId="0" fontId="13" fillId="0" borderId="35" xfId="4" applyFont="1" applyFill="1" applyBorder="1" applyAlignment="1" applyProtection="1">
      <alignment horizontal="left" vertical="center"/>
    </xf>
    <xf numFmtId="0" fontId="13" fillId="0" borderId="36" xfId="4" applyFont="1" applyFill="1" applyBorder="1" applyAlignment="1" applyProtection="1">
      <alignment horizontal="left" vertical="center"/>
    </xf>
    <xf numFmtId="0" fontId="13" fillId="0" borderId="0" xfId="4" applyFont="1" applyFill="1" applyBorder="1" applyAlignment="1" applyProtection="1">
      <alignment horizontal="left" vertical="center"/>
    </xf>
    <xf numFmtId="0" fontId="13" fillId="0" borderId="35" xfId="4" applyFont="1" applyFill="1" applyBorder="1" applyAlignment="1" applyProtection="1">
      <alignment horizontal="left" vertical="center"/>
      <protection locked="0"/>
    </xf>
    <xf numFmtId="0" fontId="13" fillId="0" borderId="36" xfId="4" applyFont="1" applyFill="1" applyBorder="1" applyAlignment="1" applyProtection="1">
      <alignment horizontal="left" vertical="center"/>
      <protection locked="0"/>
    </xf>
    <xf numFmtId="0" fontId="13" fillId="0" borderId="0" xfId="4" applyFont="1" applyFill="1" applyBorder="1" applyAlignment="1" applyProtection="1">
      <alignment horizontal="left" vertical="center"/>
      <protection locked="0"/>
    </xf>
    <xf numFmtId="0" fontId="11" fillId="9" borderId="34" xfId="4" applyFont="1" applyFill="1" applyBorder="1" applyAlignment="1" applyProtection="1">
      <alignment horizontal="left" vertical="center"/>
    </xf>
    <xf numFmtId="0" fontId="14" fillId="0" borderId="35" xfId="4" applyFont="1" applyBorder="1" applyAlignment="1" applyProtection="1">
      <alignment horizontal="left" vertical="center"/>
    </xf>
    <xf numFmtId="0" fontId="14" fillId="0" borderId="36" xfId="4" applyFont="1" applyBorder="1" applyAlignment="1" applyProtection="1">
      <alignment horizontal="left" vertical="center"/>
    </xf>
    <xf numFmtId="4" fontId="3" fillId="0" borderId="38" xfId="1" applyNumberFormat="1" applyFont="1" applyBorder="1" applyAlignment="1">
      <alignment horizontal="right" vertical="center" wrapText="1"/>
    </xf>
    <xf numFmtId="175" fontId="3" fillId="0" borderId="38" xfId="1" applyNumberFormat="1" applyFont="1" applyBorder="1" applyAlignment="1">
      <alignment horizontal="center" vertical="center" wrapText="1"/>
    </xf>
    <xf numFmtId="175" fontId="3" fillId="0" borderId="38" xfId="1" applyNumberFormat="1" applyFont="1" applyBorder="1" applyAlignment="1">
      <alignment horizontal="right" vertical="center" wrapText="1"/>
    </xf>
    <xf numFmtId="0" fontId="11" fillId="0" borderId="31" xfId="4" applyFont="1" applyBorder="1" applyAlignment="1" applyProtection="1">
      <alignment horizontal="left" vertical="center"/>
    </xf>
    <xf numFmtId="0" fontId="11" fillId="0" borderId="32" xfId="4" applyFont="1" applyBorder="1" applyAlignment="1" applyProtection="1">
      <alignment horizontal="left" vertical="center"/>
    </xf>
    <xf numFmtId="0" fontId="11" fillId="0" borderId="0" xfId="4" applyFont="1" applyBorder="1" applyAlignment="1" applyProtection="1">
      <alignment horizontal="left" vertical="center"/>
    </xf>
    <xf numFmtId="0" fontId="11" fillId="0" borderId="35" xfId="4" applyFont="1" applyBorder="1" applyAlignment="1" applyProtection="1">
      <alignment horizontal="left" vertical="center"/>
    </xf>
    <xf numFmtId="0" fontId="11" fillId="0" borderId="36" xfId="4" applyFont="1" applyBorder="1" applyAlignment="1" applyProtection="1">
      <alignment horizontal="left" vertical="center"/>
    </xf>
    <xf numFmtId="0" fontId="13" fillId="0" borderId="0" xfId="5" applyFont="1" applyAlignment="1" applyProtection="1">
      <alignment horizontal="left" vertical="center"/>
      <protection locked="0"/>
    </xf>
    <xf numFmtId="0" fontId="11" fillId="0" borderId="35" xfId="4" applyFont="1" applyFill="1" applyBorder="1" applyAlignment="1" applyProtection="1">
      <alignment horizontal="left" vertical="center"/>
    </xf>
    <xf numFmtId="0" fontId="11" fillId="0" borderId="36" xfId="4" applyFont="1" applyFill="1" applyBorder="1" applyAlignment="1" applyProtection="1">
      <alignment horizontal="left" vertical="center"/>
    </xf>
    <xf numFmtId="0" fontId="11" fillId="0" borderId="0" xfId="4" applyFont="1" applyFill="1" applyBorder="1" applyAlignment="1" applyProtection="1">
      <alignment horizontal="left" vertical="center"/>
    </xf>
    <xf numFmtId="4" fontId="3" fillId="10" borderId="37" xfId="1" applyNumberFormat="1" applyFont="1" applyFill="1" applyBorder="1" applyAlignment="1">
      <alignment horizontal="right" vertical="center" wrapText="1"/>
    </xf>
    <xf numFmtId="0" fontId="13" fillId="0" borderId="0" xfId="5" applyFont="1" applyBorder="1" applyAlignment="1" applyProtection="1">
      <alignment horizontal="left" vertical="center"/>
    </xf>
    <xf numFmtId="4" fontId="3" fillId="0" borderId="0" xfId="1" applyNumberFormat="1" applyFont="1" applyAlignment="1">
      <alignment horizontal="right" vertical="center" wrapText="1"/>
    </xf>
    <xf numFmtId="0" fontId="13" fillId="9" borderId="39" xfId="4" applyFont="1" applyFill="1" applyBorder="1" applyAlignment="1" applyProtection="1">
      <alignment horizontal="right" vertical="center"/>
    </xf>
    <xf numFmtId="0" fontId="13" fillId="0" borderId="40" xfId="4" applyFont="1" applyBorder="1" applyAlignment="1" applyProtection="1">
      <alignment horizontal="left" vertical="center"/>
    </xf>
    <xf numFmtId="0" fontId="13" fillId="0" borderId="41" xfId="4" applyFont="1" applyBorder="1" applyAlignment="1" applyProtection="1">
      <alignment horizontal="left" vertical="center"/>
    </xf>
    <xf numFmtId="0" fontId="13" fillId="9" borderId="42" xfId="4" applyFont="1" applyFill="1" applyBorder="1" applyAlignment="1" applyProtection="1">
      <alignment horizontal="right" vertical="center"/>
    </xf>
    <xf numFmtId="0" fontId="13" fillId="0" borderId="43" xfId="4" applyFont="1" applyBorder="1" applyAlignment="1" applyProtection="1">
      <alignment horizontal="left" vertical="center"/>
    </xf>
    <xf numFmtId="0" fontId="13" fillId="0" borderId="44" xfId="4" applyFont="1" applyBorder="1" applyAlignment="1" applyProtection="1">
      <alignment horizontal="left" vertical="center"/>
    </xf>
    <xf numFmtId="0" fontId="13" fillId="9" borderId="45" xfId="4" applyFont="1" applyFill="1" applyBorder="1" applyAlignment="1" applyProtection="1">
      <alignment horizontal="right" vertical="center"/>
    </xf>
    <xf numFmtId="0" fontId="13" fillId="0" borderId="46" xfId="4" applyFont="1" applyFill="1" applyBorder="1" applyAlignment="1" applyProtection="1">
      <alignment horizontal="left" vertical="center"/>
      <protection locked="0"/>
    </xf>
    <xf numFmtId="0" fontId="13" fillId="0" borderId="47" xfId="4" applyFont="1" applyFill="1" applyBorder="1" applyAlignment="1" applyProtection="1">
      <alignment horizontal="left" vertical="center"/>
      <protection locked="0"/>
    </xf>
    <xf numFmtId="4" fontId="3" fillId="0" borderId="29" xfId="1" applyNumberFormat="1" applyFont="1" applyBorder="1" applyAlignment="1">
      <alignment horizontal="right" vertical="center" wrapText="1"/>
    </xf>
    <xf numFmtId="175" fontId="3" fillId="0" borderId="29" xfId="1" applyNumberFormat="1" applyFont="1" applyBorder="1" applyAlignment="1">
      <alignment horizontal="center" vertical="center" wrapText="1"/>
    </xf>
    <xf numFmtId="175" fontId="3" fillId="0" borderId="29" xfId="1" applyNumberFormat="1" applyFont="1" applyBorder="1" applyAlignment="1">
      <alignment horizontal="right" vertical="center" wrapText="1"/>
    </xf>
    <xf numFmtId="0" fontId="4" fillId="0" borderId="0" xfId="1" applyFont="1" applyFill="1" applyBorder="1" applyAlignment="1">
      <alignment vertical="center" wrapText="1"/>
    </xf>
    <xf numFmtId="4" fontId="5" fillId="0" borderId="18" xfId="1" applyNumberFormat="1" applyFont="1" applyBorder="1" applyAlignment="1">
      <alignment horizontal="right" vertical="center" wrapText="1"/>
    </xf>
    <xf numFmtId="0" fontId="3" fillId="0" borderId="0" xfId="1" applyFont="1" applyAlignment="1">
      <alignment horizontal="left" vertical="center" wrapText="1"/>
    </xf>
    <xf numFmtId="0" fontId="3" fillId="0" borderId="48" xfId="1" applyFont="1" applyBorder="1" applyAlignment="1">
      <alignment horizontal="center" vertical="center" wrapText="1"/>
    </xf>
    <xf numFmtId="0" fontId="3" fillId="0" borderId="48" xfId="1" applyFont="1" applyBorder="1" applyAlignment="1">
      <alignment horizontal="left" vertical="center" wrapText="1"/>
    </xf>
    <xf numFmtId="174" fontId="16" fillId="0" borderId="0" xfId="1" applyNumberFormat="1" applyFont="1" applyAlignment="1">
      <alignment horizontal="right" vertical="center" wrapText="1"/>
    </xf>
    <xf numFmtId="175" fontId="3" fillId="0" borderId="9" xfId="1" applyNumberFormat="1" applyFont="1" applyBorder="1" applyAlignment="1">
      <alignment horizontal="center" vertical="center" wrapText="1"/>
    </xf>
    <xf numFmtId="175" fontId="3" fillId="0" borderId="11" xfId="1" applyNumberFormat="1" applyFont="1" applyBorder="1" applyAlignment="1">
      <alignment horizontal="center" vertical="center" wrapText="1"/>
    </xf>
  </cellXfs>
  <cellStyles count="50">
    <cellStyle name="Chap 1" xfId="6"/>
    <cellStyle name="Chap 2" xfId="7"/>
    <cellStyle name="Chap 3" xfId="8"/>
    <cellStyle name="Chapitre" xfId="9"/>
    <cellStyle name="Definition" xfId="10"/>
    <cellStyle name="Devis" xfId="11"/>
    <cellStyle name="Euro" xfId="12"/>
    <cellStyle name="Euro 2" xfId="13"/>
    <cellStyle name="Euro 3" xfId="14"/>
    <cellStyle name="Fin Chapitre" xfId="15"/>
    <cellStyle name="Lien hypertexte 2" xfId="16"/>
    <cellStyle name="Lien hypertexte 2 2" xfId="17"/>
    <cellStyle name="Milliers 2" xfId="3"/>
    <cellStyle name="Milliers 2 2" xfId="18"/>
    <cellStyle name="Milliers 3" xfId="19"/>
    <cellStyle name="Milliers 4" xfId="20"/>
    <cellStyle name="Milliers 4 2" xfId="21"/>
    <cellStyle name="NiveauLigne_2_dsDqe1" xfId="22"/>
    <cellStyle name="Non d‚fini" xfId="23"/>
    <cellStyle name="Normal" xfId="0" builtinId="0"/>
    <cellStyle name="Normal - Style1" xfId="24"/>
    <cellStyle name="Normal 10" xfId="25"/>
    <cellStyle name="Normal 11" xfId="26"/>
    <cellStyle name="Normal 12" xfId="27"/>
    <cellStyle name="Normal 2" xfId="4"/>
    <cellStyle name="Normal 2 2" xfId="28"/>
    <cellStyle name="Normal 2 3" xfId="29"/>
    <cellStyle name="Normal 3" xfId="2"/>
    <cellStyle name="Normal 3 2" xfId="30"/>
    <cellStyle name="Normal 4" xfId="5"/>
    <cellStyle name="Normal 4 2" xfId="31"/>
    <cellStyle name="Normal 5" xfId="32"/>
    <cellStyle name="Normal 6" xfId="33"/>
    <cellStyle name="Normal 7" xfId="34"/>
    <cellStyle name="Normal 8" xfId="35"/>
    <cellStyle name="Normal 9" xfId="36"/>
    <cellStyle name="Normal_DQE SRC euros-2002 3" xfId="1"/>
    <cellStyle name="nul" xfId="37"/>
    <cellStyle name="nul 2" xfId="38"/>
    <cellStyle name="NumChapitre" xfId="39"/>
    <cellStyle name="Pourcentage 2" xfId="40"/>
    <cellStyle name="Pourcentage 2 2" xfId="41"/>
    <cellStyle name="Pourcentage 3" xfId="42"/>
    <cellStyle name="Reference" xfId="43"/>
    <cellStyle name="Reftitre" xfId="44"/>
    <cellStyle name="style1 - TITRE1" xfId="45"/>
    <cellStyle name="style2 - Non d‚fini" xfId="46"/>
    <cellStyle name="Titre Article" xfId="47"/>
    <cellStyle name="Titre1" xfId="48"/>
    <cellStyle name="Unite" xfId="49"/>
  </cellStyles>
  <dxfs count="3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</font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hiffrage_12-016_BAT138_052120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 _BM recap"/>
      <sheetName val="2_Surfaces"/>
      <sheetName val="3_Ratios"/>
      <sheetName val="4_BM_developpee"/>
      <sheetName val="5_Vars_Opts_Imps_Negos"/>
      <sheetName val="6_Boite_a_outils"/>
      <sheetName val="7_FdC_recap"/>
      <sheetName val="8_FdC_details"/>
      <sheetName val="9_DS_Bruts_par_lots"/>
      <sheetName val="10_Ressources"/>
      <sheetName val="11_recap_VENTE_CLIENT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DPGF CLIENT"/>
      <sheetName val="DS_recalés_par_lots"/>
      <sheetName val="vente _par_lots"/>
      <sheetName val="kst_kv par fam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23">
          <cell r="E23" t="str">
            <v>trous, réservations, scellements, rebouchages, calfeutr.</v>
          </cell>
        </row>
        <row r="24">
          <cell r="E24">
            <v>0</v>
          </cell>
        </row>
        <row r="25">
          <cell r="E25">
            <v>0</v>
          </cell>
        </row>
        <row r="41">
          <cell r="E41" t="str">
            <v>maçonnerie</v>
          </cell>
        </row>
        <row r="42">
          <cell r="E42" t="str">
            <v>nettoyage</v>
          </cell>
        </row>
        <row r="43">
          <cell r="E43" t="str">
            <v>Curage hors marché INCOM (lots techniques + divers)</v>
          </cell>
        </row>
        <row r="74">
          <cell r="E74">
            <v>0</v>
          </cell>
        </row>
        <row r="75">
          <cell r="E75">
            <v>0</v>
          </cell>
        </row>
        <row r="76">
          <cell r="E76">
            <v>0</v>
          </cell>
        </row>
        <row r="77">
          <cell r="E77">
            <v>0</v>
          </cell>
        </row>
        <row r="91">
          <cell r="E91">
            <v>0</v>
          </cell>
        </row>
        <row r="92">
          <cell r="E92">
            <v>0</v>
          </cell>
        </row>
        <row r="93">
          <cell r="E93">
            <v>0</v>
          </cell>
        </row>
        <row r="94">
          <cell r="E94">
            <v>0</v>
          </cell>
        </row>
        <row r="119">
          <cell r="E119" t="str">
            <v>revêtements muraux PVC/vinyle</v>
          </cell>
        </row>
        <row r="120">
          <cell r="E120">
            <v>0</v>
          </cell>
        </row>
        <row r="121">
          <cell r="E121">
            <v>0</v>
          </cell>
        </row>
        <row r="122">
          <cell r="E122">
            <v>0</v>
          </cell>
        </row>
        <row r="123">
          <cell r="E123">
            <v>0</v>
          </cell>
        </row>
        <row r="124">
          <cell r="E124">
            <v>0</v>
          </cell>
        </row>
        <row r="125">
          <cell r="E125">
            <v>0</v>
          </cell>
        </row>
        <row r="126">
          <cell r="E126">
            <v>0</v>
          </cell>
        </row>
        <row r="131">
          <cell r="E131">
            <v>0</v>
          </cell>
        </row>
        <row r="132">
          <cell r="E132">
            <v>0</v>
          </cell>
        </row>
        <row r="133">
          <cell r="E133">
            <v>0</v>
          </cell>
        </row>
        <row r="134">
          <cell r="E13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327"/>
  <sheetViews>
    <sheetView showGridLines="0" showZeros="0" tabSelected="1" view="pageBreakPreview" zoomScale="70" zoomScaleNormal="75" zoomScaleSheetLayoutView="70" workbookViewId="0">
      <pane xSplit="1" ySplit="6" topLeftCell="C127" activePane="bottomRight" state="frozen"/>
      <selection activeCell="A15" sqref="A15"/>
      <selection pane="topRight" activeCell="A15" sqref="A15"/>
      <selection pane="bottomLeft" activeCell="A15" sqref="A15"/>
      <selection pane="bottomRight" activeCell="W106" sqref="W106"/>
    </sheetView>
  </sheetViews>
  <sheetFormatPr baseColWidth="10" defaultRowHeight="15" customHeight="1" outlineLevelRow="1" outlineLevelCol="3"/>
  <cols>
    <col min="1" max="1" width="26.75" bestFit="1" customWidth="1"/>
    <col min="2" max="2" width="9.375" customWidth="1"/>
    <col min="3" max="3" width="50.125" bestFit="1" customWidth="1"/>
    <col min="4" max="7" width="12.625" customWidth="1"/>
    <col min="8" max="8" width="6.375" bestFit="1" customWidth="1"/>
    <col min="9" max="14" width="10" customWidth="1" outlineLevel="1"/>
    <col min="15" max="15" width="10" customWidth="1"/>
    <col min="16" max="16" width="11.75" customWidth="1" outlineLevel="1"/>
    <col min="17" max="18" width="11.75" customWidth="1" outlineLevel="2"/>
    <col min="19" max="19" width="10" customWidth="1" outlineLevel="1"/>
    <col min="20" max="20" width="18.625" customWidth="1" outlineLevel="1"/>
    <col min="21" max="26" width="14.375" customWidth="1" outlineLevel="3"/>
    <col min="27" max="27" width="2.375" customWidth="1" outlineLevel="1"/>
    <col min="28" max="28" width="10.875" customWidth="1" outlineLevel="1"/>
    <col min="29" max="29" width="14.625" customWidth="1" outlineLevel="1"/>
    <col min="30" max="30" width="14.375" customWidth="1" outlineLevel="1"/>
    <col min="31" max="36" width="14.375" customWidth="1" outlineLevel="2"/>
    <col min="37" max="37" width="2.375" customWidth="1" outlineLevel="1"/>
    <col min="38" max="38" width="8.875" customWidth="1" outlineLevel="1"/>
    <col min="39" max="39" width="19.625" bestFit="1" customWidth="1"/>
    <col min="40" max="40" width="14.625" customWidth="1"/>
    <col min="41" max="46" width="14.375" customWidth="1" outlineLevel="1"/>
    <col min="47" max="47" width="2.375" customWidth="1"/>
    <col min="48" max="49" width="31.375" customWidth="1"/>
    <col min="50" max="50" width="5.625" customWidth="1"/>
    <col min="65" max="67" width="15.625" customWidth="1"/>
  </cols>
  <sheetData>
    <row r="1" spans="1:67" s="4" customFormat="1" ht="28.5">
      <c r="A1" s="1"/>
      <c r="B1" s="2"/>
      <c r="C1" s="3"/>
      <c r="D1" s="3"/>
      <c r="E1" s="3"/>
      <c r="F1" s="3"/>
      <c r="G1" s="3"/>
      <c r="I1" s="5"/>
      <c r="J1" s="5"/>
      <c r="K1" s="5" t="s">
        <v>409</v>
      </c>
      <c r="L1" s="5"/>
      <c r="M1" s="5"/>
      <c r="N1" s="5"/>
      <c r="O1" s="5"/>
      <c r="S1" s="6" t="s">
        <v>0</v>
      </c>
      <c r="T1" s="7">
        <f>+SUM(T7:T137)-T137</f>
        <v>337373.57900000009</v>
      </c>
      <c r="U1" s="7"/>
      <c r="V1" s="7"/>
      <c r="W1" s="7"/>
      <c r="X1" s="7"/>
      <c r="Y1" s="7"/>
      <c r="Z1" s="7"/>
      <c r="AA1" s="8"/>
      <c r="AB1" s="9"/>
      <c r="AC1" s="6" t="s">
        <v>1</v>
      </c>
      <c r="AD1" s="7">
        <f>+SUM(AD7:AD137)-AD137</f>
        <v>321063.9200499999</v>
      </c>
      <c r="AE1" s="7"/>
      <c r="AF1" s="7"/>
      <c r="AG1" s="7"/>
      <c r="AH1" s="7"/>
      <c r="AI1" s="7"/>
      <c r="AJ1" s="7"/>
      <c r="AK1" s="10"/>
      <c r="AL1" s="11"/>
      <c r="AM1" s="6" t="s">
        <v>2</v>
      </c>
      <c r="AN1" s="7">
        <f>+SUM(AN7:AN137)-AN137</f>
        <v>407071.11979471252</v>
      </c>
      <c r="AO1" s="7"/>
      <c r="AP1" s="7"/>
      <c r="AQ1" s="7"/>
      <c r="AR1" s="7"/>
      <c r="AS1" s="7"/>
      <c r="AT1" s="7"/>
      <c r="AU1" s="12"/>
      <c r="AV1" s="12"/>
      <c r="AW1" s="12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M1" s="13"/>
      <c r="BN1" s="13"/>
      <c r="BO1" s="13"/>
    </row>
    <row r="2" spans="1:67" s="16" customFormat="1" ht="17.25">
      <c r="A2" s="1"/>
      <c r="B2" s="14"/>
      <c r="C2" s="15"/>
      <c r="D2" s="15"/>
      <c r="E2" s="15"/>
      <c r="F2" s="15"/>
      <c r="G2" s="15"/>
      <c r="I2" s="17"/>
      <c r="J2" s="17"/>
      <c r="K2" s="17"/>
      <c r="L2" s="17"/>
      <c r="M2" s="17"/>
      <c r="N2" s="17"/>
      <c r="O2" s="17"/>
      <c r="S2" s="18"/>
      <c r="T2" s="18"/>
      <c r="U2" s="18"/>
      <c r="V2" s="18"/>
      <c r="W2" s="18"/>
      <c r="X2" s="18"/>
      <c r="Y2" s="18"/>
      <c r="Z2" s="18"/>
      <c r="AA2" s="19"/>
      <c r="AB2" s="20"/>
      <c r="AC2" s="18"/>
      <c r="AD2" s="18"/>
      <c r="AE2" s="18"/>
      <c r="AF2" s="18"/>
      <c r="AG2" s="18"/>
      <c r="AH2" s="18"/>
      <c r="AI2" s="18"/>
      <c r="AJ2" s="18"/>
      <c r="AK2" s="21"/>
      <c r="AM2" s="18"/>
      <c r="AN2" s="18"/>
      <c r="AO2" s="18"/>
      <c r="AP2" s="18"/>
      <c r="AQ2" s="18"/>
      <c r="AR2" s="18"/>
      <c r="AS2" s="18"/>
      <c r="AT2" s="18"/>
      <c r="AU2" s="22"/>
      <c r="AV2" s="22"/>
      <c r="AW2" s="22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M2" s="23"/>
      <c r="BN2" s="23"/>
      <c r="BO2" s="23"/>
    </row>
    <row r="3" spans="1:67" s="16" customFormat="1" ht="18">
      <c r="A3" s="1"/>
      <c r="B3" s="24"/>
      <c r="C3" s="25"/>
      <c r="D3" s="25"/>
      <c r="E3" s="25"/>
      <c r="F3" s="25"/>
      <c r="G3" s="25"/>
      <c r="H3" s="26"/>
      <c r="I3" s="27"/>
      <c r="J3" s="27"/>
      <c r="K3" s="27"/>
      <c r="L3" s="27"/>
      <c r="M3" s="27"/>
      <c r="N3" s="27"/>
      <c r="O3" s="27"/>
      <c r="P3" s="28"/>
      <c r="Q3" s="28"/>
      <c r="R3" s="29"/>
      <c r="S3" s="29"/>
      <c r="T3" s="29"/>
      <c r="U3" s="28"/>
      <c r="V3" s="28"/>
      <c r="W3" s="28"/>
      <c r="X3" s="28"/>
      <c r="Y3" s="28"/>
      <c r="Z3" s="28"/>
      <c r="AA3" s="30"/>
      <c r="AB3" s="31">
        <f>+IF(OR(COUNTIF(AA7:AA191,"!")&gt;0,COUNTIF(AL7:AL135,"!")&gt;0),"! = renseigner ou ajuster la colonne A",)</f>
        <v>0</v>
      </c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2"/>
      <c r="AN3" s="33"/>
      <c r="AO3" s="33"/>
      <c r="AP3" s="33"/>
      <c r="AQ3" s="33"/>
      <c r="AR3" s="33"/>
      <c r="AS3" s="33"/>
      <c r="AT3" s="33"/>
      <c r="AU3" s="34"/>
      <c r="AV3" s="22"/>
      <c r="AW3" s="22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M3" s="23"/>
      <c r="BN3" s="23"/>
      <c r="BO3" s="23"/>
    </row>
    <row r="4" spans="1:67" s="16" customFormat="1" ht="17.25" customHeight="1" thickBot="1">
      <c r="A4" s="1"/>
      <c r="B4" s="27"/>
      <c r="C4" s="35"/>
      <c r="D4" s="36"/>
      <c r="E4" s="36"/>
      <c r="F4" s="36"/>
      <c r="G4" s="36"/>
      <c r="H4" s="26"/>
      <c r="I4" s="37" t="s">
        <v>3</v>
      </c>
      <c r="J4" s="38"/>
      <c r="K4" s="38"/>
      <c r="L4" s="38"/>
      <c r="M4" s="38"/>
      <c r="N4" s="39"/>
      <c r="O4" s="27"/>
      <c r="P4" s="40"/>
      <c r="Q4" s="41"/>
      <c r="R4" s="41"/>
      <c r="S4" s="42"/>
      <c r="T4" s="42"/>
      <c r="U4" s="42"/>
      <c r="V4" s="42"/>
      <c r="W4" s="42"/>
      <c r="X4" s="42"/>
      <c r="Y4" s="42"/>
      <c r="Z4" s="42"/>
      <c r="AA4" s="43"/>
      <c r="AB4" s="40"/>
      <c r="AC4" s="42"/>
      <c r="AD4" s="42"/>
      <c r="AE4" s="42"/>
      <c r="AF4" s="42"/>
      <c r="AG4" s="42"/>
      <c r="AH4" s="42"/>
      <c r="AI4" s="42"/>
      <c r="AJ4" s="42"/>
      <c r="AK4" s="43"/>
      <c r="AL4" s="40"/>
      <c r="AM4" s="32"/>
      <c r="AN4" s="32"/>
      <c r="AO4" s="33"/>
      <c r="AP4" s="33"/>
      <c r="AQ4" s="33"/>
      <c r="AR4" s="33"/>
      <c r="AS4" s="33"/>
      <c r="AT4" s="33"/>
      <c r="AU4" s="34"/>
      <c r="AV4" s="22"/>
      <c r="AW4" s="22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M4" s="23"/>
      <c r="BN4" s="23"/>
      <c r="BO4" s="23"/>
    </row>
    <row r="5" spans="1:67" s="16" customFormat="1" ht="15.75" customHeight="1" thickBot="1">
      <c r="A5" s="1"/>
      <c r="B5" s="24"/>
      <c r="C5" s="44"/>
      <c r="D5" s="44"/>
      <c r="E5" s="44"/>
      <c r="F5" s="44"/>
      <c r="G5" s="44"/>
      <c r="H5" s="45"/>
      <c r="I5" s="46" t="s">
        <v>406</v>
      </c>
      <c r="J5" s="46" t="s">
        <v>406</v>
      </c>
      <c r="K5" s="46">
        <v>0</v>
      </c>
      <c r="L5" s="46">
        <v>0</v>
      </c>
      <c r="M5" s="46">
        <v>0</v>
      </c>
      <c r="N5" s="46">
        <v>0</v>
      </c>
      <c r="O5" s="27"/>
      <c r="P5" s="47"/>
      <c r="Q5" s="48" t="s">
        <v>4</v>
      </c>
      <c r="R5" s="49"/>
      <c r="S5" s="50" t="s">
        <v>5</v>
      </c>
      <c r="T5" s="51"/>
      <c r="U5" s="50" t="s">
        <v>6</v>
      </c>
      <c r="V5" s="52"/>
      <c r="W5" s="52"/>
      <c r="X5" s="52"/>
      <c r="Y5" s="52"/>
      <c r="Z5" s="51"/>
      <c r="AA5" s="53"/>
      <c r="AB5" s="54" t="s">
        <v>7</v>
      </c>
      <c r="AC5" s="50" t="s">
        <v>8</v>
      </c>
      <c r="AD5" s="51"/>
      <c r="AE5" s="50" t="s">
        <v>9</v>
      </c>
      <c r="AF5" s="52"/>
      <c r="AG5" s="52"/>
      <c r="AH5" s="52"/>
      <c r="AI5" s="52"/>
      <c r="AJ5" s="51"/>
      <c r="AK5" s="53"/>
      <c r="AL5" s="55"/>
      <c r="AM5" s="56" t="s">
        <v>10</v>
      </c>
      <c r="AN5" s="56"/>
      <c r="AO5" s="33"/>
      <c r="AP5" s="33"/>
      <c r="AQ5" s="33"/>
      <c r="AR5" s="33"/>
      <c r="AS5" s="33"/>
      <c r="AT5" s="33"/>
      <c r="AU5" s="26"/>
      <c r="AV5" s="22"/>
      <c r="AW5" s="22"/>
      <c r="AY5" s="57" t="s">
        <v>3</v>
      </c>
      <c r="AZ5" s="58"/>
      <c r="BA5" s="58"/>
      <c r="BB5" s="58"/>
      <c r="BC5" s="59"/>
      <c r="BD5" s="23"/>
      <c r="BE5" s="57" t="s">
        <v>11</v>
      </c>
      <c r="BF5" s="58"/>
      <c r="BG5" s="58"/>
      <c r="BH5" s="58"/>
      <c r="BI5" s="58"/>
      <c r="BJ5" s="58"/>
      <c r="BK5" s="59"/>
      <c r="BM5" s="57" t="s">
        <v>12</v>
      </c>
      <c r="BN5" s="58"/>
      <c r="BO5" s="59"/>
    </row>
    <row r="6" spans="1:67" s="16" customFormat="1" ht="18" thickBot="1">
      <c r="A6" s="60"/>
      <c r="B6" s="61" t="s">
        <v>13</v>
      </c>
      <c r="C6" s="62" t="s">
        <v>14</v>
      </c>
      <c r="D6" s="63"/>
      <c r="E6" s="63"/>
      <c r="F6" s="63"/>
      <c r="G6" s="64"/>
      <c r="H6" s="61" t="s">
        <v>15</v>
      </c>
      <c r="I6" s="46" t="s">
        <v>407</v>
      </c>
      <c r="J6" s="46" t="s">
        <v>408</v>
      </c>
      <c r="K6" s="46">
        <v>0</v>
      </c>
      <c r="L6" s="46">
        <v>0</v>
      </c>
      <c r="M6" s="46">
        <v>0</v>
      </c>
      <c r="N6" s="46">
        <v>0</v>
      </c>
      <c r="O6" s="63" t="s">
        <v>16</v>
      </c>
      <c r="P6" s="65" t="s">
        <v>17</v>
      </c>
      <c r="Q6" s="66" t="s">
        <v>18</v>
      </c>
      <c r="R6" s="66" t="s">
        <v>19</v>
      </c>
      <c r="S6" s="67" t="s">
        <v>20</v>
      </c>
      <c r="T6" s="67" t="s">
        <v>21</v>
      </c>
      <c r="U6" s="46" t="str">
        <f>+$I$6</f>
        <v>Tranche Ferme</v>
      </c>
      <c r="V6" s="46" t="str">
        <f>+$J$6</f>
        <v>Tranche Conditionnelle</v>
      </c>
      <c r="W6" s="46">
        <f>+$K$6</f>
        <v>0</v>
      </c>
      <c r="X6" s="46">
        <f>+$L$6</f>
        <v>0</v>
      </c>
      <c r="Y6" s="46">
        <f>+$M$6</f>
        <v>0</v>
      </c>
      <c r="Z6" s="46">
        <f>+$N$6</f>
        <v>0</v>
      </c>
      <c r="AA6" s="53"/>
      <c r="AB6" s="68"/>
      <c r="AC6" s="67" t="s">
        <v>20</v>
      </c>
      <c r="AD6" s="67" t="s">
        <v>21</v>
      </c>
      <c r="AE6" s="46" t="str">
        <f>+$I$6</f>
        <v>Tranche Ferme</v>
      </c>
      <c r="AF6" s="46" t="str">
        <f>+$J$6</f>
        <v>Tranche Conditionnelle</v>
      </c>
      <c r="AG6" s="46">
        <f>+$K$6</f>
        <v>0</v>
      </c>
      <c r="AH6" s="46">
        <f>+$L$6</f>
        <v>0</v>
      </c>
      <c r="AI6" s="46">
        <f>+$M$6</f>
        <v>0</v>
      </c>
      <c r="AJ6" s="46">
        <f>+$N$6</f>
        <v>0</v>
      </c>
      <c r="AK6" s="69"/>
      <c r="AL6" s="65" t="s">
        <v>22</v>
      </c>
      <c r="AM6" s="70" t="s">
        <v>23</v>
      </c>
      <c r="AN6" s="71" t="s">
        <v>24</v>
      </c>
      <c r="AO6" s="46" t="str">
        <f>+$I$6</f>
        <v>Tranche Ferme</v>
      </c>
      <c r="AP6" s="46" t="str">
        <f>+$J$6</f>
        <v>Tranche Conditionnelle</v>
      </c>
      <c r="AQ6" s="46">
        <f>+$K$6</f>
        <v>0</v>
      </c>
      <c r="AR6" s="46">
        <f>+$L$6</f>
        <v>0</v>
      </c>
      <c r="AS6" s="46">
        <f>+$M$6</f>
        <v>0</v>
      </c>
      <c r="AT6" s="46">
        <f>+$N$6</f>
        <v>0</v>
      </c>
      <c r="AU6" s="72"/>
      <c r="AV6" s="73" t="s">
        <v>25</v>
      </c>
      <c r="AW6" s="74"/>
      <c r="AX6" s="17" t="s">
        <v>26</v>
      </c>
      <c r="AY6" s="75" t="s">
        <v>27</v>
      </c>
      <c r="AZ6" s="76" t="s">
        <v>28</v>
      </c>
      <c r="BA6" s="76" t="s">
        <v>29</v>
      </c>
      <c r="BB6" s="76" t="s">
        <v>30</v>
      </c>
      <c r="BC6" s="77" t="s">
        <v>31</v>
      </c>
      <c r="BD6" s="78"/>
      <c r="BE6" s="75" t="s">
        <v>27</v>
      </c>
      <c r="BF6" s="76" t="s">
        <v>28</v>
      </c>
      <c r="BG6" s="76" t="s">
        <v>29</v>
      </c>
      <c r="BH6" s="76" t="s">
        <v>30</v>
      </c>
      <c r="BI6" s="79" t="s">
        <v>31</v>
      </c>
      <c r="BJ6" s="77" t="s">
        <v>32</v>
      </c>
      <c r="BK6" s="80" t="s">
        <v>33</v>
      </c>
      <c r="BM6" s="75" t="s">
        <v>34</v>
      </c>
      <c r="BN6" s="79" t="s">
        <v>4</v>
      </c>
      <c r="BO6" s="80" t="s">
        <v>33</v>
      </c>
    </row>
    <row r="7" spans="1:67" s="112" customFormat="1" ht="17.25">
      <c r="A7" s="60"/>
      <c r="B7" s="81"/>
      <c r="C7" s="82"/>
      <c r="D7" s="83"/>
      <c r="E7" s="83"/>
      <c r="F7" s="83"/>
      <c r="G7" s="84"/>
      <c r="H7" s="85"/>
      <c r="I7" s="86"/>
      <c r="J7" s="87"/>
      <c r="K7" s="87"/>
      <c r="L7" s="87"/>
      <c r="M7" s="87"/>
      <c r="N7" s="87"/>
      <c r="O7" s="88">
        <f t="shared" ref="O7:O70" si="0">SUMIF($I$5:$N$5,"X",I7:N7)</f>
        <v>0</v>
      </c>
      <c r="P7" s="89"/>
      <c r="Q7" s="90"/>
      <c r="R7" s="90"/>
      <c r="S7" s="91">
        <f t="shared" ref="S7:S70" si="1">+P7+Q7+R7*THM</f>
        <v>0</v>
      </c>
      <c r="T7" s="92">
        <f>IF(+SUMIF($I$5:$N$5,"X",U7:Z7)-O7*S7&lt;&gt;0,"Quantité forcée",+SUMIF($I$5:$N$5,"X",U7:Z7))</f>
        <v>0</v>
      </c>
      <c r="U7" s="93" t="str">
        <f t="shared" ref="U7:U70" si="2">IF($O7=0,"",IF($I$5="X",$S7*$I7,))</f>
        <v/>
      </c>
      <c r="V7" s="93" t="str">
        <f t="shared" ref="V7:V70" si="3">IF($O7=0,"",IF($J$5="X",$S7*$J7,))</f>
        <v/>
      </c>
      <c r="W7" s="93" t="str">
        <f t="shared" ref="W7:W70" si="4">IF($O7=0,"",IF($K$5="X",$S7*$K7,))</f>
        <v/>
      </c>
      <c r="X7" s="93" t="str">
        <f t="shared" ref="X7:X70" si="5">IF($O7=0,"",IF($L$5="X",$S7*$L7,))</f>
        <v/>
      </c>
      <c r="Y7" s="93" t="str">
        <f t="shared" ref="Y7:Y70" si="6">IF($O7=0,"",IF($M$5="X",$S7*$M7,))</f>
        <v/>
      </c>
      <c r="Z7" s="93" t="str">
        <f t="shared" ref="Z7:Z70" si="7">IF($O7=0,"",IF($N$5="X",$S7*$N7,))</f>
        <v/>
      </c>
      <c r="AA7" s="94">
        <f t="shared" ref="AA7:AA70" si="8">+IF(OR(AL7="!",AND($S7*$O7&lt;&gt;0,A7=0)),"!",)</f>
        <v>0</v>
      </c>
      <c r="AB7" s="95">
        <f t="shared" ref="AB7:AB70" si="9">+IFERROR(VLOOKUP($A7,$A$202:$AL$323,28,),0)</f>
        <v>0</v>
      </c>
      <c r="AC7" s="96">
        <f t="shared" ref="AC7:AC70" si="10">IF($AB7=0,+S7,S7*$AB7)</f>
        <v>0</v>
      </c>
      <c r="AD7" s="92">
        <f>IF(T7="Quantité forcée","Quantité forcée",SUM(AE7:AJ7))</f>
        <v>0</v>
      </c>
      <c r="AE7" s="93" t="str">
        <f t="shared" ref="AE7:AE70" si="11">IF($O7=0,"",IF($I$5="X",$AC7*$I7,0))</f>
        <v/>
      </c>
      <c r="AF7" s="93" t="str">
        <f t="shared" ref="AF7:AF70" si="12">IF($O7=0,"",IF($J$5="X",$AC7*$J7,0))</f>
        <v/>
      </c>
      <c r="AG7" s="93" t="str">
        <f t="shared" ref="AG7:AG70" si="13">IF($O7=0,"",IF($K$5="X",$AC7*$K7,0))</f>
        <v/>
      </c>
      <c r="AH7" s="93" t="str">
        <f t="shared" ref="AH7:AH70" si="14">IF($O7=0,"",IF($L$5="X",$AC7*$L7,0))</f>
        <v/>
      </c>
      <c r="AI7" s="93" t="str">
        <f t="shared" ref="AI7:AI70" si="15">IF($O7=0,"",IF($M$5="X",$AC7*$M7,0))</f>
        <v/>
      </c>
      <c r="AJ7" s="93" t="str">
        <f t="shared" ref="AJ7:AJ70" si="16">IF($O7=0,"",IF($N$5="X",$AC7*$N7,0))</f>
        <v/>
      </c>
      <c r="AK7" s="97"/>
      <c r="AL7" s="98">
        <f t="shared" ref="AL7:AL70" si="17">IF($A7=0,0,IFERROR(VLOOKUP($A7,$A$202:$AL$323,38,),"!"))</f>
        <v>0</v>
      </c>
      <c r="AM7" s="91" t="str">
        <f t="shared" ref="AM7:AM70" si="18">IF($O7=0,"",IF(AL7=0,AC7,$AL7*$AC7))</f>
        <v/>
      </c>
      <c r="AN7" s="92">
        <f t="shared" ref="AN7:AN72" si="19">IF(AD7="Quantité forcée","Quantité forcée",SUM(AO7:AT7))</f>
        <v>0</v>
      </c>
      <c r="AO7" s="93" t="str">
        <f t="shared" ref="AO7:AO70" si="20">IF($O7=0,"",IF($I$5="X",$AM7*$I7,0))</f>
        <v/>
      </c>
      <c r="AP7" s="93" t="str">
        <f t="shared" ref="AP7:AP70" si="21">IF($O7=0,"",IF($J$5="X",$AM7*$J7,0))</f>
        <v/>
      </c>
      <c r="AQ7" s="93" t="str">
        <f t="shared" ref="AQ7:AQ70" si="22">IF($O7=0,"",IF($K$5="X",$AM7*$K7,0))</f>
        <v/>
      </c>
      <c r="AR7" s="93" t="str">
        <f t="shared" ref="AR7:AR70" si="23">IF($O7=0,"",IF($L$5="X",$AM7*$L7,0))</f>
        <v/>
      </c>
      <c r="AS7" s="93" t="str">
        <f t="shared" ref="AS7:AS70" si="24">IF($O7=0,"",IF($M$5="X",$AM7*$M7,0))</f>
        <v/>
      </c>
      <c r="AT7" s="93" t="str">
        <f t="shared" ref="AT7:AT70" si="25">IF($O7=0,"",IF($N$5="X",$AM7*$N7,0))</f>
        <v/>
      </c>
      <c r="AU7" s="99"/>
      <c r="AV7" s="100"/>
      <c r="AW7" s="101"/>
      <c r="AX7" s="102"/>
      <c r="AY7" s="103">
        <f>+IF($AX7="b",$O7,)</f>
        <v>0</v>
      </c>
      <c r="AZ7" s="104">
        <f t="shared" ref="AZ7:AZ70" si="26">+IF($AX7="ha",$O7,)</f>
        <v>0</v>
      </c>
      <c r="BA7" s="104">
        <f>+IF($AX7="ts",$O7,)</f>
        <v>0</v>
      </c>
      <c r="BB7" s="105">
        <f>+IF($AX7="ch",$O7,)</f>
        <v>0</v>
      </c>
      <c r="BC7" s="106">
        <f>+IF($AX7="cv",$O7,)</f>
        <v>0</v>
      </c>
      <c r="BD7" s="107"/>
      <c r="BE7" s="108">
        <f>+IF(AY7=0,,+$R7*$O7)</f>
        <v>0</v>
      </c>
      <c r="BF7" s="109">
        <f t="shared" ref="BF7:BI22" si="27">+IF(AZ7=0,,+$R7*$O7)</f>
        <v>0</v>
      </c>
      <c r="BG7" s="109">
        <f t="shared" si="27"/>
        <v>0</v>
      </c>
      <c r="BH7" s="109">
        <f>+IF(BB7=0,,+$R7*$O7)</f>
        <v>0</v>
      </c>
      <c r="BI7" s="109">
        <f t="shared" si="27"/>
        <v>0</v>
      </c>
      <c r="BJ7" s="110">
        <f t="shared" ref="BJ7:BJ70" si="28">BK7-SUM(BE7:BI7)</f>
        <v>0</v>
      </c>
      <c r="BK7" s="111">
        <f t="shared" ref="BK7:BK70" si="29">+$O7*R7</f>
        <v>0</v>
      </c>
      <c r="BM7" s="113">
        <f>+$O7*P7</f>
        <v>0</v>
      </c>
      <c r="BN7" s="114">
        <f t="shared" ref="BN7:BN70" si="30">+$O7*(Q7+R7*THM)</f>
        <v>0</v>
      </c>
      <c r="BO7" s="115">
        <f t="shared" ref="BO7:BO70" si="31">SUM(BM7:BN7)</f>
        <v>0</v>
      </c>
    </row>
    <row r="8" spans="1:67" s="112" customFormat="1" ht="17.25">
      <c r="A8" s="60"/>
      <c r="B8" s="116">
        <v>61</v>
      </c>
      <c r="C8" s="117" t="s">
        <v>35</v>
      </c>
      <c r="D8" s="83"/>
      <c r="E8" s="83"/>
      <c r="F8" s="83"/>
      <c r="G8" s="84"/>
      <c r="H8" s="85"/>
      <c r="I8" s="87"/>
      <c r="J8" s="87"/>
      <c r="K8" s="87"/>
      <c r="L8" s="87"/>
      <c r="M8" s="87"/>
      <c r="N8" s="87"/>
      <c r="O8" s="88">
        <f t="shared" si="0"/>
        <v>0</v>
      </c>
      <c r="P8" s="89"/>
      <c r="Q8" s="90"/>
      <c r="R8" s="90"/>
      <c r="S8" s="91">
        <f t="shared" si="1"/>
        <v>0</v>
      </c>
      <c r="T8" s="92">
        <f t="shared" ref="T8:T71" si="32">IF(+SUMIF($I$5:$N$5,"X",U8:Z8)-O8*S8&lt;&gt;0,"Quantité forcée",+SUMIF($I$5:$N$5,"X",U8:Z8))</f>
        <v>0</v>
      </c>
      <c r="U8" s="93" t="str">
        <f t="shared" si="2"/>
        <v/>
      </c>
      <c r="V8" s="93" t="str">
        <f t="shared" si="3"/>
        <v/>
      </c>
      <c r="W8" s="93" t="str">
        <f t="shared" si="4"/>
        <v/>
      </c>
      <c r="X8" s="93" t="str">
        <f t="shared" si="5"/>
        <v/>
      </c>
      <c r="Y8" s="93" t="str">
        <f t="shared" si="6"/>
        <v/>
      </c>
      <c r="Z8" s="93" t="str">
        <f t="shared" si="7"/>
        <v/>
      </c>
      <c r="AA8" s="94">
        <f t="shared" si="8"/>
        <v>0</v>
      </c>
      <c r="AB8" s="95">
        <f t="shared" si="9"/>
        <v>0</v>
      </c>
      <c r="AC8" s="96">
        <f t="shared" si="10"/>
        <v>0</v>
      </c>
      <c r="AD8" s="92">
        <f>IF(T8="Quantité forcée","Quantité forcée",SUM(AE8:AJ8))</f>
        <v>0</v>
      </c>
      <c r="AE8" s="93" t="str">
        <f t="shared" si="11"/>
        <v/>
      </c>
      <c r="AF8" s="93" t="str">
        <f t="shared" si="12"/>
        <v/>
      </c>
      <c r="AG8" s="93" t="str">
        <f t="shared" si="13"/>
        <v/>
      </c>
      <c r="AH8" s="93" t="str">
        <f t="shared" si="14"/>
        <v/>
      </c>
      <c r="AI8" s="93" t="str">
        <f t="shared" si="15"/>
        <v/>
      </c>
      <c r="AJ8" s="93" t="str">
        <f t="shared" si="16"/>
        <v/>
      </c>
      <c r="AK8" s="97"/>
      <c r="AL8" s="98">
        <f t="shared" si="17"/>
        <v>0</v>
      </c>
      <c r="AM8" s="91" t="str">
        <f t="shared" si="18"/>
        <v/>
      </c>
      <c r="AN8" s="92">
        <f t="shared" si="19"/>
        <v>0</v>
      </c>
      <c r="AO8" s="93" t="str">
        <f t="shared" si="20"/>
        <v/>
      </c>
      <c r="AP8" s="93" t="str">
        <f t="shared" si="21"/>
        <v/>
      </c>
      <c r="AQ8" s="93" t="str">
        <f t="shared" si="22"/>
        <v/>
      </c>
      <c r="AR8" s="93" t="str">
        <f t="shared" si="23"/>
        <v/>
      </c>
      <c r="AS8" s="93" t="str">
        <f t="shared" si="24"/>
        <v/>
      </c>
      <c r="AT8" s="93" t="str">
        <f t="shared" si="25"/>
        <v/>
      </c>
      <c r="AU8" s="99"/>
      <c r="AV8" s="100"/>
      <c r="AW8" s="101"/>
      <c r="AX8" s="102"/>
      <c r="AY8" s="103">
        <f t="shared" ref="AY8:AY71" si="33">+IF($AX8="b",$O8,)</f>
        <v>0</v>
      </c>
      <c r="AZ8" s="104">
        <f t="shared" si="26"/>
        <v>0</v>
      </c>
      <c r="BA8" s="104">
        <f t="shared" ref="BA8:BA71" si="34">+IF($AX8="ts",$O8,)</f>
        <v>0</v>
      </c>
      <c r="BB8" s="105">
        <f t="shared" ref="BB8:BB71" si="35">+IF($AX8="ch",$O8,)</f>
        <v>0</v>
      </c>
      <c r="BC8" s="118">
        <f t="shared" ref="BC8:BC71" si="36">+IF($AX8="cv",$O8,)</f>
        <v>0</v>
      </c>
      <c r="BD8" s="107"/>
      <c r="BE8" s="108">
        <f t="shared" ref="BE8:BI70" si="37">+IF(AY8=0,,+$R8*$O8)</f>
        <v>0</v>
      </c>
      <c r="BF8" s="109">
        <f t="shared" si="27"/>
        <v>0</v>
      </c>
      <c r="BG8" s="109">
        <f t="shared" si="27"/>
        <v>0</v>
      </c>
      <c r="BH8" s="109">
        <f t="shared" si="27"/>
        <v>0</v>
      </c>
      <c r="BI8" s="109">
        <f t="shared" si="27"/>
        <v>0</v>
      </c>
      <c r="BJ8" s="110">
        <f t="shared" si="28"/>
        <v>0</v>
      </c>
      <c r="BK8" s="111">
        <f t="shared" si="29"/>
        <v>0</v>
      </c>
      <c r="BM8" s="113">
        <f t="shared" ref="BM8:BM71" si="38">+$O8*P8</f>
        <v>0</v>
      </c>
      <c r="BN8" s="114">
        <f t="shared" si="30"/>
        <v>0</v>
      </c>
      <c r="BO8" s="115">
        <f t="shared" si="31"/>
        <v>0</v>
      </c>
    </row>
    <row r="9" spans="1:67" s="112" customFormat="1" ht="17.25">
      <c r="A9" s="60"/>
      <c r="B9" s="81"/>
      <c r="C9" s="82"/>
      <c r="D9" s="83"/>
      <c r="E9" s="83"/>
      <c r="F9" s="83"/>
      <c r="G9" s="84"/>
      <c r="H9" s="85"/>
      <c r="I9" s="87"/>
      <c r="J9" s="87"/>
      <c r="K9" s="87"/>
      <c r="L9" s="87"/>
      <c r="M9" s="87"/>
      <c r="N9" s="87"/>
      <c r="O9" s="88">
        <f t="shared" si="0"/>
        <v>0</v>
      </c>
      <c r="P9" s="89"/>
      <c r="Q9" s="90"/>
      <c r="R9" s="90"/>
      <c r="S9" s="91">
        <f t="shared" si="1"/>
        <v>0</v>
      </c>
      <c r="T9" s="92">
        <f t="shared" si="32"/>
        <v>0</v>
      </c>
      <c r="U9" s="93" t="str">
        <f t="shared" si="2"/>
        <v/>
      </c>
      <c r="V9" s="93" t="str">
        <f t="shared" si="3"/>
        <v/>
      </c>
      <c r="W9" s="93" t="str">
        <f t="shared" si="4"/>
        <v/>
      </c>
      <c r="X9" s="93" t="str">
        <f t="shared" si="5"/>
        <v/>
      </c>
      <c r="Y9" s="93" t="str">
        <f t="shared" si="6"/>
        <v/>
      </c>
      <c r="Z9" s="93" t="str">
        <f t="shared" si="7"/>
        <v/>
      </c>
      <c r="AA9" s="94">
        <f t="shared" si="8"/>
        <v>0</v>
      </c>
      <c r="AB9" s="95">
        <f t="shared" si="9"/>
        <v>0</v>
      </c>
      <c r="AC9" s="96">
        <f t="shared" si="10"/>
        <v>0</v>
      </c>
      <c r="AD9" s="92">
        <f t="shared" ref="AD9:AD72" si="39">IF(T9="Quantité forcée","Quantité forcée",SUM(AE9:AJ9))</f>
        <v>0</v>
      </c>
      <c r="AE9" s="93" t="str">
        <f t="shared" si="11"/>
        <v/>
      </c>
      <c r="AF9" s="93" t="str">
        <f t="shared" si="12"/>
        <v/>
      </c>
      <c r="AG9" s="93" t="str">
        <f t="shared" si="13"/>
        <v/>
      </c>
      <c r="AH9" s="93" t="str">
        <f t="shared" si="14"/>
        <v/>
      </c>
      <c r="AI9" s="93" t="str">
        <f t="shared" si="15"/>
        <v/>
      </c>
      <c r="AJ9" s="93" t="str">
        <f t="shared" si="16"/>
        <v/>
      </c>
      <c r="AK9" s="97"/>
      <c r="AL9" s="98">
        <f t="shared" si="17"/>
        <v>0</v>
      </c>
      <c r="AM9" s="91" t="str">
        <f t="shared" si="18"/>
        <v/>
      </c>
      <c r="AN9" s="92">
        <f t="shared" si="19"/>
        <v>0</v>
      </c>
      <c r="AO9" s="93" t="str">
        <f t="shared" si="20"/>
        <v/>
      </c>
      <c r="AP9" s="93" t="str">
        <f t="shared" si="21"/>
        <v/>
      </c>
      <c r="AQ9" s="93" t="str">
        <f t="shared" si="22"/>
        <v/>
      </c>
      <c r="AR9" s="93" t="str">
        <f t="shared" si="23"/>
        <v/>
      </c>
      <c r="AS9" s="93" t="str">
        <f t="shared" si="24"/>
        <v/>
      </c>
      <c r="AT9" s="93" t="str">
        <f t="shared" si="25"/>
        <v/>
      </c>
      <c r="AU9" s="99"/>
      <c r="AV9" s="100"/>
      <c r="AW9" s="101"/>
      <c r="AX9" s="102"/>
      <c r="AY9" s="103">
        <f t="shared" si="33"/>
        <v>0</v>
      </c>
      <c r="AZ9" s="104">
        <f t="shared" si="26"/>
        <v>0</v>
      </c>
      <c r="BA9" s="104">
        <f t="shared" si="34"/>
        <v>0</v>
      </c>
      <c r="BB9" s="105">
        <f t="shared" si="35"/>
        <v>0</v>
      </c>
      <c r="BC9" s="118">
        <f t="shared" si="36"/>
        <v>0</v>
      </c>
      <c r="BD9" s="107"/>
      <c r="BE9" s="108">
        <f t="shared" si="37"/>
        <v>0</v>
      </c>
      <c r="BF9" s="109">
        <f t="shared" si="27"/>
        <v>0</v>
      </c>
      <c r="BG9" s="109">
        <f t="shared" si="27"/>
        <v>0</v>
      </c>
      <c r="BH9" s="109">
        <f t="shared" si="27"/>
        <v>0</v>
      </c>
      <c r="BI9" s="109">
        <f t="shared" si="27"/>
        <v>0</v>
      </c>
      <c r="BJ9" s="110">
        <f t="shared" si="28"/>
        <v>0</v>
      </c>
      <c r="BK9" s="111">
        <f t="shared" si="29"/>
        <v>0</v>
      </c>
      <c r="BM9" s="113">
        <f t="shared" si="38"/>
        <v>0</v>
      </c>
      <c r="BN9" s="114">
        <f t="shared" si="30"/>
        <v>0</v>
      </c>
      <c r="BO9" s="115">
        <f t="shared" si="31"/>
        <v>0</v>
      </c>
    </row>
    <row r="10" spans="1:67" s="112" customFormat="1" ht="17.25">
      <c r="A10" s="60"/>
      <c r="B10" s="116">
        <v>61.2</v>
      </c>
      <c r="C10" s="117" t="s">
        <v>36</v>
      </c>
      <c r="D10" s="83"/>
      <c r="E10" s="83"/>
      <c r="F10" s="83"/>
      <c r="G10" s="84"/>
      <c r="H10" s="85"/>
      <c r="I10" s="87"/>
      <c r="J10" s="87"/>
      <c r="K10" s="87"/>
      <c r="L10" s="87"/>
      <c r="M10" s="87"/>
      <c r="N10" s="87"/>
      <c r="O10" s="88">
        <f t="shared" si="0"/>
        <v>0</v>
      </c>
      <c r="P10" s="89"/>
      <c r="Q10" s="90"/>
      <c r="R10" s="90"/>
      <c r="S10" s="91">
        <f t="shared" si="1"/>
        <v>0</v>
      </c>
      <c r="T10" s="92">
        <f t="shared" si="32"/>
        <v>0</v>
      </c>
      <c r="U10" s="93" t="str">
        <f t="shared" si="2"/>
        <v/>
      </c>
      <c r="V10" s="93" t="str">
        <f t="shared" si="3"/>
        <v/>
      </c>
      <c r="W10" s="93" t="str">
        <f t="shared" si="4"/>
        <v/>
      </c>
      <c r="X10" s="93" t="str">
        <f t="shared" si="5"/>
        <v/>
      </c>
      <c r="Y10" s="93" t="str">
        <f t="shared" si="6"/>
        <v/>
      </c>
      <c r="Z10" s="93" t="str">
        <f t="shared" si="7"/>
        <v/>
      </c>
      <c r="AA10" s="94">
        <f t="shared" si="8"/>
        <v>0</v>
      </c>
      <c r="AB10" s="95">
        <f t="shared" si="9"/>
        <v>0</v>
      </c>
      <c r="AC10" s="96">
        <f t="shared" si="10"/>
        <v>0</v>
      </c>
      <c r="AD10" s="92">
        <f t="shared" si="39"/>
        <v>0</v>
      </c>
      <c r="AE10" s="93" t="str">
        <f t="shared" si="11"/>
        <v/>
      </c>
      <c r="AF10" s="93" t="str">
        <f t="shared" si="12"/>
        <v/>
      </c>
      <c r="AG10" s="93" t="str">
        <f t="shared" si="13"/>
        <v/>
      </c>
      <c r="AH10" s="93" t="str">
        <f t="shared" si="14"/>
        <v/>
      </c>
      <c r="AI10" s="93" t="str">
        <f t="shared" si="15"/>
        <v/>
      </c>
      <c r="AJ10" s="93" t="str">
        <f t="shared" si="16"/>
        <v/>
      </c>
      <c r="AK10" s="97"/>
      <c r="AL10" s="98">
        <f t="shared" si="17"/>
        <v>0</v>
      </c>
      <c r="AM10" s="91" t="str">
        <f t="shared" si="18"/>
        <v/>
      </c>
      <c r="AN10" s="92">
        <f t="shared" si="19"/>
        <v>0</v>
      </c>
      <c r="AO10" s="93" t="str">
        <f t="shared" si="20"/>
        <v/>
      </c>
      <c r="AP10" s="93" t="str">
        <f t="shared" si="21"/>
        <v/>
      </c>
      <c r="AQ10" s="93" t="str">
        <f t="shared" si="22"/>
        <v/>
      </c>
      <c r="AR10" s="93" t="str">
        <f t="shared" si="23"/>
        <v/>
      </c>
      <c r="AS10" s="93" t="str">
        <f t="shared" si="24"/>
        <v/>
      </c>
      <c r="AT10" s="93" t="str">
        <f t="shared" si="25"/>
        <v/>
      </c>
      <c r="AU10" s="99"/>
      <c r="AV10" s="100"/>
      <c r="AW10" s="101"/>
      <c r="AX10" s="102"/>
      <c r="AY10" s="103">
        <f t="shared" si="33"/>
        <v>0</v>
      </c>
      <c r="AZ10" s="104">
        <f t="shared" si="26"/>
        <v>0</v>
      </c>
      <c r="BA10" s="104">
        <f t="shared" si="34"/>
        <v>0</v>
      </c>
      <c r="BB10" s="105">
        <f t="shared" si="35"/>
        <v>0</v>
      </c>
      <c r="BC10" s="118">
        <f t="shared" si="36"/>
        <v>0</v>
      </c>
      <c r="BD10" s="107"/>
      <c r="BE10" s="108">
        <f t="shared" si="37"/>
        <v>0</v>
      </c>
      <c r="BF10" s="109">
        <f t="shared" si="27"/>
        <v>0</v>
      </c>
      <c r="BG10" s="109">
        <f t="shared" si="27"/>
        <v>0</v>
      </c>
      <c r="BH10" s="109">
        <f t="shared" si="27"/>
        <v>0</v>
      </c>
      <c r="BI10" s="109">
        <f t="shared" si="27"/>
        <v>0</v>
      </c>
      <c r="BJ10" s="110">
        <f t="shared" si="28"/>
        <v>0</v>
      </c>
      <c r="BK10" s="111">
        <f t="shared" si="29"/>
        <v>0</v>
      </c>
      <c r="BM10" s="113">
        <f t="shared" si="38"/>
        <v>0</v>
      </c>
      <c r="BN10" s="114">
        <f t="shared" si="30"/>
        <v>0</v>
      </c>
      <c r="BO10" s="115">
        <f t="shared" si="31"/>
        <v>0</v>
      </c>
    </row>
    <row r="11" spans="1:67" s="112" customFormat="1" ht="17.25">
      <c r="A11" s="60"/>
      <c r="B11" s="81"/>
      <c r="C11" s="82"/>
      <c r="D11" s="83"/>
      <c r="E11" s="83"/>
      <c r="F11" s="83"/>
      <c r="G11" s="84"/>
      <c r="H11" s="85"/>
      <c r="I11" s="87"/>
      <c r="J11" s="87"/>
      <c r="K11" s="87"/>
      <c r="L11" s="87"/>
      <c r="M11" s="87"/>
      <c r="N11" s="87"/>
      <c r="O11" s="88">
        <f t="shared" si="0"/>
        <v>0</v>
      </c>
      <c r="P11" s="89"/>
      <c r="Q11" s="90"/>
      <c r="R11" s="90"/>
      <c r="S11" s="91">
        <f t="shared" si="1"/>
        <v>0</v>
      </c>
      <c r="T11" s="92">
        <f t="shared" si="32"/>
        <v>0</v>
      </c>
      <c r="U11" s="93" t="str">
        <f t="shared" si="2"/>
        <v/>
      </c>
      <c r="V11" s="93" t="str">
        <f t="shared" si="3"/>
        <v/>
      </c>
      <c r="W11" s="93" t="str">
        <f t="shared" si="4"/>
        <v/>
      </c>
      <c r="X11" s="93" t="str">
        <f t="shared" si="5"/>
        <v/>
      </c>
      <c r="Y11" s="93" t="str">
        <f t="shared" si="6"/>
        <v/>
      </c>
      <c r="Z11" s="93" t="str">
        <f t="shared" si="7"/>
        <v/>
      </c>
      <c r="AA11" s="94">
        <f t="shared" si="8"/>
        <v>0</v>
      </c>
      <c r="AB11" s="95">
        <f t="shared" si="9"/>
        <v>0</v>
      </c>
      <c r="AC11" s="96">
        <f t="shared" si="10"/>
        <v>0</v>
      </c>
      <c r="AD11" s="92">
        <f t="shared" si="39"/>
        <v>0</v>
      </c>
      <c r="AE11" s="93" t="str">
        <f t="shared" si="11"/>
        <v/>
      </c>
      <c r="AF11" s="93" t="str">
        <f t="shared" si="12"/>
        <v/>
      </c>
      <c r="AG11" s="93" t="str">
        <f t="shared" si="13"/>
        <v/>
      </c>
      <c r="AH11" s="93" t="str">
        <f t="shared" si="14"/>
        <v/>
      </c>
      <c r="AI11" s="93" t="str">
        <f t="shared" si="15"/>
        <v/>
      </c>
      <c r="AJ11" s="93" t="str">
        <f t="shared" si="16"/>
        <v/>
      </c>
      <c r="AK11" s="97"/>
      <c r="AL11" s="98">
        <f t="shared" si="17"/>
        <v>0</v>
      </c>
      <c r="AM11" s="91" t="str">
        <f t="shared" si="18"/>
        <v/>
      </c>
      <c r="AN11" s="92">
        <f t="shared" si="19"/>
        <v>0</v>
      </c>
      <c r="AO11" s="93" t="str">
        <f t="shared" si="20"/>
        <v/>
      </c>
      <c r="AP11" s="93" t="str">
        <f t="shared" si="21"/>
        <v/>
      </c>
      <c r="AQ11" s="93" t="str">
        <f t="shared" si="22"/>
        <v/>
      </c>
      <c r="AR11" s="93" t="str">
        <f t="shared" si="23"/>
        <v/>
      </c>
      <c r="AS11" s="93" t="str">
        <f t="shared" si="24"/>
        <v/>
      </c>
      <c r="AT11" s="93" t="str">
        <f t="shared" si="25"/>
        <v/>
      </c>
      <c r="AU11" s="99"/>
      <c r="AV11" s="100"/>
      <c r="AW11" s="101"/>
      <c r="AX11" s="102"/>
      <c r="AY11" s="103">
        <f t="shared" si="33"/>
        <v>0</v>
      </c>
      <c r="AZ11" s="104">
        <f t="shared" si="26"/>
        <v>0</v>
      </c>
      <c r="BA11" s="104">
        <f t="shared" si="34"/>
        <v>0</v>
      </c>
      <c r="BB11" s="105">
        <f t="shared" si="35"/>
        <v>0</v>
      </c>
      <c r="BC11" s="118">
        <f t="shared" si="36"/>
        <v>0</v>
      </c>
      <c r="BD11" s="107"/>
      <c r="BE11" s="108">
        <f t="shared" si="37"/>
        <v>0</v>
      </c>
      <c r="BF11" s="109">
        <f t="shared" si="27"/>
        <v>0</v>
      </c>
      <c r="BG11" s="109">
        <f t="shared" si="27"/>
        <v>0</v>
      </c>
      <c r="BH11" s="109">
        <f t="shared" si="27"/>
        <v>0</v>
      </c>
      <c r="BI11" s="109">
        <f t="shared" si="27"/>
        <v>0</v>
      </c>
      <c r="BJ11" s="110">
        <f t="shared" si="28"/>
        <v>0</v>
      </c>
      <c r="BK11" s="111">
        <f t="shared" si="29"/>
        <v>0</v>
      </c>
      <c r="BM11" s="113">
        <f t="shared" si="38"/>
        <v>0</v>
      </c>
      <c r="BN11" s="114">
        <f t="shared" si="30"/>
        <v>0</v>
      </c>
      <c r="BO11" s="115">
        <f t="shared" si="31"/>
        <v>0</v>
      </c>
    </row>
    <row r="12" spans="1:67" s="112" customFormat="1" ht="17.25">
      <c r="A12" s="60"/>
      <c r="B12" s="116" t="s">
        <v>37</v>
      </c>
      <c r="C12" s="117" t="s">
        <v>38</v>
      </c>
      <c r="D12" s="83"/>
      <c r="E12" s="83"/>
      <c r="F12" s="83"/>
      <c r="G12" s="84"/>
      <c r="H12" s="85"/>
      <c r="I12" s="87"/>
      <c r="J12" s="87"/>
      <c r="K12" s="87"/>
      <c r="L12" s="87"/>
      <c r="M12" s="87"/>
      <c r="N12" s="87"/>
      <c r="O12" s="88">
        <f t="shared" si="0"/>
        <v>0</v>
      </c>
      <c r="P12" s="89"/>
      <c r="Q12" s="90"/>
      <c r="R12" s="90"/>
      <c r="S12" s="91">
        <f t="shared" si="1"/>
        <v>0</v>
      </c>
      <c r="T12" s="92">
        <f t="shared" si="32"/>
        <v>0</v>
      </c>
      <c r="U12" s="93" t="str">
        <f t="shared" si="2"/>
        <v/>
      </c>
      <c r="V12" s="93" t="str">
        <f t="shared" si="3"/>
        <v/>
      </c>
      <c r="W12" s="93" t="str">
        <f t="shared" si="4"/>
        <v/>
      </c>
      <c r="X12" s="93" t="str">
        <f t="shared" si="5"/>
        <v/>
      </c>
      <c r="Y12" s="93" t="str">
        <f t="shared" si="6"/>
        <v/>
      </c>
      <c r="Z12" s="93" t="str">
        <f t="shared" si="7"/>
        <v/>
      </c>
      <c r="AA12" s="94">
        <f t="shared" si="8"/>
        <v>0</v>
      </c>
      <c r="AB12" s="95">
        <f t="shared" si="9"/>
        <v>0</v>
      </c>
      <c r="AC12" s="96">
        <f t="shared" si="10"/>
        <v>0</v>
      </c>
      <c r="AD12" s="92">
        <f t="shared" si="39"/>
        <v>0</v>
      </c>
      <c r="AE12" s="93" t="str">
        <f t="shared" si="11"/>
        <v/>
      </c>
      <c r="AF12" s="93" t="str">
        <f t="shared" si="12"/>
        <v/>
      </c>
      <c r="AG12" s="93" t="str">
        <f t="shared" si="13"/>
        <v/>
      </c>
      <c r="AH12" s="93" t="str">
        <f t="shared" si="14"/>
        <v/>
      </c>
      <c r="AI12" s="93" t="str">
        <f t="shared" si="15"/>
        <v/>
      </c>
      <c r="AJ12" s="93" t="str">
        <f t="shared" si="16"/>
        <v/>
      </c>
      <c r="AK12" s="97"/>
      <c r="AL12" s="98">
        <f t="shared" si="17"/>
        <v>0</v>
      </c>
      <c r="AM12" s="91" t="str">
        <f t="shared" si="18"/>
        <v/>
      </c>
      <c r="AN12" s="92">
        <f t="shared" si="19"/>
        <v>0</v>
      </c>
      <c r="AO12" s="93" t="str">
        <f t="shared" si="20"/>
        <v/>
      </c>
      <c r="AP12" s="93" t="str">
        <f t="shared" si="21"/>
        <v/>
      </c>
      <c r="AQ12" s="93" t="str">
        <f t="shared" si="22"/>
        <v/>
      </c>
      <c r="AR12" s="93" t="str">
        <f t="shared" si="23"/>
        <v/>
      </c>
      <c r="AS12" s="93" t="str">
        <f t="shared" si="24"/>
        <v/>
      </c>
      <c r="AT12" s="93" t="str">
        <f t="shared" si="25"/>
        <v/>
      </c>
      <c r="AU12" s="99"/>
      <c r="AV12" s="100"/>
      <c r="AW12" s="101"/>
      <c r="AX12" s="102"/>
      <c r="AY12" s="103">
        <f t="shared" si="33"/>
        <v>0</v>
      </c>
      <c r="AZ12" s="104">
        <f t="shared" si="26"/>
        <v>0</v>
      </c>
      <c r="BA12" s="104">
        <f t="shared" si="34"/>
        <v>0</v>
      </c>
      <c r="BB12" s="105">
        <f t="shared" si="35"/>
        <v>0</v>
      </c>
      <c r="BC12" s="118">
        <f t="shared" si="36"/>
        <v>0</v>
      </c>
      <c r="BD12" s="107"/>
      <c r="BE12" s="108">
        <f t="shared" si="37"/>
        <v>0</v>
      </c>
      <c r="BF12" s="109">
        <f t="shared" si="27"/>
        <v>0</v>
      </c>
      <c r="BG12" s="109">
        <f t="shared" si="27"/>
        <v>0</v>
      </c>
      <c r="BH12" s="109">
        <f t="shared" si="27"/>
        <v>0</v>
      </c>
      <c r="BI12" s="109">
        <f t="shared" si="27"/>
        <v>0</v>
      </c>
      <c r="BJ12" s="110">
        <f t="shared" si="28"/>
        <v>0</v>
      </c>
      <c r="BK12" s="111">
        <f t="shared" si="29"/>
        <v>0</v>
      </c>
      <c r="BM12" s="113">
        <f t="shared" si="38"/>
        <v>0</v>
      </c>
      <c r="BN12" s="114">
        <f t="shared" si="30"/>
        <v>0</v>
      </c>
      <c r="BO12" s="115">
        <f t="shared" si="31"/>
        <v>0</v>
      </c>
    </row>
    <row r="13" spans="1:67" s="112" customFormat="1" ht="17.25">
      <c r="A13" s="60"/>
      <c r="B13" s="81"/>
      <c r="C13" s="82" t="s">
        <v>39</v>
      </c>
      <c r="D13" s="83"/>
      <c r="E13" s="83"/>
      <c r="F13" s="83"/>
      <c r="G13" s="84"/>
      <c r="H13" s="85"/>
      <c r="I13" s="87"/>
      <c r="J13" s="87"/>
      <c r="K13" s="87"/>
      <c r="L13" s="87"/>
      <c r="M13" s="87"/>
      <c r="N13" s="87"/>
      <c r="O13" s="88">
        <f t="shared" si="0"/>
        <v>0</v>
      </c>
      <c r="P13" s="89"/>
      <c r="Q13" s="90"/>
      <c r="R13" s="90"/>
      <c r="S13" s="91">
        <f t="shared" si="1"/>
        <v>0</v>
      </c>
      <c r="T13" s="92">
        <f t="shared" si="32"/>
        <v>0</v>
      </c>
      <c r="U13" s="93" t="str">
        <f t="shared" si="2"/>
        <v/>
      </c>
      <c r="V13" s="93" t="str">
        <f t="shared" si="3"/>
        <v/>
      </c>
      <c r="W13" s="93" t="str">
        <f t="shared" si="4"/>
        <v/>
      </c>
      <c r="X13" s="93" t="str">
        <f t="shared" si="5"/>
        <v/>
      </c>
      <c r="Y13" s="93" t="str">
        <f t="shared" si="6"/>
        <v/>
      </c>
      <c r="Z13" s="93" t="str">
        <f t="shared" si="7"/>
        <v/>
      </c>
      <c r="AA13" s="94">
        <f t="shared" si="8"/>
        <v>0</v>
      </c>
      <c r="AB13" s="95">
        <f t="shared" si="9"/>
        <v>0</v>
      </c>
      <c r="AC13" s="96">
        <f t="shared" si="10"/>
        <v>0</v>
      </c>
      <c r="AD13" s="92">
        <f t="shared" si="39"/>
        <v>0</v>
      </c>
      <c r="AE13" s="93" t="str">
        <f t="shared" si="11"/>
        <v/>
      </c>
      <c r="AF13" s="93" t="str">
        <f t="shared" si="12"/>
        <v/>
      </c>
      <c r="AG13" s="93" t="str">
        <f t="shared" si="13"/>
        <v/>
      </c>
      <c r="AH13" s="93" t="str">
        <f t="shared" si="14"/>
        <v/>
      </c>
      <c r="AI13" s="93" t="str">
        <f t="shared" si="15"/>
        <v/>
      </c>
      <c r="AJ13" s="93" t="str">
        <f t="shared" si="16"/>
        <v/>
      </c>
      <c r="AK13" s="97"/>
      <c r="AL13" s="98">
        <f t="shared" si="17"/>
        <v>0</v>
      </c>
      <c r="AM13" s="91" t="str">
        <f t="shared" si="18"/>
        <v/>
      </c>
      <c r="AN13" s="92">
        <f t="shared" si="19"/>
        <v>0</v>
      </c>
      <c r="AO13" s="93" t="str">
        <f t="shared" si="20"/>
        <v/>
      </c>
      <c r="AP13" s="93" t="str">
        <f t="shared" si="21"/>
        <v/>
      </c>
      <c r="AQ13" s="93" t="str">
        <f t="shared" si="22"/>
        <v/>
      </c>
      <c r="AR13" s="93" t="str">
        <f t="shared" si="23"/>
        <v/>
      </c>
      <c r="AS13" s="93" t="str">
        <f t="shared" si="24"/>
        <v/>
      </c>
      <c r="AT13" s="93" t="str">
        <f t="shared" si="25"/>
        <v/>
      </c>
      <c r="AU13" s="99"/>
      <c r="AV13" s="100"/>
      <c r="AW13" s="101"/>
      <c r="AX13" s="102"/>
      <c r="AY13" s="103">
        <f t="shared" si="33"/>
        <v>0</v>
      </c>
      <c r="AZ13" s="104">
        <f t="shared" si="26"/>
        <v>0</v>
      </c>
      <c r="BA13" s="104">
        <f t="shared" si="34"/>
        <v>0</v>
      </c>
      <c r="BB13" s="105">
        <f t="shared" si="35"/>
        <v>0</v>
      </c>
      <c r="BC13" s="118">
        <f t="shared" si="36"/>
        <v>0</v>
      </c>
      <c r="BD13" s="107"/>
      <c r="BE13" s="108">
        <f t="shared" si="37"/>
        <v>0</v>
      </c>
      <c r="BF13" s="109">
        <f t="shared" si="27"/>
        <v>0</v>
      </c>
      <c r="BG13" s="109">
        <f t="shared" si="27"/>
        <v>0</v>
      </c>
      <c r="BH13" s="109">
        <f t="shared" si="27"/>
        <v>0</v>
      </c>
      <c r="BI13" s="109">
        <f t="shared" si="27"/>
        <v>0</v>
      </c>
      <c r="BJ13" s="110">
        <f t="shared" si="28"/>
        <v>0</v>
      </c>
      <c r="BK13" s="111">
        <f t="shared" si="29"/>
        <v>0</v>
      </c>
      <c r="BM13" s="113">
        <f t="shared" si="38"/>
        <v>0</v>
      </c>
      <c r="BN13" s="114">
        <f t="shared" si="30"/>
        <v>0</v>
      </c>
      <c r="BO13" s="115">
        <f t="shared" si="31"/>
        <v>0</v>
      </c>
    </row>
    <row r="14" spans="1:67" s="112" customFormat="1" ht="17.25">
      <c r="A14" s="60"/>
      <c r="B14" s="81"/>
      <c r="C14" s="82" t="s">
        <v>40</v>
      </c>
      <c r="D14" s="83"/>
      <c r="E14" s="83"/>
      <c r="F14" s="83"/>
      <c r="G14" s="84"/>
      <c r="H14" s="85"/>
      <c r="I14" s="87"/>
      <c r="J14" s="87"/>
      <c r="K14" s="87"/>
      <c r="L14" s="87"/>
      <c r="M14" s="87"/>
      <c r="N14" s="87"/>
      <c r="O14" s="88">
        <f t="shared" si="0"/>
        <v>0</v>
      </c>
      <c r="P14" s="89"/>
      <c r="Q14" s="90"/>
      <c r="R14" s="90"/>
      <c r="S14" s="91">
        <f t="shared" si="1"/>
        <v>0</v>
      </c>
      <c r="T14" s="92">
        <f t="shared" si="32"/>
        <v>0</v>
      </c>
      <c r="U14" s="93" t="str">
        <f t="shared" si="2"/>
        <v/>
      </c>
      <c r="V14" s="93" t="str">
        <f t="shared" si="3"/>
        <v/>
      </c>
      <c r="W14" s="93" t="str">
        <f t="shared" si="4"/>
        <v/>
      </c>
      <c r="X14" s="93" t="str">
        <f t="shared" si="5"/>
        <v/>
      </c>
      <c r="Y14" s="93" t="str">
        <f t="shared" si="6"/>
        <v/>
      </c>
      <c r="Z14" s="93" t="str">
        <f t="shared" si="7"/>
        <v/>
      </c>
      <c r="AA14" s="94">
        <f t="shared" si="8"/>
        <v>0</v>
      </c>
      <c r="AB14" s="95">
        <f t="shared" si="9"/>
        <v>0</v>
      </c>
      <c r="AC14" s="96">
        <f t="shared" si="10"/>
        <v>0</v>
      </c>
      <c r="AD14" s="92">
        <f t="shared" si="39"/>
        <v>0</v>
      </c>
      <c r="AE14" s="93" t="str">
        <f t="shared" si="11"/>
        <v/>
      </c>
      <c r="AF14" s="93" t="str">
        <f t="shared" si="12"/>
        <v/>
      </c>
      <c r="AG14" s="93" t="str">
        <f t="shared" si="13"/>
        <v/>
      </c>
      <c r="AH14" s="93" t="str">
        <f t="shared" si="14"/>
        <v/>
      </c>
      <c r="AI14" s="93" t="str">
        <f t="shared" si="15"/>
        <v/>
      </c>
      <c r="AJ14" s="93" t="str">
        <f t="shared" si="16"/>
        <v/>
      </c>
      <c r="AK14" s="97"/>
      <c r="AL14" s="98">
        <f t="shared" si="17"/>
        <v>0</v>
      </c>
      <c r="AM14" s="91" t="str">
        <f t="shared" si="18"/>
        <v/>
      </c>
      <c r="AN14" s="92">
        <f t="shared" si="19"/>
        <v>0</v>
      </c>
      <c r="AO14" s="93" t="str">
        <f t="shared" si="20"/>
        <v/>
      </c>
      <c r="AP14" s="93" t="str">
        <f t="shared" si="21"/>
        <v/>
      </c>
      <c r="AQ14" s="93" t="str">
        <f t="shared" si="22"/>
        <v/>
      </c>
      <c r="AR14" s="93" t="str">
        <f t="shared" si="23"/>
        <v/>
      </c>
      <c r="AS14" s="93" t="str">
        <f t="shared" si="24"/>
        <v/>
      </c>
      <c r="AT14" s="93" t="str">
        <f t="shared" si="25"/>
        <v/>
      </c>
      <c r="AU14" s="99"/>
      <c r="AV14" s="100"/>
      <c r="AW14" s="101"/>
      <c r="AX14" s="102"/>
      <c r="AY14" s="103">
        <f t="shared" si="33"/>
        <v>0</v>
      </c>
      <c r="AZ14" s="104">
        <f t="shared" si="26"/>
        <v>0</v>
      </c>
      <c r="BA14" s="104">
        <f t="shared" si="34"/>
        <v>0</v>
      </c>
      <c r="BB14" s="105">
        <f t="shared" si="35"/>
        <v>0</v>
      </c>
      <c r="BC14" s="118">
        <f t="shared" si="36"/>
        <v>0</v>
      </c>
      <c r="BD14" s="107"/>
      <c r="BE14" s="108">
        <f t="shared" si="37"/>
        <v>0</v>
      </c>
      <c r="BF14" s="109">
        <f t="shared" si="27"/>
        <v>0</v>
      </c>
      <c r="BG14" s="109">
        <f t="shared" si="27"/>
        <v>0</v>
      </c>
      <c r="BH14" s="109">
        <f t="shared" si="27"/>
        <v>0</v>
      </c>
      <c r="BI14" s="109">
        <f t="shared" si="27"/>
        <v>0</v>
      </c>
      <c r="BJ14" s="110">
        <f t="shared" si="28"/>
        <v>0</v>
      </c>
      <c r="BK14" s="111">
        <f t="shared" si="29"/>
        <v>0</v>
      </c>
      <c r="BM14" s="113">
        <f t="shared" si="38"/>
        <v>0</v>
      </c>
      <c r="BN14" s="114">
        <f t="shared" si="30"/>
        <v>0</v>
      </c>
      <c r="BO14" s="115">
        <f t="shared" si="31"/>
        <v>0</v>
      </c>
    </row>
    <row r="15" spans="1:67" s="112" customFormat="1" ht="17.25">
      <c r="A15" s="60" t="s">
        <v>41</v>
      </c>
      <c r="B15" s="81"/>
      <c r="C15" s="119" t="s">
        <v>42</v>
      </c>
      <c r="D15" s="83"/>
      <c r="E15" s="83"/>
      <c r="F15" s="83"/>
      <c r="G15" s="84"/>
      <c r="H15" s="85" t="s">
        <v>43</v>
      </c>
      <c r="I15" s="87">
        <v>90</v>
      </c>
      <c r="J15" s="87">
        <v>71</v>
      </c>
      <c r="K15" s="87"/>
      <c r="L15" s="87"/>
      <c r="M15" s="87"/>
      <c r="N15" s="87"/>
      <c r="O15" s="88">
        <f t="shared" si="0"/>
        <v>161</v>
      </c>
      <c r="P15" s="89">
        <v>400.85</v>
      </c>
      <c r="Q15" s="90"/>
      <c r="R15" s="90"/>
      <c r="S15" s="91">
        <f t="shared" si="1"/>
        <v>400.85</v>
      </c>
      <c r="T15" s="92">
        <f t="shared" si="32"/>
        <v>64536.850000000006</v>
      </c>
      <c r="U15" s="93">
        <f t="shared" si="2"/>
        <v>36076.5</v>
      </c>
      <c r="V15" s="93">
        <f t="shared" si="3"/>
        <v>28460.350000000002</v>
      </c>
      <c r="W15" s="93">
        <f t="shared" si="4"/>
        <v>0</v>
      </c>
      <c r="X15" s="93">
        <f t="shared" si="5"/>
        <v>0</v>
      </c>
      <c r="Y15" s="93">
        <f t="shared" si="6"/>
        <v>0</v>
      </c>
      <c r="Z15" s="93">
        <f t="shared" si="7"/>
        <v>0</v>
      </c>
      <c r="AA15" s="94">
        <f t="shared" si="8"/>
        <v>0</v>
      </c>
      <c r="AB15" s="95">
        <f t="shared" si="9"/>
        <v>0.95</v>
      </c>
      <c r="AC15" s="96">
        <f t="shared" si="10"/>
        <v>380.8075</v>
      </c>
      <c r="AD15" s="92">
        <f t="shared" si="39"/>
        <v>61310.007500000007</v>
      </c>
      <c r="AE15" s="93">
        <f t="shared" si="11"/>
        <v>34272.675000000003</v>
      </c>
      <c r="AF15" s="93">
        <f t="shared" si="12"/>
        <v>27037.3325</v>
      </c>
      <c r="AG15" s="93">
        <f t="shared" si="13"/>
        <v>0</v>
      </c>
      <c r="AH15" s="93">
        <f t="shared" si="14"/>
        <v>0</v>
      </c>
      <c r="AI15" s="93">
        <f t="shared" si="15"/>
        <v>0</v>
      </c>
      <c r="AJ15" s="93">
        <f t="shared" si="16"/>
        <v>0</v>
      </c>
      <c r="AK15" s="97"/>
      <c r="AL15" s="98">
        <f t="shared" si="17"/>
        <v>1.2775468657734208</v>
      </c>
      <c r="AM15" s="91">
        <f t="shared" si="18"/>
        <v>486.49942808801194</v>
      </c>
      <c r="AN15" s="92">
        <f t="shared" si="19"/>
        <v>78326.407922169921</v>
      </c>
      <c r="AO15" s="93">
        <f t="shared" si="20"/>
        <v>43784.948527921071</v>
      </c>
      <c r="AP15" s="93">
        <f t="shared" si="21"/>
        <v>34541.45939424885</v>
      </c>
      <c r="AQ15" s="93">
        <f t="shared" si="22"/>
        <v>0</v>
      </c>
      <c r="AR15" s="93">
        <f t="shared" si="23"/>
        <v>0</v>
      </c>
      <c r="AS15" s="93">
        <f t="shared" si="24"/>
        <v>0</v>
      </c>
      <c r="AT15" s="93">
        <f t="shared" si="25"/>
        <v>0</v>
      </c>
      <c r="AU15" s="99"/>
      <c r="AV15" s="100"/>
      <c r="AW15" s="101"/>
      <c r="AX15" s="102"/>
      <c r="AY15" s="103">
        <f t="shared" si="33"/>
        <v>0</v>
      </c>
      <c r="AZ15" s="104">
        <f t="shared" si="26"/>
        <v>0</v>
      </c>
      <c r="BA15" s="104">
        <f t="shared" si="34"/>
        <v>0</v>
      </c>
      <c r="BB15" s="105">
        <f t="shared" si="35"/>
        <v>0</v>
      </c>
      <c r="BC15" s="118">
        <f t="shared" si="36"/>
        <v>0</v>
      </c>
      <c r="BD15" s="107"/>
      <c r="BE15" s="108">
        <f t="shared" si="37"/>
        <v>0</v>
      </c>
      <c r="BF15" s="109">
        <f t="shared" si="27"/>
        <v>0</v>
      </c>
      <c r="BG15" s="109">
        <f t="shared" si="27"/>
        <v>0</v>
      </c>
      <c r="BH15" s="109">
        <f t="shared" si="27"/>
        <v>0</v>
      </c>
      <c r="BI15" s="109">
        <f t="shared" si="27"/>
        <v>0</v>
      </c>
      <c r="BJ15" s="110">
        <f t="shared" si="28"/>
        <v>0</v>
      </c>
      <c r="BK15" s="111">
        <f t="shared" si="29"/>
        <v>0</v>
      </c>
      <c r="BM15" s="113">
        <f t="shared" si="38"/>
        <v>64536.850000000006</v>
      </c>
      <c r="BN15" s="114">
        <f t="shared" si="30"/>
        <v>0</v>
      </c>
      <c r="BO15" s="115">
        <f t="shared" si="31"/>
        <v>64536.850000000006</v>
      </c>
    </row>
    <row r="16" spans="1:67" s="112" customFormat="1" ht="17.25">
      <c r="A16" s="60"/>
      <c r="B16" s="81"/>
      <c r="C16" s="82"/>
      <c r="D16" s="83"/>
      <c r="E16" s="83"/>
      <c r="F16" s="83"/>
      <c r="G16" s="84"/>
      <c r="H16" s="85"/>
      <c r="I16" s="87">
        <v>0</v>
      </c>
      <c r="J16" s="87">
        <v>0</v>
      </c>
      <c r="K16" s="87"/>
      <c r="L16" s="87"/>
      <c r="M16" s="87"/>
      <c r="N16" s="87"/>
      <c r="O16" s="88">
        <f t="shared" si="0"/>
        <v>0</v>
      </c>
      <c r="P16" s="89"/>
      <c r="Q16" s="90"/>
      <c r="R16" s="90"/>
      <c r="S16" s="91">
        <f t="shared" si="1"/>
        <v>0</v>
      </c>
      <c r="T16" s="92">
        <f t="shared" si="32"/>
        <v>0</v>
      </c>
      <c r="U16" s="93" t="str">
        <f t="shared" si="2"/>
        <v/>
      </c>
      <c r="V16" s="93" t="str">
        <f t="shared" si="3"/>
        <v/>
      </c>
      <c r="W16" s="93" t="str">
        <f t="shared" si="4"/>
        <v/>
      </c>
      <c r="X16" s="93" t="str">
        <f t="shared" si="5"/>
        <v/>
      </c>
      <c r="Y16" s="93" t="str">
        <f t="shared" si="6"/>
        <v/>
      </c>
      <c r="Z16" s="93" t="str">
        <f t="shared" si="7"/>
        <v/>
      </c>
      <c r="AA16" s="94">
        <f t="shared" si="8"/>
        <v>0</v>
      </c>
      <c r="AB16" s="95">
        <f t="shared" si="9"/>
        <v>0</v>
      </c>
      <c r="AC16" s="96">
        <f t="shared" si="10"/>
        <v>0</v>
      </c>
      <c r="AD16" s="92">
        <f t="shared" si="39"/>
        <v>0</v>
      </c>
      <c r="AE16" s="93" t="str">
        <f t="shared" si="11"/>
        <v/>
      </c>
      <c r="AF16" s="93" t="str">
        <f t="shared" si="12"/>
        <v/>
      </c>
      <c r="AG16" s="93" t="str">
        <f t="shared" si="13"/>
        <v/>
      </c>
      <c r="AH16" s="93" t="str">
        <f t="shared" si="14"/>
        <v/>
      </c>
      <c r="AI16" s="93" t="str">
        <f t="shared" si="15"/>
        <v/>
      </c>
      <c r="AJ16" s="93" t="str">
        <f t="shared" si="16"/>
        <v/>
      </c>
      <c r="AK16" s="97"/>
      <c r="AL16" s="98">
        <f t="shared" si="17"/>
        <v>0</v>
      </c>
      <c r="AM16" s="91" t="str">
        <f t="shared" si="18"/>
        <v/>
      </c>
      <c r="AN16" s="92">
        <f t="shared" si="19"/>
        <v>0</v>
      </c>
      <c r="AO16" s="93" t="str">
        <f t="shared" si="20"/>
        <v/>
      </c>
      <c r="AP16" s="93" t="str">
        <f t="shared" si="21"/>
        <v/>
      </c>
      <c r="AQ16" s="93" t="str">
        <f t="shared" si="22"/>
        <v/>
      </c>
      <c r="AR16" s="93" t="str">
        <f t="shared" si="23"/>
        <v/>
      </c>
      <c r="AS16" s="93" t="str">
        <f t="shared" si="24"/>
        <v/>
      </c>
      <c r="AT16" s="93" t="str">
        <f t="shared" si="25"/>
        <v/>
      </c>
      <c r="AU16" s="99"/>
      <c r="AV16" s="100"/>
      <c r="AW16" s="101"/>
      <c r="AX16" s="102"/>
      <c r="AY16" s="103">
        <f t="shared" si="33"/>
        <v>0</v>
      </c>
      <c r="AZ16" s="104">
        <f t="shared" si="26"/>
        <v>0</v>
      </c>
      <c r="BA16" s="104">
        <f t="shared" si="34"/>
        <v>0</v>
      </c>
      <c r="BB16" s="105">
        <f t="shared" si="35"/>
        <v>0</v>
      </c>
      <c r="BC16" s="118">
        <f t="shared" si="36"/>
        <v>0</v>
      </c>
      <c r="BD16" s="107"/>
      <c r="BE16" s="108">
        <f t="shared" si="37"/>
        <v>0</v>
      </c>
      <c r="BF16" s="109">
        <f t="shared" si="27"/>
        <v>0</v>
      </c>
      <c r="BG16" s="109">
        <f t="shared" si="27"/>
        <v>0</v>
      </c>
      <c r="BH16" s="109">
        <f t="shared" si="27"/>
        <v>0</v>
      </c>
      <c r="BI16" s="109">
        <f t="shared" si="27"/>
        <v>0</v>
      </c>
      <c r="BJ16" s="110">
        <f t="shared" si="28"/>
        <v>0</v>
      </c>
      <c r="BK16" s="111">
        <f t="shared" si="29"/>
        <v>0</v>
      </c>
      <c r="BM16" s="113">
        <f t="shared" si="38"/>
        <v>0</v>
      </c>
      <c r="BN16" s="114">
        <f t="shared" si="30"/>
        <v>0</v>
      </c>
      <c r="BO16" s="115">
        <f t="shared" si="31"/>
        <v>0</v>
      </c>
    </row>
    <row r="17" spans="1:67" s="112" customFormat="1" ht="17.25">
      <c r="A17" s="60"/>
      <c r="B17" s="116" t="s">
        <v>44</v>
      </c>
      <c r="C17" s="117" t="s">
        <v>45</v>
      </c>
      <c r="D17" s="83"/>
      <c r="E17" s="83"/>
      <c r="F17" s="83"/>
      <c r="G17" s="84"/>
      <c r="H17" s="85"/>
      <c r="I17" s="87">
        <v>0</v>
      </c>
      <c r="J17" s="87">
        <v>0</v>
      </c>
      <c r="K17" s="87"/>
      <c r="L17" s="87"/>
      <c r="M17" s="87"/>
      <c r="N17" s="87"/>
      <c r="O17" s="88">
        <f t="shared" si="0"/>
        <v>0</v>
      </c>
      <c r="P17" s="89"/>
      <c r="Q17" s="90"/>
      <c r="R17" s="90"/>
      <c r="S17" s="91">
        <f t="shared" si="1"/>
        <v>0</v>
      </c>
      <c r="T17" s="92">
        <f t="shared" si="32"/>
        <v>0</v>
      </c>
      <c r="U17" s="93" t="str">
        <f t="shared" si="2"/>
        <v/>
      </c>
      <c r="V17" s="93" t="str">
        <f t="shared" si="3"/>
        <v/>
      </c>
      <c r="W17" s="93" t="str">
        <f t="shared" si="4"/>
        <v/>
      </c>
      <c r="X17" s="93" t="str">
        <f t="shared" si="5"/>
        <v/>
      </c>
      <c r="Y17" s="93" t="str">
        <f t="shared" si="6"/>
        <v/>
      </c>
      <c r="Z17" s="93" t="str">
        <f t="shared" si="7"/>
        <v/>
      </c>
      <c r="AA17" s="94">
        <f t="shared" si="8"/>
        <v>0</v>
      </c>
      <c r="AB17" s="95">
        <f t="shared" si="9"/>
        <v>0</v>
      </c>
      <c r="AC17" s="96">
        <f t="shared" si="10"/>
        <v>0</v>
      </c>
      <c r="AD17" s="92">
        <f t="shared" si="39"/>
        <v>0</v>
      </c>
      <c r="AE17" s="93" t="str">
        <f t="shared" si="11"/>
        <v/>
      </c>
      <c r="AF17" s="93" t="str">
        <f t="shared" si="12"/>
        <v/>
      </c>
      <c r="AG17" s="93" t="str">
        <f t="shared" si="13"/>
        <v/>
      </c>
      <c r="AH17" s="93" t="str">
        <f t="shared" si="14"/>
        <v/>
      </c>
      <c r="AI17" s="93" t="str">
        <f t="shared" si="15"/>
        <v/>
      </c>
      <c r="AJ17" s="93" t="str">
        <f t="shared" si="16"/>
        <v/>
      </c>
      <c r="AK17" s="97"/>
      <c r="AL17" s="98">
        <f t="shared" si="17"/>
        <v>0</v>
      </c>
      <c r="AM17" s="91" t="str">
        <f t="shared" si="18"/>
        <v/>
      </c>
      <c r="AN17" s="92">
        <f t="shared" si="19"/>
        <v>0</v>
      </c>
      <c r="AO17" s="93" t="str">
        <f t="shared" si="20"/>
        <v/>
      </c>
      <c r="AP17" s="93" t="str">
        <f t="shared" si="21"/>
        <v/>
      </c>
      <c r="AQ17" s="93" t="str">
        <f t="shared" si="22"/>
        <v/>
      </c>
      <c r="AR17" s="93" t="str">
        <f t="shared" si="23"/>
        <v/>
      </c>
      <c r="AS17" s="93" t="str">
        <f t="shared" si="24"/>
        <v/>
      </c>
      <c r="AT17" s="93" t="str">
        <f t="shared" si="25"/>
        <v/>
      </c>
      <c r="AU17" s="99"/>
      <c r="AV17" s="100"/>
      <c r="AW17" s="101"/>
      <c r="AX17" s="102"/>
      <c r="AY17" s="103">
        <f t="shared" si="33"/>
        <v>0</v>
      </c>
      <c r="AZ17" s="104">
        <f t="shared" si="26"/>
        <v>0</v>
      </c>
      <c r="BA17" s="104">
        <f t="shared" si="34"/>
        <v>0</v>
      </c>
      <c r="BB17" s="105">
        <f t="shared" si="35"/>
        <v>0</v>
      </c>
      <c r="BC17" s="118">
        <f t="shared" si="36"/>
        <v>0</v>
      </c>
      <c r="BD17" s="107"/>
      <c r="BE17" s="108">
        <f t="shared" si="37"/>
        <v>0</v>
      </c>
      <c r="BF17" s="109">
        <f t="shared" si="27"/>
        <v>0</v>
      </c>
      <c r="BG17" s="109">
        <f t="shared" si="27"/>
        <v>0</v>
      </c>
      <c r="BH17" s="109">
        <f t="shared" si="27"/>
        <v>0</v>
      </c>
      <c r="BI17" s="109">
        <f t="shared" si="27"/>
        <v>0</v>
      </c>
      <c r="BJ17" s="110">
        <f t="shared" si="28"/>
        <v>0</v>
      </c>
      <c r="BK17" s="111">
        <f t="shared" si="29"/>
        <v>0</v>
      </c>
      <c r="BM17" s="113">
        <f t="shared" si="38"/>
        <v>0</v>
      </c>
      <c r="BN17" s="114">
        <f t="shared" si="30"/>
        <v>0</v>
      </c>
      <c r="BO17" s="115">
        <f t="shared" si="31"/>
        <v>0</v>
      </c>
    </row>
    <row r="18" spans="1:67" s="112" customFormat="1" ht="17.25">
      <c r="A18" s="60"/>
      <c r="B18" s="81"/>
      <c r="C18" s="82" t="s">
        <v>46</v>
      </c>
      <c r="D18" s="83"/>
      <c r="E18" s="83"/>
      <c r="F18" s="83"/>
      <c r="G18" s="84"/>
      <c r="H18" s="85"/>
      <c r="I18" s="87">
        <v>0</v>
      </c>
      <c r="J18" s="87">
        <v>0</v>
      </c>
      <c r="K18" s="87"/>
      <c r="L18" s="87"/>
      <c r="M18" s="87"/>
      <c r="N18" s="87"/>
      <c r="O18" s="88">
        <f t="shared" si="0"/>
        <v>0</v>
      </c>
      <c r="P18" s="89"/>
      <c r="Q18" s="90"/>
      <c r="R18" s="90"/>
      <c r="S18" s="91">
        <f t="shared" si="1"/>
        <v>0</v>
      </c>
      <c r="T18" s="92">
        <f t="shared" si="32"/>
        <v>0</v>
      </c>
      <c r="U18" s="93" t="str">
        <f t="shared" si="2"/>
        <v/>
      </c>
      <c r="V18" s="93" t="str">
        <f t="shared" si="3"/>
        <v/>
      </c>
      <c r="W18" s="93" t="str">
        <f t="shared" si="4"/>
        <v/>
      </c>
      <c r="X18" s="93" t="str">
        <f t="shared" si="5"/>
        <v/>
      </c>
      <c r="Y18" s="93" t="str">
        <f t="shared" si="6"/>
        <v/>
      </c>
      <c r="Z18" s="93" t="str">
        <f t="shared" si="7"/>
        <v/>
      </c>
      <c r="AA18" s="94">
        <f t="shared" si="8"/>
        <v>0</v>
      </c>
      <c r="AB18" s="95">
        <f t="shared" si="9"/>
        <v>0</v>
      </c>
      <c r="AC18" s="96">
        <f t="shared" si="10"/>
        <v>0</v>
      </c>
      <c r="AD18" s="92">
        <f t="shared" si="39"/>
        <v>0</v>
      </c>
      <c r="AE18" s="93" t="str">
        <f t="shared" si="11"/>
        <v/>
      </c>
      <c r="AF18" s="93" t="str">
        <f t="shared" si="12"/>
        <v/>
      </c>
      <c r="AG18" s="93" t="str">
        <f t="shared" si="13"/>
        <v/>
      </c>
      <c r="AH18" s="93" t="str">
        <f t="shared" si="14"/>
        <v/>
      </c>
      <c r="AI18" s="93" t="str">
        <f t="shared" si="15"/>
        <v/>
      </c>
      <c r="AJ18" s="93" t="str">
        <f t="shared" si="16"/>
        <v/>
      </c>
      <c r="AK18" s="97"/>
      <c r="AL18" s="98">
        <f t="shared" si="17"/>
        <v>0</v>
      </c>
      <c r="AM18" s="91" t="str">
        <f t="shared" si="18"/>
        <v/>
      </c>
      <c r="AN18" s="92">
        <f t="shared" si="19"/>
        <v>0</v>
      </c>
      <c r="AO18" s="93" t="str">
        <f t="shared" si="20"/>
        <v/>
      </c>
      <c r="AP18" s="93" t="str">
        <f t="shared" si="21"/>
        <v/>
      </c>
      <c r="AQ18" s="93" t="str">
        <f t="shared" si="22"/>
        <v/>
      </c>
      <c r="AR18" s="93" t="str">
        <f t="shared" si="23"/>
        <v/>
      </c>
      <c r="AS18" s="93" t="str">
        <f t="shared" si="24"/>
        <v/>
      </c>
      <c r="AT18" s="93" t="str">
        <f t="shared" si="25"/>
        <v/>
      </c>
      <c r="AU18" s="99"/>
      <c r="AV18" s="100"/>
      <c r="AW18" s="101"/>
      <c r="AX18" s="102"/>
      <c r="AY18" s="103">
        <f t="shared" si="33"/>
        <v>0</v>
      </c>
      <c r="AZ18" s="104">
        <f t="shared" si="26"/>
        <v>0</v>
      </c>
      <c r="BA18" s="104">
        <f t="shared" si="34"/>
        <v>0</v>
      </c>
      <c r="BB18" s="105">
        <f t="shared" si="35"/>
        <v>0</v>
      </c>
      <c r="BC18" s="118">
        <f t="shared" si="36"/>
        <v>0</v>
      </c>
      <c r="BE18" s="108">
        <f t="shared" si="37"/>
        <v>0</v>
      </c>
      <c r="BF18" s="109">
        <f t="shared" si="27"/>
        <v>0</v>
      </c>
      <c r="BG18" s="109">
        <f t="shared" si="27"/>
        <v>0</v>
      </c>
      <c r="BH18" s="109">
        <f t="shared" si="27"/>
        <v>0</v>
      </c>
      <c r="BI18" s="109">
        <f t="shared" si="27"/>
        <v>0</v>
      </c>
      <c r="BJ18" s="110">
        <f t="shared" si="28"/>
        <v>0</v>
      </c>
      <c r="BK18" s="111">
        <f t="shared" si="29"/>
        <v>0</v>
      </c>
      <c r="BM18" s="113">
        <f t="shared" si="38"/>
        <v>0</v>
      </c>
      <c r="BN18" s="114">
        <f t="shared" si="30"/>
        <v>0</v>
      </c>
      <c r="BO18" s="115">
        <f t="shared" si="31"/>
        <v>0</v>
      </c>
    </row>
    <row r="19" spans="1:67" s="112" customFormat="1" ht="17.25">
      <c r="A19" s="60"/>
      <c r="B19" s="81"/>
      <c r="C19" s="82" t="s">
        <v>40</v>
      </c>
      <c r="D19" s="83"/>
      <c r="E19" s="83"/>
      <c r="F19" s="83"/>
      <c r="G19" s="84"/>
      <c r="H19" s="85"/>
      <c r="I19" s="87">
        <v>0</v>
      </c>
      <c r="J19" s="87">
        <v>0</v>
      </c>
      <c r="K19" s="87"/>
      <c r="L19" s="87"/>
      <c r="M19" s="87"/>
      <c r="N19" s="87"/>
      <c r="O19" s="88">
        <f t="shared" si="0"/>
        <v>0</v>
      </c>
      <c r="P19" s="89"/>
      <c r="Q19" s="90"/>
      <c r="R19" s="90"/>
      <c r="S19" s="91">
        <f t="shared" si="1"/>
        <v>0</v>
      </c>
      <c r="T19" s="92">
        <f t="shared" si="32"/>
        <v>0</v>
      </c>
      <c r="U19" s="93" t="str">
        <f t="shared" si="2"/>
        <v/>
      </c>
      <c r="V19" s="93" t="str">
        <f t="shared" si="3"/>
        <v/>
      </c>
      <c r="W19" s="93" t="str">
        <f t="shared" si="4"/>
        <v/>
      </c>
      <c r="X19" s="93" t="str">
        <f t="shared" si="5"/>
        <v/>
      </c>
      <c r="Y19" s="93" t="str">
        <f t="shared" si="6"/>
        <v/>
      </c>
      <c r="Z19" s="93" t="str">
        <f t="shared" si="7"/>
        <v/>
      </c>
      <c r="AA19" s="94">
        <f t="shared" si="8"/>
        <v>0</v>
      </c>
      <c r="AB19" s="95">
        <f t="shared" si="9"/>
        <v>0</v>
      </c>
      <c r="AC19" s="96">
        <f t="shared" si="10"/>
        <v>0</v>
      </c>
      <c r="AD19" s="92">
        <f t="shared" si="39"/>
        <v>0</v>
      </c>
      <c r="AE19" s="93" t="str">
        <f t="shared" si="11"/>
        <v/>
      </c>
      <c r="AF19" s="93" t="str">
        <f t="shared" si="12"/>
        <v/>
      </c>
      <c r="AG19" s="93" t="str">
        <f t="shared" si="13"/>
        <v/>
      </c>
      <c r="AH19" s="93" t="str">
        <f t="shared" si="14"/>
        <v/>
      </c>
      <c r="AI19" s="93" t="str">
        <f t="shared" si="15"/>
        <v/>
      </c>
      <c r="AJ19" s="93" t="str">
        <f t="shared" si="16"/>
        <v/>
      </c>
      <c r="AK19" s="97"/>
      <c r="AL19" s="98">
        <f t="shared" si="17"/>
        <v>0</v>
      </c>
      <c r="AM19" s="91" t="str">
        <f t="shared" si="18"/>
        <v/>
      </c>
      <c r="AN19" s="92">
        <f t="shared" si="19"/>
        <v>0</v>
      </c>
      <c r="AO19" s="93" t="str">
        <f t="shared" si="20"/>
        <v/>
      </c>
      <c r="AP19" s="93" t="str">
        <f t="shared" si="21"/>
        <v/>
      </c>
      <c r="AQ19" s="93" t="str">
        <f t="shared" si="22"/>
        <v/>
      </c>
      <c r="AR19" s="93" t="str">
        <f t="shared" si="23"/>
        <v/>
      </c>
      <c r="AS19" s="93" t="str">
        <f t="shared" si="24"/>
        <v/>
      </c>
      <c r="AT19" s="93" t="str">
        <f t="shared" si="25"/>
        <v/>
      </c>
      <c r="AU19" s="99"/>
      <c r="AV19" s="100"/>
      <c r="AW19" s="101"/>
      <c r="AX19" s="102"/>
      <c r="AY19" s="103">
        <f t="shared" si="33"/>
        <v>0</v>
      </c>
      <c r="AZ19" s="104">
        <f t="shared" si="26"/>
        <v>0</v>
      </c>
      <c r="BA19" s="104">
        <f t="shared" si="34"/>
        <v>0</v>
      </c>
      <c r="BB19" s="105">
        <f t="shared" si="35"/>
        <v>0</v>
      </c>
      <c r="BC19" s="118">
        <f t="shared" si="36"/>
        <v>0</v>
      </c>
      <c r="BE19" s="108">
        <f t="shared" si="37"/>
        <v>0</v>
      </c>
      <c r="BF19" s="109">
        <f t="shared" si="27"/>
        <v>0</v>
      </c>
      <c r="BG19" s="109">
        <f t="shared" si="27"/>
        <v>0</v>
      </c>
      <c r="BH19" s="109">
        <f t="shared" si="27"/>
        <v>0</v>
      </c>
      <c r="BI19" s="109">
        <f t="shared" si="27"/>
        <v>0</v>
      </c>
      <c r="BJ19" s="110">
        <f t="shared" si="28"/>
        <v>0</v>
      </c>
      <c r="BK19" s="111">
        <f t="shared" si="29"/>
        <v>0</v>
      </c>
      <c r="BM19" s="113">
        <f t="shared" si="38"/>
        <v>0</v>
      </c>
      <c r="BN19" s="114">
        <f t="shared" si="30"/>
        <v>0</v>
      </c>
      <c r="BO19" s="115">
        <f t="shared" si="31"/>
        <v>0</v>
      </c>
    </row>
    <row r="20" spans="1:67" s="112" customFormat="1" ht="17.25">
      <c r="A20" s="60" t="s">
        <v>41</v>
      </c>
      <c r="B20" s="81"/>
      <c r="C20" s="119" t="s">
        <v>47</v>
      </c>
      <c r="D20" s="83"/>
      <c r="E20" s="83"/>
      <c r="F20" s="83"/>
      <c r="G20" s="84"/>
      <c r="H20" s="85" t="s">
        <v>43</v>
      </c>
      <c r="I20" s="87">
        <v>6</v>
      </c>
      <c r="J20" s="87">
        <v>4</v>
      </c>
      <c r="K20" s="87"/>
      <c r="L20" s="87"/>
      <c r="M20" s="87"/>
      <c r="N20" s="87"/>
      <c r="O20" s="88">
        <f t="shared" si="0"/>
        <v>10</v>
      </c>
      <c r="P20" s="89">
        <v>616.57000000000005</v>
      </c>
      <c r="Q20" s="90"/>
      <c r="R20" s="90"/>
      <c r="S20" s="91">
        <f t="shared" si="1"/>
        <v>616.57000000000005</v>
      </c>
      <c r="T20" s="92">
        <f t="shared" si="32"/>
        <v>6165.7000000000007</v>
      </c>
      <c r="U20" s="93">
        <f t="shared" si="2"/>
        <v>3699.42</v>
      </c>
      <c r="V20" s="93">
        <f t="shared" si="3"/>
        <v>2466.2800000000002</v>
      </c>
      <c r="W20" s="93">
        <f t="shared" si="4"/>
        <v>0</v>
      </c>
      <c r="X20" s="93">
        <f t="shared" si="5"/>
        <v>0</v>
      </c>
      <c r="Y20" s="93">
        <f t="shared" si="6"/>
        <v>0</v>
      </c>
      <c r="Z20" s="93">
        <f t="shared" si="7"/>
        <v>0</v>
      </c>
      <c r="AA20" s="94">
        <f t="shared" si="8"/>
        <v>0</v>
      </c>
      <c r="AB20" s="95">
        <f t="shared" si="9"/>
        <v>0.95</v>
      </c>
      <c r="AC20" s="96">
        <f t="shared" si="10"/>
        <v>585.74149999999997</v>
      </c>
      <c r="AD20" s="92">
        <f t="shared" si="39"/>
        <v>5857.4149999999991</v>
      </c>
      <c r="AE20" s="93">
        <f t="shared" si="11"/>
        <v>3514.4489999999996</v>
      </c>
      <c r="AF20" s="93">
        <f t="shared" si="12"/>
        <v>2342.9659999999999</v>
      </c>
      <c r="AG20" s="93">
        <f t="shared" si="13"/>
        <v>0</v>
      </c>
      <c r="AH20" s="93">
        <f t="shared" si="14"/>
        <v>0</v>
      </c>
      <c r="AI20" s="93">
        <f t="shared" si="15"/>
        <v>0</v>
      </c>
      <c r="AJ20" s="93">
        <f t="shared" si="16"/>
        <v>0</v>
      </c>
      <c r="AK20" s="97"/>
      <c r="AL20" s="98">
        <f t="shared" si="17"/>
        <v>1.2775468657734208</v>
      </c>
      <c r="AM20" s="91">
        <f t="shared" si="18"/>
        <v>748.3122174784221</v>
      </c>
      <c r="AN20" s="92">
        <f t="shared" si="19"/>
        <v>7483.122174784221</v>
      </c>
      <c r="AO20" s="93">
        <f t="shared" si="20"/>
        <v>4489.8733048705326</v>
      </c>
      <c r="AP20" s="93">
        <f t="shared" si="21"/>
        <v>2993.2488699136884</v>
      </c>
      <c r="AQ20" s="93">
        <f t="shared" si="22"/>
        <v>0</v>
      </c>
      <c r="AR20" s="93">
        <f t="shared" si="23"/>
        <v>0</v>
      </c>
      <c r="AS20" s="93">
        <f t="shared" si="24"/>
        <v>0</v>
      </c>
      <c r="AT20" s="93">
        <f t="shared" si="25"/>
        <v>0</v>
      </c>
      <c r="AU20" s="99"/>
      <c r="AV20" s="100"/>
      <c r="AW20" s="101"/>
      <c r="AX20" s="102"/>
      <c r="AY20" s="103">
        <f t="shared" si="33"/>
        <v>0</v>
      </c>
      <c r="AZ20" s="104">
        <f t="shared" si="26"/>
        <v>0</v>
      </c>
      <c r="BA20" s="104">
        <f t="shared" si="34"/>
        <v>0</v>
      </c>
      <c r="BB20" s="105">
        <f t="shared" si="35"/>
        <v>0</v>
      </c>
      <c r="BC20" s="118">
        <f t="shared" si="36"/>
        <v>0</v>
      </c>
      <c r="BE20" s="108">
        <f t="shared" si="37"/>
        <v>0</v>
      </c>
      <c r="BF20" s="109">
        <f t="shared" si="27"/>
        <v>0</v>
      </c>
      <c r="BG20" s="109">
        <f t="shared" si="27"/>
        <v>0</v>
      </c>
      <c r="BH20" s="109">
        <f t="shared" si="27"/>
        <v>0</v>
      </c>
      <c r="BI20" s="109">
        <f t="shared" si="27"/>
        <v>0</v>
      </c>
      <c r="BJ20" s="110">
        <f t="shared" si="28"/>
        <v>0</v>
      </c>
      <c r="BK20" s="111">
        <f t="shared" si="29"/>
        <v>0</v>
      </c>
      <c r="BM20" s="113">
        <f t="shared" si="38"/>
        <v>6165.7000000000007</v>
      </c>
      <c r="BN20" s="114">
        <f t="shared" si="30"/>
        <v>0</v>
      </c>
      <c r="BO20" s="115">
        <f t="shared" si="31"/>
        <v>6165.7000000000007</v>
      </c>
    </row>
    <row r="21" spans="1:67" s="112" customFormat="1" ht="17.25">
      <c r="A21" s="60"/>
      <c r="B21" s="81"/>
      <c r="C21" s="82"/>
      <c r="D21" s="83"/>
      <c r="E21" s="83"/>
      <c r="F21" s="83"/>
      <c r="G21" s="84"/>
      <c r="H21" s="85"/>
      <c r="I21" s="87">
        <v>0</v>
      </c>
      <c r="J21" s="87">
        <v>0</v>
      </c>
      <c r="K21" s="87"/>
      <c r="L21" s="87"/>
      <c r="M21" s="87"/>
      <c r="N21" s="87"/>
      <c r="O21" s="88">
        <f t="shared" si="0"/>
        <v>0</v>
      </c>
      <c r="P21" s="89"/>
      <c r="Q21" s="90"/>
      <c r="R21" s="90"/>
      <c r="S21" s="91">
        <f t="shared" si="1"/>
        <v>0</v>
      </c>
      <c r="T21" s="92">
        <f t="shared" si="32"/>
        <v>0</v>
      </c>
      <c r="U21" s="93" t="str">
        <f t="shared" si="2"/>
        <v/>
      </c>
      <c r="V21" s="93" t="str">
        <f t="shared" si="3"/>
        <v/>
      </c>
      <c r="W21" s="93" t="str">
        <f t="shared" si="4"/>
        <v/>
      </c>
      <c r="X21" s="93" t="str">
        <f t="shared" si="5"/>
        <v/>
      </c>
      <c r="Y21" s="93" t="str">
        <f t="shared" si="6"/>
        <v/>
      </c>
      <c r="Z21" s="93" t="str">
        <f t="shared" si="7"/>
        <v/>
      </c>
      <c r="AA21" s="94">
        <f t="shared" si="8"/>
        <v>0</v>
      </c>
      <c r="AB21" s="95">
        <f t="shared" si="9"/>
        <v>0</v>
      </c>
      <c r="AC21" s="96">
        <f t="shared" si="10"/>
        <v>0</v>
      </c>
      <c r="AD21" s="92">
        <f t="shared" si="39"/>
        <v>0</v>
      </c>
      <c r="AE21" s="93" t="str">
        <f t="shared" si="11"/>
        <v/>
      </c>
      <c r="AF21" s="93" t="str">
        <f t="shared" si="12"/>
        <v/>
      </c>
      <c r="AG21" s="93" t="str">
        <f t="shared" si="13"/>
        <v/>
      </c>
      <c r="AH21" s="93" t="str">
        <f t="shared" si="14"/>
        <v/>
      </c>
      <c r="AI21" s="93" t="str">
        <f t="shared" si="15"/>
        <v/>
      </c>
      <c r="AJ21" s="93" t="str">
        <f t="shared" si="16"/>
        <v/>
      </c>
      <c r="AK21" s="97"/>
      <c r="AL21" s="98">
        <f t="shared" si="17"/>
        <v>0</v>
      </c>
      <c r="AM21" s="91" t="str">
        <f t="shared" si="18"/>
        <v/>
      </c>
      <c r="AN21" s="92">
        <f t="shared" si="19"/>
        <v>0</v>
      </c>
      <c r="AO21" s="93" t="str">
        <f t="shared" si="20"/>
        <v/>
      </c>
      <c r="AP21" s="93" t="str">
        <f t="shared" si="21"/>
        <v/>
      </c>
      <c r="AQ21" s="93" t="str">
        <f t="shared" si="22"/>
        <v/>
      </c>
      <c r="AR21" s="93" t="str">
        <f t="shared" si="23"/>
        <v/>
      </c>
      <c r="AS21" s="93" t="str">
        <f t="shared" si="24"/>
        <v/>
      </c>
      <c r="AT21" s="93" t="str">
        <f t="shared" si="25"/>
        <v/>
      </c>
      <c r="AU21" s="99"/>
      <c r="AV21" s="100"/>
      <c r="AW21" s="101"/>
      <c r="AX21" s="102"/>
      <c r="AY21" s="103">
        <f t="shared" si="33"/>
        <v>0</v>
      </c>
      <c r="AZ21" s="104">
        <f t="shared" si="26"/>
        <v>0</v>
      </c>
      <c r="BA21" s="104">
        <f t="shared" si="34"/>
        <v>0</v>
      </c>
      <c r="BB21" s="105">
        <f t="shared" si="35"/>
        <v>0</v>
      </c>
      <c r="BC21" s="118">
        <f t="shared" si="36"/>
        <v>0</v>
      </c>
      <c r="BE21" s="108">
        <f t="shared" si="37"/>
        <v>0</v>
      </c>
      <c r="BF21" s="109">
        <f t="shared" si="27"/>
        <v>0</v>
      </c>
      <c r="BG21" s="109">
        <f t="shared" si="27"/>
        <v>0</v>
      </c>
      <c r="BH21" s="109">
        <f t="shared" si="27"/>
        <v>0</v>
      </c>
      <c r="BI21" s="109">
        <f t="shared" si="27"/>
        <v>0</v>
      </c>
      <c r="BJ21" s="110">
        <f t="shared" si="28"/>
        <v>0</v>
      </c>
      <c r="BK21" s="111">
        <f t="shared" si="29"/>
        <v>0</v>
      </c>
      <c r="BM21" s="113">
        <f t="shared" si="38"/>
        <v>0</v>
      </c>
      <c r="BN21" s="114">
        <f t="shared" si="30"/>
        <v>0</v>
      </c>
      <c r="BO21" s="115">
        <f t="shared" si="31"/>
        <v>0</v>
      </c>
    </row>
    <row r="22" spans="1:67" s="112" customFormat="1" ht="17.25">
      <c r="A22" s="60"/>
      <c r="B22" s="116" t="s">
        <v>48</v>
      </c>
      <c r="C22" s="117" t="s">
        <v>49</v>
      </c>
      <c r="D22" s="83"/>
      <c r="E22" s="83"/>
      <c r="F22" s="83"/>
      <c r="G22" s="84"/>
      <c r="H22" s="85"/>
      <c r="I22" s="87">
        <v>0</v>
      </c>
      <c r="J22" s="87">
        <v>0</v>
      </c>
      <c r="K22" s="87"/>
      <c r="L22" s="87"/>
      <c r="M22" s="87"/>
      <c r="N22" s="87"/>
      <c r="O22" s="88">
        <f t="shared" si="0"/>
        <v>0</v>
      </c>
      <c r="P22" s="89"/>
      <c r="Q22" s="90"/>
      <c r="R22" s="90"/>
      <c r="S22" s="91">
        <f t="shared" si="1"/>
        <v>0</v>
      </c>
      <c r="T22" s="92">
        <f t="shared" si="32"/>
        <v>0</v>
      </c>
      <c r="U22" s="93" t="str">
        <f t="shared" si="2"/>
        <v/>
      </c>
      <c r="V22" s="93" t="str">
        <f t="shared" si="3"/>
        <v/>
      </c>
      <c r="W22" s="93" t="str">
        <f t="shared" si="4"/>
        <v/>
      </c>
      <c r="X22" s="93" t="str">
        <f t="shared" si="5"/>
        <v/>
      </c>
      <c r="Y22" s="93" t="str">
        <f t="shared" si="6"/>
        <v/>
      </c>
      <c r="Z22" s="93" t="str">
        <f t="shared" si="7"/>
        <v/>
      </c>
      <c r="AA22" s="94">
        <f t="shared" si="8"/>
        <v>0</v>
      </c>
      <c r="AB22" s="95">
        <f t="shared" si="9"/>
        <v>0</v>
      </c>
      <c r="AC22" s="96">
        <f t="shared" si="10"/>
        <v>0</v>
      </c>
      <c r="AD22" s="92">
        <f t="shared" si="39"/>
        <v>0</v>
      </c>
      <c r="AE22" s="93" t="str">
        <f t="shared" si="11"/>
        <v/>
      </c>
      <c r="AF22" s="93" t="str">
        <f t="shared" si="12"/>
        <v/>
      </c>
      <c r="AG22" s="93" t="str">
        <f t="shared" si="13"/>
        <v/>
      </c>
      <c r="AH22" s="93" t="str">
        <f t="shared" si="14"/>
        <v/>
      </c>
      <c r="AI22" s="93" t="str">
        <f t="shared" si="15"/>
        <v/>
      </c>
      <c r="AJ22" s="93" t="str">
        <f t="shared" si="16"/>
        <v/>
      </c>
      <c r="AK22" s="97"/>
      <c r="AL22" s="98">
        <f t="shared" si="17"/>
        <v>0</v>
      </c>
      <c r="AM22" s="91" t="str">
        <f t="shared" si="18"/>
        <v/>
      </c>
      <c r="AN22" s="92">
        <f t="shared" si="19"/>
        <v>0</v>
      </c>
      <c r="AO22" s="93" t="str">
        <f t="shared" si="20"/>
        <v/>
      </c>
      <c r="AP22" s="93" t="str">
        <f t="shared" si="21"/>
        <v/>
      </c>
      <c r="AQ22" s="93" t="str">
        <f t="shared" si="22"/>
        <v/>
      </c>
      <c r="AR22" s="93" t="str">
        <f t="shared" si="23"/>
        <v/>
      </c>
      <c r="AS22" s="93" t="str">
        <f t="shared" si="24"/>
        <v/>
      </c>
      <c r="AT22" s="93" t="str">
        <f t="shared" si="25"/>
        <v/>
      </c>
      <c r="AU22" s="99"/>
      <c r="AV22" s="100"/>
      <c r="AW22" s="101"/>
      <c r="AX22" s="102"/>
      <c r="AY22" s="103">
        <f t="shared" si="33"/>
        <v>0</v>
      </c>
      <c r="AZ22" s="104">
        <f t="shared" si="26"/>
        <v>0</v>
      </c>
      <c r="BA22" s="104">
        <f t="shared" si="34"/>
        <v>0</v>
      </c>
      <c r="BB22" s="105">
        <f t="shared" si="35"/>
        <v>0</v>
      </c>
      <c r="BC22" s="118">
        <f t="shared" si="36"/>
        <v>0</v>
      </c>
      <c r="BE22" s="108">
        <f t="shared" si="37"/>
        <v>0</v>
      </c>
      <c r="BF22" s="109">
        <f t="shared" si="27"/>
        <v>0</v>
      </c>
      <c r="BG22" s="109">
        <f t="shared" si="27"/>
        <v>0</v>
      </c>
      <c r="BH22" s="109">
        <f t="shared" si="27"/>
        <v>0</v>
      </c>
      <c r="BI22" s="109">
        <f t="shared" si="27"/>
        <v>0</v>
      </c>
      <c r="BJ22" s="110">
        <f t="shared" si="28"/>
        <v>0</v>
      </c>
      <c r="BK22" s="111">
        <f t="shared" si="29"/>
        <v>0</v>
      </c>
      <c r="BM22" s="113">
        <f t="shared" si="38"/>
        <v>0</v>
      </c>
      <c r="BN22" s="114">
        <f t="shared" si="30"/>
        <v>0</v>
      </c>
      <c r="BO22" s="115">
        <f t="shared" si="31"/>
        <v>0</v>
      </c>
    </row>
    <row r="23" spans="1:67" s="112" customFormat="1" ht="17.25">
      <c r="A23" s="60"/>
      <c r="B23" s="81"/>
      <c r="C23" s="82" t="s">
        <v>46</v>
      </c>
      <c r="D23" s="83"/>
      <c r="E23" s="83"/>
      <c r="F23" s="83"/>
      <c r="G23" s="84"/>
      <c r="H23" s="85"/>
      <c r="I23" s="87">
        <v>0</v>
      </c>
      <c r="J23" s="87">
        <v>0</v>
      </c>
      <c r="K23" s="87"/>
      <c r="L23" s="87"/>
      <c r="M23" s="87"/>
      <c r="N23" s="87"/>
      <c r="O23" s="88">
        <f t="shared" si="0"/>
        <v>0</v>
      </c>
      <c r="P23" s="89"/>
      <c r="Q23" s="90"/>
      <c r="R23" s="90"/>
      <c r="S23" s="91">
        <f t="shared" si="1"/>
        <v>0</v>
      </c>
      <c r="T23" s="92">
        <f t="shared" si="32"/>
        <v>0</v>
      </c>
      <c r="U23" s="93" t="str">
        <f t="shared" si="2"/>
        <v/>
      </c>
      <c r="V23" s="93" t="str">
        <f t="shared" si="3"/>
        <v/>
      </c>
      <c r="W23" s="93" t="str">
        <f t="shared" si="4"/>
        <v/>
      </c>
      <c r="X23" s="93" t="str">
        <f t="shared" si="5"/>
        <v/>
      </c>
      <c r="Y23" s="93" t="str">
        <f t="shared" si="6"/>
        <v/>
      </c>
      <c r="Z23" s="93" t="str">
        <f t="shared" si="7"/>
        <v/>
      </c>
      <c r="AA23" s="94">
        <f t="shared" si="8"/>
        <v>0</v>
      </c>
      <c r="AB23" s="95">
        <f t="shared" si="9"/>
        <v>0</v>
      </c>
      <c r="AC23" s="96">
        <f t="shared" si="10"/>
        <v>0</v>
      </c>
      <c r="AD23" s="92">
        <f t="shared" si="39"/>
        <v>0</v>
      </c>
      <c r="AE23" s="93" t="str">
        <f t="shared" si="11"/>
        <v/>
      </c>
      <c r="AF23" s="93" t="str">
        <f t="shared" si="12"/>
        <v/>
      </c>
      <c r="AG23" s="93" t="str">
        <f t="shared" si="13"/>
        <v/>
      </c>
      <c r="AH23" s="93" t="str">
        <f t="shared" si="14"/>
        <v/>
      </c>
      <c r="AI23" s="93" t="str">
        <f t="shared" si="15"/>
        <v/>
      </c>
      <c r="AJ23" s="93" t="str">
        <f t="shared" si="16"/>
        <v/>
      </c>
      <c r="AK23" s="97"/>
      <c r="AL23" s="98">
        <f t="shared" si="17"/>
        <v>0</v>
      </c>
      <c r="AM23" s="91" t="str">
        <f t="shared" si="18"/>
        <v/>
      </c>
      <c r="AN23" s="92">
        <f t="shared" si="19"/>
        <v>0</v>
      </c>
      <c r="AO23" s="93" t="str">
        <f t="shared" si="20"/>
        <v/>
      </c>
      <c r="AP23" s="93" t="str">
        <f t="shared" si="21"/>
        <v/>
      </c>
      <c r="AQ23" s="93" t="str">
        <f t="shared" si="22"/>
        <v/>
      </c>
      <c r="AR23" s="93" t="str">
        <f t="shared" si="23"/>
        <v/>
      </c>
      <c r="AS23" s="93" t="str">
        <f t="shared" si="24"/>
        <v/>
      </c>
      <c r="AT23" s="93" t="str">
        <f t="shared" si="25"/>
        <v/>
      </c>
      <c r="AU23" s="99"/>
      <c r="AV23" s="100"/>
      <c r="AW23" s="101"/>
      <c r="AX23" s="102"/>
      <c r="AY23" s="103">
        <f t="shared" si="33"/>
        <v>0</v>
      </c>
      <c r="AZ23" s="104">
        <f t="shared" si="26"/>
        <v>0</v>
      </c>
      <c r="BA23" s="104">
        <f t="shared" si="34"/>
        <v>0</v>
      </c>
      <c r="BB23" s="105">
        <f t="shared" si="35"/>
        <v>0</v>
      </c>
      <c r="BC23" s="118">
        <f t="shared" si="36"/>
        <v>0</v>
      </c>
      <c r="BE23" s="108">
        <f t="shared" si="37"/>
        <v>0</v>
      </c>
      <c r="BF23" s="109">
        <f t="shared" si="37"/>
        <v>0</v>
      </c>
      <c r="BG23" s="109">
        <f t="shared" si="37"/>
        <v>0</v>
      </c>
      <c r="BH23" s="109">
        <f t="shared" si="37"/>
        <v>0</v>
      </c>
      <c r="BI23" s="109">
        <f t="shared" si="37"/>
        <v>0</v>
      </c>
      <c r="BJ23" s="110">
        <f t="shared" si="28"/>
        <v>0</v>
      </c>
      <c r="BK23" s="111">
        <f t="shared" si="29"/>
        <v>0</v>
      </c>
      <c r="BM23" s="113">
        <f t="shared" si="38"/>
        <v>0</v>
      </c>
      <c r="BN23" s="114">
        <f t="shared" si="30"/>
        <v>0</v>
      </c>
      <c r="BO23" s="115">
        <f t="shared" si="31"/>
        <v>0</v>
      </c>
    </row>
    <row r="24" spans="1:67" s="112" customFormat="1" ht="17.25">
      <c r="A24" s="60"/>
      <c r="B24" s="81"/>
      <c r="C24" s="82" t="s">
        <v>40</v>
      </c>
      <c r="D24" s="83"/>
      <c r="E24" s="83"/>
      <c r="F24" s="83"/>
      <c r="G24" s="84"/>
      <c r="H24" s="85"/>
      <c r="I24" s="87">
        <v>0</v>
      </c>
      <c r="J24" s="87">
        <v>0</v>
      </c>
      <c r="K24" s="87"/>
      <c r="L24" s="87"/>
      <c r="M24" s="87"/>
      <c r="N24" s="87"/>
      <c r="O24" s="88">
        <f t="shared" si="0"/>
        <v>0</v>
      </c>
      <c r="P24" s="89"/>
      <c r="Q24" s="90"/>
      <c r="R24" s="90"/>
      <c r="S24" s="91">
        <f t="shared" si="1"/>
        <v>0</v>
      </c>
      <c r="T24" s="92">
        <f t="shared" si="32"/>
        <v>0</v>
      </c>
      <c r="U24" s="93" t="str">
        <f t="shared" si="2"/>
        <v/>
      </c>
      <c r="V24" s="93" t="str">
        <f t="shared" si="3"/>
        <v/>
      </c>
      <c r="W24" s="93" t="str">
        <f t="shared" si="4"/>
        <v/>
      </c>
      <c r="X24" s="93" t="str">
        <f t="shared" si="5"/>
        <v/>
      </c>
      <c r="Y24" s="93" t="str">
        <f t="shared" si="6"/>
        <v/>
      </c>
      <c r="Z24" s="93" t="str">
        <f t="shared" si="7"/>
        <v/>
      </c>
      <c r="AA24" s="94">
        <f t="shared" si="8"/>
        <v>0</v>
      </c>
      <c r="AB24" s="95">
        <f t="shared" si="9"/>
        <v>0</v>
      </c>
      <c r="AC24" s="96">
        <f t="shared" si="10"/>
        <v>0</v>
      </c>
      <c r="AD24" s="92">
        <f t="shared" si="39"/>
        <v>0</v>
      </c>
      <c r="AE24" s="93" t="str">
        <f t="shared" si="11"/>
        <v/>
      </c>
      <c r="AF24" s="93" t="str">
        <f t="shared" si="12"/>
        <v/>
      </c>
      <c r="AG24" s="93" t="str">
        <f t="shared" si="13"/>
        <v/>
      </c>
      <c r="AH24" s="93" t="str">
        <f t="shared" si="14"/>
        <v/>
      </c>
      <c r="AI24" s="93" t="str">
        <f t="shared" si="15"/>
        <v/>
      </c>
      <c r="AJ24" s="93" t="str">
        <f t="shared" si="16"/>
        <v/>
      </c>
      <c r="AK24" s="97"/>
      <c r="AL24" s="98">
        <f t="shared" si="17"/>
        <v>0</v>
      </c>
      <c r="AM24" s="91" t="str">
        <f t="shared" si="18"/>
        <v/>
      </c>
      <c r="AN24" s="92">
        <f t="shared" si="19"/>
        <v>0</v>
      </c>
      <c r="AO24" s="93" t="str">
        <f t="shared" si="20"/>
        <v/>
      </c>
      <c r="AP24" s="93" t="str">
        <f t="shared" si="21"/>
        <v/>
      </c>
      <c r="AQ24" s="93" t="str">
        <f t="shared" si="22"/>
        <v/>
      </c>
      <c r="AR24" s="93" t="str">
        <f t="shared" si="23"/>
        <v/>
      </c>
      <c r="AS24" s="93" t="str">
        <f t="shared" si="24"/>
        <v/>
      </c>
      <c r="AT24" s="93" t="str">
        <f t="shared" si="25"/>
        <v/>
      </c>
      <c r="AU24" s="99"/>
      <c r="AV24" s="100"/>
      <c r="AW24" s="101"/>
      <c r="AX24" s="102"/>
      <c r="AY24" s="103">
        <f t="shared" si="33"/>
        <v>0</v>
      </c>
      <c r="AZ24" s="104">
        <f t="shared" si="26"/>
        <v>0</v>
      </c>
      <c r="BA24" s="104">
        <f t="shared" si="34"/>
        <v>0</v>
      </c>
      <c r="BB24" s="105">
        <f t="shared" si="35"/>
        <v>0</v>
      </c>
      <c r="BC24" s="118">
        <f t="shared" si="36"/>
        <v>0</v>
      </c>
      <c r="BE24" s="108">
        <f t="shared" si="37"/>
        <v>0</v>
      </c>
      <c r="BF24" s="109">
        <f t="shared" si="37"/>
        <v>0</v>
      </c>
      <c r="BG24" s="109">
        <f t="shared" si="37"/>
        <v>0</v>
      </c>
      <c r="BH24" s="109">
        <f t="shared" si="37"/>
        <v>0</v>
      </c>
      <c r="BI24" s="109">
        <f t="shared" si="37"/>
        <v>0</v>
      </c>
      <c r="BJ24" s="110">
        <f t="shared" si="28"/>
        <v>0</v>
      </c>
      <c r="BK24" s="111">
        <f t="shared" si="29"/>
        <v>0</v>
      </c>
      <c r="BM24" s="113">
        <f t="shared" si="38"/>
        <v>0</v>
      </c>
      <c r="BN24" s="114">
        <f t="shared" si="30"/>
        <v>0</v>
      </c>
      <c r="BO24" s="115">
        <f t="shared" si="31"/>
        <v>0</v>
      </c>
    </row>
    <row r="25" spans="1:67" s="112" customFormat="1" ht="17.25">
      <c r="A25" s="60" t="s">
        <v>41</v>
      </c>
      <c r="B25" s="81"/>
      <c r="C25" s="119" t="s">
        <v>50</v>
      </c>
      <c r="D25" s="83"/>
      <c r="E25" s="83"/>
      <c r="F25" s="83"/>
      <c r="G25" s="84"/>
      <c r="H25" s="85" t="s">
        <v>43</v>
      </c>
      <c r="I25" s="87">
        <v>4</v>
      </c>
      <c r="J25" s="87">
        <v>4</v>
      </c>
      <c r="K25" s="87"/>
      <c r="L25" s="87"/>
      <c r="M25" s="87"/>
      <c r="N25" s="87"/>
      <c r="O25" s="88">
        <f t="shared" si="0"/>
        <v>8</v>
      </c>
      <c r="P25" s="89">
        <v>2384.25</v>
      </c>
      <c r="Q25" s="90"/>
      <c r="R25" s="90"/>
      <c r="S25" s="91">
        <f t="shared" si="1"/>
        <v>2384.25</v>
      </c>
      <c r="T25" s="92">
        <f t="shared" si="32"/>
        <v>19074</v>
      </c>
      <c r="U25" s="93">
        <f t="shared" si="2"/>
        <v>9537</v>
      </c>
      <c r="V25" s="93">
        <f t="shared" si="3"/>
        <v>9537</v>
      </c>
      <c r="W25" s="93">
        <f t="shared" si="4"/>
        <v>0</v>
      </c>
      <c r="X25" s="93">
        <f t="shared" si="5"/>
        <v>0</v>
      </c>
      <c r="Y25" s="93">
        <f t="shared" si="6"/>
        <v>0</v>
      </c>
      <c r="Z25" s="93">
        <f t="shared" si="7"/>
        <v>0</v>
      </c>
      <c r="AA25" s="94">
        <f t="shared" si="8"/>
        <v>0</v>
      </c>
      <c r="AB25" s="95">
        <f t="shared" si="9"/>
        <v>0.95</v>
      </c>
      <c r="AC25" s="96">
        <f t="shared" si="10"/>
        <v>2265.0374999999999</v>
      </c>
      <c r="AD25" s="92">
        <f t="shared" si="39"/>
        <v>18120.3</v>
      </c>
      <c r="AE25" s="93">
        <f t="shared" si="11"/>
        <v>9060.15</v>
      </c>
      <c r="AF25" s="93">
        <f t="shared" si="12"/>
        <v>9060.15</v>
      </c>
      <c r="AG25" s="93">
        <f t="shared" si="13"/>
        <v>0</v>
      </c>
      <c r="AH25" s="93">
        <f t="shared" si="14"/>
        <v>0</v>
      </c>
      <c r="AI25" s="93">
        <f t="shared" si="15"/>
        <v>0</v>
      </c>
      <c r="AJ25" s="93">
        <f t="shared" si="16"/>
        <v>0</v>
      </c>
      <c r="AK25" s="97"/>
      <c r="AL25" s="98">
        <f t="shared" si="17"/>
        <v>1.2775468657734208</v>
      </c>
      <c r="AM25" s="91">
        <f t="shared" si="18"/>
        <v>2893.6915589842647</v>
      </c>
      <c r="AN25" s="92">
        <f t="shared" si="19"/>
        <v>23149.532471874118</v>
      </c>
      <c r="AO25" s="93">
        <f t="shared" si="20"/>
        <v>11574.766235937059</v>
      </c>
      <c r="AP25" s="93">
        <f t="shared" si="21"/>
        <v>11574.766235937059</v>
      </c>
      <c r="AQ25" s="93">
        <f t="shared" si="22"/>
        <v>0</v>
      </c>
      <c r="AR25" s="93">
        <f t="shared" si="23"/>
        <v>0</v>
      </c>
      <c r="AS25" s="93">
        <f t="shared" si="24"/>
        <v>0</v>
      </c>
      <c r="AT25" s="93">
        <f t="shared" si="25"/>
        <v>0</v>
      </c>
      <c r="AU25" s="99"/>
      <c r="AV25" s="100"/>
      <c r="AW25" s="101"/>
      <c r="AX25" s="102"/>
      <c r="AY25" s="103">
        <f t="shared" si="33"/>
        <v>0</v>
      </c>
      <c r="AZ25" s="104">
        <f t="shared" si="26"/>
        <v>0</v>
      </c>
      <c r="BA25" s="104">
        <f t="shared" si="34"/>
        <v>0</v>
      </c>
      <c r="BB25" s="105">
        <f t="shared" si="35"/>
        <v>0</v>
      </c>
      <c r="BC25" s="118">
        <f t="shared" si="36"/>
        <v>0</v>
      </c>
      <c r="BE25" s="108">
        <f t="shared" si="37"/>
        <v>0</v>
      </c>
      <c r="BF25" s="109">
        <f t="shared" si="37"/>
        <v>0</v>
      </c>
      <c r="BG25" s="109">
        <f t="shared" si="37"/>
        <v>0</v>
      </c>
      <c r="BH25" s="109">
        <f t="shared" si="37"/>
        <v>0</v>
      </c>
      <c r="BI25" s="109">
        <f t="shared" si="37"/>
        <v>0</v>
      </c>
      <c r="BJ25" s="110">
        <f t="shared" si="28"/>
        <v>0</v>
      </c>
      <c r="BK25" s="111">
        <f t="shared" si="29"/>
        <v>0</v>
      </c>
      <c r="BM25" s="113">
        <f t="shared" si="38"/>
        <v>19074</v>
      </c>
      <c r="BN25" s="114">
        <f t="shared" si="30"/>
        <v>0</v>
      </c>
      <c r="BO25" s="115">
        <f t="shared" si="31"/>
        <v>19074</v>
      </c>
    </row>
    <row r="26" spans="1:67" s="112" customFormat="1" ht="17.25">
      <c r="A26" s="60"/>
      <c r="B26" s="81"/>
      <c r="C26" s="82"/>
      <c r="D26" s="83"/>
      <c r="E26" s="83"/>
      <c r="F26" s="83"/>
      <c r="G26" s="84"/>
      <c r="H26" s="85"/>
      <c r="I26" s="87">
        <v>0</v>
      </c>
      <c r="J26" s="87">
        <v>0</v>
      </c>
      <c r="K26" s="87"/>
      <c r="L26" s="87"/>
      <c r="M26" s="87"/>
      <c r="N26" s="87"/>
      <c r="O26" s="88">
        <f t="shared" si="0"/>
        <v>0</v>
      </c>
      <c r="P26" s="89"/>
      <c r="Q26" s="90"/>
      <c r="R26" s="90"/>
      <c r="S26" s="91">
        <f t="shared" si="1"/>
        <v>0</v>
      </c>
      <c r="T26" s="92">
        <f t="shared" si="32"/>
        <v>0</v>
      </c>
      <c r="U26" s="93" t="str">
        <f t="shared" si="2"/>
        <v/>
      </c>
      <c r="V26" s="93" t="str">
        <f t="shared" si="3"/>
        <v/>
      </c>
      <c r="W26" s="93" t="str">
        <f t="shared" si="4"/>
        <v/>
      </c>
      <c r="X26" s="93" t="str">
        <f t="shared" si="5"/>
        <v/>
      </c>
      <c r="Y26" s="93" t="str">
        <f t="shared" si="6"/>
        <v/>
      </c>
      <c r="Z26" s="93" t="str">
        <f t="shared" si="7"/>
        <v/>
      </c>
      <c r="AA26" s="94">
        <f t="shared" si="8"/>
        <v>0</v>
      </c>
      <c r="AB26" s="95">
        <f t="shared" si="9"/>
        <v>0</v>
      </c>
      <c r="AC26" s="96">
        <f t="shared" si="10"/>
        <v>0</v>
      </c>
      <c r="AD26" s="92">
        <f t="shared" si="39"/>
        <v>0</v>
      </c>
      <c r="AE26" s="93" t="str">
        <f t="shared" si="11"/>
        <v/>
      </c>
      <c r="AF26" s="93" t="str">
        <f t="shared" si="12"/>
        <v/>
      </c>
      <c r="AG26" s="93" t="str">
        <f t="shared" si="13"/>
        <v/>
      </c>
      <c r="AH26" s="93" t="str">
        <f t="shared" si="14"/>
        <v/>
      </c>
      <c r="AI26" s="93" t="str">
        <f t="shared" si="15"/>
        <v/>
      </c>
      <c r="AJ26" s="93" t="str">
        <f t="shared" si="16"/>
        <v/>
      </c>
      <c r="AK26" s="97"/>
      <c r="AL26" s="98">
        <f t="shared" si="17"/>
        <v>0</v>
      </c>
      <c r="AM26" s="91" t="str">
        <f t="shared" si="18"/>
        <v/>
      </c>
      <c r="AN26" s="92">
        <f t="shared" si="19"/>
        <v>0</v>
      </c>
      <c r="AO26" s="93" t="str">
        <f t="shared" si="20"/>
        <v/>
      </c>
      <c r="AP26" s="93" t="str">
        <f t="shared" si="21"/>
        <v/>
      </c>
      <c r="AQ26" s="93" t="str">
        <f t="shared" si="22"/>
        <v/>
      </c>
      <c r="AR26" s="93" t="str">
        <f t="shared" si="23"/>
        <v/>
      </c>
      <c r="AS26" s="93" t="str">
        <f t="shared" si="24"/>
        <v/>
      </c>
      <c r="AT26" s="93" t="str">
        <f t="shared" si="25"/>
        <v/>
      </c>
      <c r="AU26" s="99"/>
      <c r="AV26" s="100"/>
      <c r="AW26" s="101"/>
      <c r="AX26" s="102"/>
      <c r="AY26" s="103">
        <f t="shared" si="33"/>
        <v>0</v>
      </c>
      <c r="AZ26" s="104">
        <f t="shared" si="26"/>
        <v>0</v>
      </c>
      <c r="BA26" s="104">
        <f t="shared" si="34"/>
        <v>0</v>
      </c>
      <c r="BB26" s="105">
        <f t="shared" si="35"/>
        <v>0</v>
      </c>
      <c r="BC26" s="118">
        <f t="shared" si="36"/>
        <v>0</v>
      </c>
      <c r="BE26" s="108">
        <f t="shared" si="37"/>
        <v>0</v>
      </c>
      <c r="BF26" s="109">
        <f t="shared" si="37"/>
        <v>0</v>
      </c>
      <c r="BG26" s="109">
        <f t="shared" si="37"/>
        <v>0</v>
      </c>
      <c r="BH26" s="109">
        <f t="shared" si="37"/>
        <v>0</v>
      </c>
      <c r="BI26" s="109">
        <f t="shared" si="37"/>
        <v>0</v>
      </c>
      <c r="BJ26" s="110">
        <f t="shared" si="28"/>
        <v>0</v>
      </c>
      <c r="BK26" s="111">
        <f t="shared" si="29"/>
        <v>0</v>
      </c>
      <c r="BM26" s="113">
        <f t="shared" si="38"/>
        <v>0</v>
      </c>
      <c r="BN26" s="114">
        <f t="shared" si="30"/>
        <v>0</v>
      </c>
      <c r="BO26" s="115">
        <f t="shared" si="31"/>
        <v>0</v>
      </c>
    </row>
    <row r="27" spans="1:67" s="112" customFormat="1" ht="17.25">
      <c r="A27" s="60"/>
      <c r="B27" s="116" t="s">
        <v>51</v>
      </c>
      <c r="C27" s="117" t="s">
        <v>52</v>
      </c>
      <c r="D27" s="83"/>
      <c r="E27" s="83"/>
      <c r="F27" s="83"/>
      <c r="G27" s="84"/>
      <c r="H27" s="85"/>
      <c r="I27" s="87">
        <v>0</v>
      </c>
      <c r="J27" s="87">
        <v>0</v>
      </c>
      <c r="K27" s="87"/>
      <c r="L27" s="87"/>
      <c r="M27" s="87"/>
      <c r="N27" s="87"/>
      <c r="O27" s="88">
        <f t="shared" si="0"/>
        <v>0</v>
      </c>
      <c r="P27" s="89"/>
      <c r="Q27" s="90"/>
      <c r="R27" s="90"/>
      <c r="S27" s="91">
        <f t="shared" si="1"/>
        <v>0</v>
      </c>
      <c r="T27" s="92">
        <f t="shared" si="32"/>
        <v>0</v>
      </c>
      <c r="U27" s="93" t="str">
        <f t="shared" si="2"/>
        <v/>
      </c>
      <c r="V27" s="93" t="str">
        <f t="shared" si="3"/>
        <v/>
      </c>
      <c r="W27" s="93" t="str">
        <f t="shared" si="4"/>
        <v/>
      </c>
      <c r="X27" s="93" t="str">
        <f t="shared" si="5"/>
        <v/>
      </c>
      <c r="Y27" s="93" t="str">
        <f t="shared" si="6"/>
        <v/>
      </c>
      <c r="Z27" s="93" t="str">
        <f t="shared" si="7"/>
        <v/>
      </c>
      <c r="AA27" s="94">
        <f t="shared" si="8"/>
        <v>0</v>
      </c>
      <c r="AB27" s="95">
        <f t="shared" si="9"/>
        <v>0</v>
      </c>
      <c r="AC27" s="96">
        <f t="shared" si="10"/>
        <v>0</v>
      </c>
      <c r="AD27" s="92">
        <f t="shared" si="39"/>
        <v>0</v>
      </c>
      <c r="AE27" s="93" t="str">
        <f t="shared" si="11"/>
        <v/>
      </c>
      <c r="AF27" s="93" t="str">
        <f t="shared" si="12"/>
        <v/>
      </c>
      <c r="AG27" s="93" t="str">
        <f t="shared" si="13"/>
        <v/>
      </c>
      <c r="AH27" s="93" t="str">
        <f t="shared" si="14"/>
        <v/>
      </c>
      <c r="AI27" s="93" t="str">
        <f t="shared" si="15"/>
        <v/>
      </c>
      <c r="AJ27" s="93" t="str">
        <f t="shared" si="16"/>
        <v/>
      </c>
      <c r="AK27" s="97"/>
      <c r="AL27" s="98">
        <f t="shared" si="17"/>
        <v>0</v>
      </c>
      <c r="AM27" s="91" t="str">
        <f t="shared" si="18"/>
        <v/>
      </c>
      <c r="AN27" s="92">
        <f t="shared" si="19"/>
        <v>0</v>
      </c>
      <c r="AO27" s="93" t="str">
        <f t="shared" si="20"/>
        <v/>
      </c>
      <c r="AP27" s="93" t="str">
        <f t="shared" si="21"/>
        <v/>
      </c>
      <c r="AQ27" s="93" t="str">
        <f t="shared" si="22"/>
        <v/>
      </c>
      <c r="AR27" s="93" t="str">
        <f t="shared" si="23"/>
        <v/>
      </c>
      <c r="AS27" s="93" t="str">
        <f t="shared" si="24"/>
        <v/>
      </c>
      <c r="AT27" s="93" t="str">
        <f t="shared" si="25"/>
        <v/>
      </c>
      <c r="AU27" s="99"/>
      <c r="AV27" s="100"/>
      <c r="AW27" s="101"/>
      <c r="AX27" s="102"/>
      <c r="AY27" s="103">
        <f t="shared" si="33"/>
        <v>0</v>
      </c>
      <c r="AZ27" s="104">
        <f t="shared" si="26"/>
        <v>0</v>
      </c>
      <c r="BA27" s="104">
        <f t="shared" si="34"/>
        <v>0</v>
      </c>
      <c r="BB27" s="105">
        <f t="shared" si="35"/>
        <v>0</v>
      </c>
      <c r="BC27" s="118">
        <f t="shared" si="36"/>
        <v>0</v>
      </c>
      <c r="BE27" s="108">
        <f t="shared" si="37"/>
        <v>0</v>
      </c>
      <c r="BF27" s="109">
        <f t="shared" si="37"/>
        <v>0</v>
      </c>
      <c r="BG27" s="109">
        <f t="shared" si="37"/>
        <v>0</v>
      </c>
      <c r="BH27" s="109">
        <f t="shared" si="37"/>
        <v>0</v>
      </c>
      <c r="BI27" s="109">
        <f t="shared" si="37"/>
        <v>0</v>
      </c>
      <c r="BJ27" s="110">
        <f t="shared" si="28"/>
        <v>0</v>
      </c>
      <c r="BK27" s="111">
        <f t="shared" si="29"/>
        <v>0</v>
      </c>
      <c r="BM27" s="113">
        <f t="shared" si="38"/>
        <v>0</v>
      </c>
      <c r="BN27" s="114">
        <f t="shared" si="30"/>
        <v>0</v>
      </c>
      <c r="BO27" s="115">
        <f t="shared" si="31"/>
        <v>0</v>
      </c>
    </row>
    <row r="28" spans="1:67" s="112" customFormat="1" ht="17.25">
      <c r="A28" s="60"/>
      <c r="B28" s="81"/>
      <c r="C28" s="82" t="s">
        <v>46</v>
      </c>
      <c r="D28" s="83"/>
      <c r="E28" s="83"/>
      <c r="F28" s="83"/>
      <c r="G28" s="84"/>
      <c r="H28" s="85"/>
      <c r="I28" s="87">
        <v>0</v>
      </c>
      <c r="J28" s="87">
        <v>0</v>
      </c>
      <c r="K28" s="87"/>
      <c r="L28" s="87"/>
      <c r="M28" s="87"/>
      <c r="N28" s="87"/>
      <c r="O28" s="88">
        <f t="shared" si="0"/>
        <v>0</v>
      </c>
      <c r="P28" s="89"/>
      <c r="Q28" s="90"/>
      <c r="R28" s="90"/>
      <c r="S28" s="91">
        <f t="shared" si="1"/>
        <v>0</v>
      </c>
      <c r="T28" s="92">
        <f t="shared" si="32"/>
        <v>0</v>
      </c>
      <c r="U28" s="93" t="str">
        <f t="shared" si="2"/>
        <v/>
      </c>
      <c r="V28" s="93" t="str">
        <f t="shared" si="3"/>
        <v/>
      </c>
      <c r="W28" s="93" t="str">
        <f t="shared" si="4"/>
        <v/>
      </c>
      <c r="X28" s="93" t="str">
        <f t="shared" si="5"/>
        <v/>
      </c>
      <c r="Y28" s="93" t="str">
        <f t="shared" si="6"/>
        <v/>
      </c>
      <c r="Z28" s="93" t="str">
        <f t="shared" si="7"/>
        <v/>
      </c>
      <c r="AA28" s="94">
        <f t="shared" si="8"/>
        <v>0</v>
      </c>
      <c r="AB28" s="95">
        <f t="shared" si="9"/>
        <v>0</v>
      </c>
      <c r="AC28" s="96">
        <f t="shared" si="10"/>
        <v>0</v>
      </c>
      <c r="AD28" s="92">
        <f t="shared" si="39"/>
        <v>0</v>
      </c>
      <c r="AE28" s="93" t="str">
        <f t="shared" si="11"/>
        <v/>
      </c>
      <c r="AF28" s="93" t="str">
        <f t="shared" si="12"/>
        <v/>
      </c>
      <c r="AG28" s="93" t="str">
        <f t="shared" si="13"/>
        <v/>
      </c>
      <c r="AH28" s="93" t="str">
        <f t="shared" si="14"/>
        <v/>
      </c>
      <c r="AI28" s="93" t="str">
        <f t="shared" si="15"/>
        <v/>
      </c>
      <c r="AJ28" s="93" t="str">
        <f t="shared" si="16"/>
        <v/>
      </c>
      <c r="AK28" s="97"/>
      <c r="AL28" s="98">
        <f t="shared" si="17"/>
        <v>0</v>
      </c>
      <c r="AM28" s="91" t="str">
        <f t="shared" si="18"/>
        <v/>
      </c>
      <c r="AN28" s="92">
        <f t="shared" si="19"/>
        <v>0</v>
      </c>
      <c r="AO28" s="93" t="str">
        <f t="shared" si="20"/>
        <v/>
      </c>
      <c r="AP28" s="93" t="str">
        <f t="shared" si="21"/>
        <v/>
      </c>
      <c r="AQ28" s="93" t="str">
        <f t="shared" si="22"/>
        <v/>
      </c>
      <c r="AR28" s="93" t="str">
        <f t="shared" si="23"/>
        <v/>
      </c>
      <c r="AS28" s="93" t="str">
        <f t="shared" si="24"/>
        <v/>
      </c>
      <c r="AT28" s="93" t="str">
        <f t="shared" si="25"/>
        <v/>
      </c>
      <c r="AU28" s="99"/>
      <c r="AV28" s="100"/>
      <c r="AW28" s="101"/>
      <c r="AX28" s="102"/>
      <c r="AY28" s="103">
        <f t="shared" si="33"/>
        <v>0</v>
      </c>
      <c r="AZ28" s="104">
        <f t="shared" si="26"/>
        <v>0</v>
      </c>
      <c r="BA28" s="104">
        <f t="shared" si="34"/>
        <v>0</v>
      </c>
      <c r="BB28" s="105">
        <f t="shared" si="35"/>
        <v>0</v>
      </c>
      <c r="BC28" s="118">
        <f t="shared" si="36"/>
        <v>0</v>
      </c>
      <c r="BE28" s="108">
        <f t="shared" si="37"/>
        <v>0</v>
      </c>
      <c r="BF28" s="109">
        <f t="shared" si="37"/>
        <v>0</v>
      </c>
      <c r="BG28" s="109">
        <f t="shared" si="37"/>
        <v>0</v>
      </c>
      <c r="BH28" s="109">
        <f t="shared" si="37"/>
        <v>0</v>
      </c>
      <c r="BI28" s="109">
        <f t="shared" si="37"/>
        <v>0</v>
      </c>
      <c r="BJ28" s="110">
        <f t="shared" si="28"/>
        <v>0</v>
      </c>
      <c r="BK28" s="111">
        <f t="shared" si="29"/>
        <v>0</v>
      </c>
      <c r="BM28" s="113">
        <f t="shared" si="38"/>
        <v>0</v>
      </c>
      <c r="BN28" s="114">
        <f t="shared" si="30"/>
        <v>0</v>
      </c>
      <c r="BO28" s="115">
        <f t="shared" si="31"/>
        <v>0</v>
      </c>
    </row>
    <row r="29" spans="1:67" s="112" customFormat="1" ht="17.25">
      <c r="A29" s="60"/>
      <c r="B29" s="81"/>
      <c r="C29" s="82" t="s">
        <v>40</v>
      </c>
      <c r="D29" s="83"/>
      <c r="E29" s="83"/>
      <c r="F29" s="83"/>
      <c r="G29" s="84"/>
      <c r="H29" s="85"/>
      <c r="I29" s="87">
        <v>0</v>
      </c>
      <c r="J29" s="87">
        <v>0</v>
      </c>
      <c r="K29" s="87"/>
      <c r="L29" s="87"/>
      <c r="M29" s="87"/>
      <c r="N29" s="87"/>
      <c r="O29" s="88">
        <f t="shared" si="0"/>
        <v>0</v>
      </c>
      <c r="P29" s="89"/>
      <c r="Q29" s="90"/>
      <c r="R29" s="90"/>
      <c r="S29" s="91">
        <f t="shared" si="1"/>
        <v>0</v>
      </c>
      <c r="T29" s="92">
        <f t="shared" si="32"/>
        <v>0</v>
      </c>
      <c r="U29" s="93" t="str">
        <f t="shared" si="2"/>
        <v/>
      </c>
      <c r="V29" s="93" t="str">
        <f t="shared" si="3"/>
        <v/>
      </c>
      <c r="W29" s="93" t="str">
        <f t="shared" si="4"/>
        <v/>
      </c>
      <c r="X29" s="93" t="str">
        <f t="shared" si="5"/>
        <v/>
      </c>
      <c r="Y29" s="93" t="str">
        <f t="shared" si="6"/>
        <v/>
      </c>
      <c r="Z29" s="93" t="str">
        <f t="shared" si="7"/>
        <v/>
      </c>
      <c r="AA29" s="94">
        <f t="shared" si="8"/>
        <v>0</v>
      </c>
      <c r="AB29" s="95">
        <f t="shared" si="9"/>
        <v>0</v>
      </c>
      <c r="AC29" s="96">
        <f t="shared" si="10"/>
        <v>0</v>
      </c>
      <c r="AD29" s="92">
        <f t="shared" si="39"/>
        <v>0</v>
      </c>
      <c r="AE29" s="93" t="str">
        <f t="shared" si="11"/>
        <v/>
      </c>
      <c r="AF29" s="93" t="str">
        <f t="shared" si="12"/>
        <v/>
      </c>
      <c r="AG29" s="93" t="str">
        <f t="shared" si="13"/>
        <v/>
      </c>
      <c r="AH29" s="93" t="str">
        <f t="shared" si="14"/>
        <v/>
      </c>
      <c r="AI29" s="93" t="str">
        <f t="shared" si="15"/>
        <v/>
      </c>
      <c r="AJ29" s="93" t="str">
        <f t="shared" si="16"/>
        <v/>
      </c>
      <c r="AK29" s="97"/>
      <c r="AL29" s="98">
        <f t="shared" si="17"/>
        <v>0</v>
      </c>
      <c r="AM29" s="91" t="str">
        <f t="shared" si="18"/>
        <v/>
      </c>
      <c r="AN29" s="92">
        <f t="shared" si="19"/>
        <v>0</v>
      </c>
      <c r="AO29" s="93" t="str">
        <f t="shared" si="20"/>
        <v/>
      </c>
      <c r="AP29" s="93" t="str">
        <f t="shared" si="21"/>
        <v/>
      </c>
      <c r="AQ29" s="93" t="str">
        <f t="shared" si="22"/>
        <v/>
      </c>
      <c r="AR29" s="93" t="str">
        <f t="shared" si="23"/>
        <v/>
      </c>
      <c r="AS29" s="93" t="str">
        <f t="shared" si="24"/>
        <v/>
      </c>
      <c r="AT29" s="93" t="str">
        <f t="shared" si="25"/>
        <v/>
      </c>
      <c r="AU29" s="99"/>
      <c r="AV29" s="100"/>
      <c r="AW29" s="101"/>
      <c r="AX29" s="102"/>
      <c r="AY29" s="103">
        <f t="shared" si="33"/>
        <v>0</v>
      </c>
      <c r="AZ29" s="104">
        <f t="shared" si="26"/>
        <v>0</v>
      </c>
      <c r="BA29" s="104">
        <f t="shared" si="34"/>
        <v>0</v>
      </c>
      <c r="BB29" s="105">
        <f t="shared" si="35"/>
        <v>0</v>
      </c>
      <c r="BC29" s="118">
        <f t="shared" si="36"/>
        <v>0</v>
      </c>
      <c r="BE29" s="108">
        <f t="shared" si="37"/>
        <v>0</v>
      </c>
      <c r="BF29" s="109">
        <f t="shared" si="37"/>
        <v>0</v>
      </c>
      <c r="BG29" s="109">
        <f t="shared" si="37"/>
        <v>0</v>
      </c>
      <c r="BH29" s="109">
        <f t="shared" si="37"/>
        <v>0</v>
      </c>
      <c r="BI29" s="109">
        <f t="shared" si="37"/>
        <v>0</v>
      </c>
      <c r="BJ29" s="110">
        <f t="shared" si="28"/>
        <v>0</v>
      </c>
      <c r="BK29" s="111">
        <f t="shared" si="29"/>
        <v>0</v>
      </c>
      <c r="BM29" s="113">
        <f t="shared" si="38"/>
        <v>0</v>
      </c>
      <c r="BN29" s="114">
        <f t="shared" si="30"/>
        <v>0</v>
      </c>
      <c r="BO29" s="115">
        <f t="shared" si="31"/>
        <v>0</v>
      </c>
    </row>
    <row r="30" spans="1:67" s="112" customFormat="1" ht="17.25">
      <c r="A30" s="60" t="s">
        <v>41</v>
      </c>
      <c r="B30" s="81"/>
      <c r="C30" s="119" t="s">
        <v>53</v>
      </c>
      <c r="D30" s="83"/>
      <c r="E30" s="83"/>
      <c r="F30" s="83"/>
      <c r="G30" s="84"/>
      <c r="H30" s="85" t="s">
        <v>43</v>
      </c>
      <c r="I30" s="87">
        <v>20</v>
      </c>
      <c r="J30" s="87">
        <v>0</v>
      </c>
      <c r="K30" s="87"/>
      <c r="L30" s="87"/>
      <c r="M30" s="87"/>
      <c r="N30" s="87"/>
      <c r="O30" s="88">
        <f t="shared" si="0"/>
        <v>20</v>
      </c>
      <c r="P30" s="89">
        <v>1760.97</v>
      </c>
      <c r="Q30" s="90"/>
      <c r="R30" s="90"/>
      <c r="S30" s="91">
        <f t="shared" si="1"/>
        <v>1760.97</v>
      </c>
      <c r="T30" s="92">
        <f t="shared" si="32"/>
        <v>35219.4</v>
      </c>
      <c r="U30" s="93">
        <f t="shared" si="2"/>
        <v>35219.4</v>
      </c>
      <c r="V30" s="93">
        <f t="shared" si="3"/>
        <v>0</v>
      </c>
      <c r="W30" s="93">
        <f t="shared" si="4"/>
        <v>0</v>
      </c>
      <c r="X30" s="93">
        <f t="shared" si="5"/>
        <v>0</v>
      </c>
      <c r="Y30" s="93">
        <f t="shared" si="6"/>
        <v>0</v>
      </c>
      <c r="Z30" s="93">
        <f t="shared" si="7"/>
        <v>0</v>
      </c>
      <c r="AA30" s="94">
        <f t="shared" si="8"/>
        <v>0</v>
      </c>
      <c r="AB30" s="95">
        <f t="shared" si="9"/>
        <v>0.95</v>
      </c>
      <c r="AC30" s="96">
        <f t="shared" si="10"/>
        <v>1672.9214999999999</v>
      </c>
      <c r="AD30" s="92">
        <f t="shared" si="39"/>
        <v>33458.43</v>
      </c>
      <c r="AE30" s="93">
        <f t="shared" si="11"/>
        <v>33458.43</v>
      </c>
      <c r="AF30" s="93">
        <f t="shared" si="12"/>
        <v>0</v>
      </c>
      <c r="AG30" s="93">
        <f t="shared" si="13"/>
        <v>0</v>
      </c>
      <c r="AH30" s="93">
        <f t="shared" si="14"/>
        <v>0</v>
      </c>
      <c r="AI30" s="93">
        <f t="shared" si="15"/>
        <v>0</v>
      </c>
      <c r="AJ30" s="93">
        <f t="shared" si="16"/>
        <v>0</v>
      </c>
      <c r="AK30" s="97"/>
      <c r="AL30" s="98">
        <f t="shared" si="17"/>
        <v>1.2775468657734208</v>
      </c>
      <c r="AM30" s="91">
        <f t="shared" si="18"/>
        <v>2137.2356190099695</v>
      </c>
      <c r="AN30" s="92">
        <f t="shared" si="19"/>
        <v>42744.712380199388</v>
      </c>
      <c r="AO30" s="93">
        <f t="shared" si="20"/>
        <v>42744.712380199388</v>
      </c>
      <c r="AP30" s="93">
        <f t="shared" si="21"/>
        <v>0</v>
      </c>
      <c r="AQ30" s="93">
        <f t="shared" si="22"/>
        <v>0</v>
      </c>
      <c r="AR30" s="93">
        <f t="shared" si="23"/>
        <v>0</v>
      </c>
      <c r="AS30" s="93">
        <f t="shared" si="24"/>
        <v>0</v>
      </c>
      <c r="AT30" s="93">
        <f t="shared" si="25"/>
        <v>0</v>
      </c>
      <c r="AU30" s="99"/>
      <c r="AV30" s="100"/>
      <c r="AW30" s="101"/>
      <c r="AX30" s="102"/>
      <c r="AY30" s="103">
        <f t="shared" si="33"/>
        <v>0</v>
      </c>
      <c r="AZ30" s="104">
        <f t="shared" si="26"/>
        <v>0</v>
      </c>
      <c r="BA30" s="104">
        <f t="shared" si="34"/>
        <v>0</v>
      </c>
      <c r="BB30" s="105">
        <f t="shared" si="35"/>
        <v>0</v>
      </c>
      <c r="BC30" s="118">
        <f t="shared" si="36"/>
        <v>0</v>
      </c>
      <c r="BE30" s="108">
        <f t="shared" si="37"/>
        <v>0</v>
      </c>
      <c r="BF30" s="109">
        <f t="shared" si="37"/>
        <v>0</v>
      </c>
      <c r="BG30" s="109">
        <f t="shared" si="37"/>
        <v>0</v>
      </c>
      <c r="BH30" s="109">
        <f t="shared" si="37"/>
        <v>0</v>
      </c>
      <c r="BI30" s="109">
        <f t="shared" si="37"/>
        <v>0</v>
      </c>
      <c r="BJ30" s="110">
        <f t="shared" si="28"/>
        <v>0</v>
      </c>
      <c r="BK30" s="111">
        <f t="shared" si="29"/>
        <v>0</v>
      </c>
      <c r="BM30" s="113">
        <f t="shared" si="38"/>
        <v>35219.4</v>
      </c>
      <c r="BN30" s="114">
        <f t="shared" si="30"/>
        <v>0</v>
      </c>
      <c r="BO30" s="115">
        <f t="shared" si="31"/>
        <v>35219.4</v>
      </c>
    </row>
    <row r="31" spans="1:67" s="112" customFormat="1" ht="17.25">
      <c r="A31" s="60"/>
      <c r="B31" s="81"/>
      <c r="C31" s="82"/>
      <c r="D31" s="83"/>
      <c r="E31" s="83"/>
      <c r="F31" s="83"/>
      <c r="G31" s="84"/>
      <c r="H31" s="85"/>
      <c r="I31" s="87">
        <v>0</v>
      </c>
      <c r="J31" s="87">
        <v>0</v>
      </c>
      <c r="K31" s="87"/>
      <c r="L31" s="87"/>
      <c r="M31" s="87"/>
      <c r="N31" s="87"/>
      <c r="O31" s="88">
        <f t="shared" si="0"/>
        <v>0</v>
      </c>
      <c r="P31" s="89"/>
      <c r="Q31" s="90"/>
      <c r="R31" s="90"/>
      <c r="S31" s="91">
        <f t="shared" si="1"/>
        <v>0</v>
      </c>
      <c r="T31" s="92">
        <f t="shared" si="32"/>
        <v>0</v>
      </c>
      <c r="U31" s="93" t="str">
        <f t="shared" si="2"/>
        <v/>
      </c>
      <c r="V31" s="93" t="str">
        <f t="shared" si="3"/>
        <v/>
      </c>
      <c r="W31" s="93" t="str">
        <f t="shared" si="4"/>
        <v/>
      </c>
      <c r="X31" s="93" t="str">
        <f t="shared" si="5"/>
        <v/>
      </c>
      <c r="Y31" s="93" t="str">
        <f t="shared" si="6"/>
        <v/>
      </c>
      <c r="Z31" s="93" t="str">
        <f t="shared" si="7"/>
        <v/>
      </c>
      <c r="AA31" s="94">
        <f t="shared" si="8"/>
        <v>0</v>
      </c>
      <c r="AB31" s="95">
        <f t="shared" si="9"/>
        <v>0</v>
      </c>
      <c r="AC31" s="96">
        <f t="shared" si="10"/>
        <v>0</v>
      </c>
      <c r="AD31" s="92">
        <f t="shared" si="39"/>
        <v>0</v>
      </c>
      <c r="AE31" s="93" t="str">
        <f t="shared" si="11"/>
        <v/>
      </c>
      <c r="AF31" s="93" t="str">
        <f t="shared" si="12"/>
        <v/>
      </c>
      <c r="AG31" s="93" t="str">
        <f t="shared" si="13"/>
        <v/>
      </c>
      <c r="AH31" s="93" t="str">
        <f t="shared" si="14"/>
        <v/>
      </c>
      <c r="AI31" s="93" t="str">
        <f t="shared" si="15"/>
        <v/>
      </c>
      <c r="AJ31" s="93" t="str">
        <f t="shared" si="16"/>
        <v/>
      </c>
      <c r="AK31" s="97"/>
      <c r="AL31" s="98">
        <f t="shared" si="17"/>
        <v>0</v>
      </c>
      <c r="AM31" s="91" t="str">
        <f t="shared" si="18"/>
        <v/>
      </c>
      <c r="AN31" s="92">
        <f t="shared" si="19"/>
        <v>0</v>
      </c>
      <c r="AO31" s="93" t="str">
        <f t="shared" si="20"/>
        <v/>
      </c>
      <c r="AP31" s="93" t="str">
        <f t="shared" si="21"/>
        <v/>
      </c>
      <c r="AQ31" s="93" t="str">
        <f t="shared" si="22"/>
        <v/>
      </c>
      <c r="AR31" s="93" t="str">
        <f t="shared" si="23"/>
        <v/>
      </c>
      <c r="AS31" s="93" t="str">
        <f t="shared" si="24"/>
        <v/>
      </c>
      <c r="AT31" s="93" t="str">
        <f t="shared" si="25"/>
        <v/>
      </c>
      <c r="AU31" s="99"/>
      <c r="AV31" s="100"/>
      <c r="AW31" s="101"/>
      <c r="AX31" s="102"/>
      <c r="AY31" s="103">
        <f t="shared" si="33"/>
        <v>0</v>
      </c>
      <c r="AZ31" s="104">
        <f t="shared" si="26"/>
        <v>0</v>
      </c>
      <c r="BA31" s="104">
        <f t="shared" si="34"/>
        <v>0</v>
      </c>
      <c r="BB31" s="105">
        <f t="shared" si="35"/>
        <v>0</v>
      </c>
      <c r="BC31" s="118">
        <f t="shared" si="36"/>
        <v>0</v>
      </c>
      <c r="BE31" s="108">
        <f t="shared" si="37"/>
        <v>0</v>
      </c>
      <c r="BF31" s="109">
        <f t="shared" si="37"/>
        <v>0</v>
      </c>
      <c r="BG31" s="109">
        <f t="shared" si="37"/>
        <v>0</v>
      </c>
      <c r="BH31" s="109">
        <f t="shared" si="37"/>
        <v>0</v>
      </c>
      <c r="BI31" s="109">
        <f t="shared" si="37"/>
        <v>0</v>
      </c>
      <c r="BJ31" s="110">
        <f t="shared" si="28"/>
        <v>0</v>
      </c>
      <c r="BK31" s="111">
        <f t="shared" si="29"/>
        <v>0</v>
      </c>
      <c r="BM31" s="113">
        <f t="shared" si="38"/>
        <v>0</v>
      </c>
      <c r="BN31" s="114">
        <f t="shared" si="30"/>
        <v>0</v>
      </c>
      <c r="BO31" s="115">
        <f t="shared" si="31"/>
        <v>0</v>
      </c>
    </row>
    <row r="32" spans="1:67" s="112" customFormat="1" ht="17.25">
      <c r="A32" s="60"/>
      <c r="B32" s="116" t="s">
        <v>54</v>
      </c>
      <c r="C32" s="117" t="s">
        <v>55</v>
      </c>
      <c r="D32" s="83"/>
      <c r="E32" s="83"/>
      <c r="F32" s="83"/>
      <c r="G32" s="84"/>
      <c r="H32" s="85"/>
      <c r="I32" s="87">
        <v>0</v>
      </c>
      <c r="J32" s="87">
        <v>0</v>
      </c>
      <c r="K32" s="87"/>
      <c r="L32" s="87"/>
      <c r="M32" s="87"/>
      <c r="N32" s="87"/>
      <c r="O32" s="88">
        <f t="shared" si="0"/>
        <v>0</v>
      </c>
      <c r="P32" s="89"/>
      <c r="Q32" s="90"/>
      <c r="R32" s="90"/>
      <c r="S32" s="91">
        <f t="shared" si="1"/>
        <v>0</v>
      </c>
      <c r="T32" s="92">
        <f t="shared" si="32"/>
        <v>0</v>
      </c>
      <c r="U32" s="93" t="str">
        <f t="shared" si="2"/>
        <v/>
      </c>
      <c r="V32" s="93" t="str">
        <f t="shared" si="3"/>
        <v/>
      </c>
      <c r="W32" s="93" t="str">
        <f t="shared" si="4"/>
        <v/>
      </c>
      <c r="X32" s="93" t="str">
        <f t="shared" si="5"/>
        <v/>
      </c>
      <c r="Y32" s="93" t="str">
        <f t="shared" si="6"/>
        <v/>
      </c>
      <c r="Z32" s="93" t="str">
        <f t="shared" si="7"/>
        <v/>
      </c>
      <c r="AA32" s="94">
        <f t="shared" si="8"/>
        <v>0</v>
      </c>
      <c r="AB32" s="95">
        <f t="shared" si="9"/>
        <v>0</v>
      </c>
      <c r="AC32" s="96">
        <f t="shared" si="10"/>
        <v>0</v>
      </c>
      <c r="AD32" s="92">
        <f t="shared" si="39"/>
        <v>0</v>
      </c>
      <c r="AE32" s="93" t="str">
        <f t="shared" si="11"/>
        <v/>
      </c>
      <c r="AF32" s="93" t="str">
        <f t="shared" si="12"/>
        <v/>
      </c>
      <c r="AG32" s="93" t="str">
        <f t="shared" si="13"/>
        <v/>
      </c>
      <c r="AH32" s="93" t="str">
        <f t="shared" si="14"/>
        <v/>
      </c>
      <c r="AI32" s="93" t="str">
        <f t="shared" si="15"/>
        <v/>
      </c>
      <c r="AJ32" s="93" t="str">
        <f t="shared" si="16"/>
        <v/>
      </c>
      <c r="AK32" s="97"/>
      <c r="AL32" s="98">
        <f t="shared" si="17"/>
        <v>0</v>
      </c>
      <c r="AM32" s="91" t="str">
        <f t="shared" si="18"/>
        <v/>
      </c>
      <c r="AN32" s="92">
        <f t="shared" si="19"/>
        <v>0</v>
      </c>
      <c r="AO32" s="93" t="str">
        <f t="shared" si="20"/>
        <v/>
      </c>
      <c r="AP32" s="93" t="str">
        <f t="shared" si="21"/>
        <v/>
      </c>
      <c r="AQ32" s="93" t="str">
        <f t="shared" si="22"/>
        <v/>
      </c>
      <c r="AR32" s="93" t="str">
        <f t="shared" si="23"/>
        <v/>
      </c>
      <c r="AS32" s="93" t="str">
        <f t="shared" si="24"/>
        <v/>
      </c>
      <c r="AT32" s="93" t="str">
        <f t="shared" si="25"/>
        <v/>
      </c>
      <c r="AU32" s="99"/>
      <c r="AV32" s="100"/>
      <c r="AW32" s="101"/>
      <c r="AX32" s="102"/>
      <c r="AY32" s="103">
        <f t="shared" si="33"/>
        <v>0</v>
      </c>
      <c r="AZ32" s="104">
        <f t="shared" si="26"/>
        <v>0</v>
      </c>
      <c r="BA32" s="104">
        <f t="shared" si="34"/>
        <v>0</v>
      </c>
      <c r="BB32" s="105">
        <f t="shared" si="35"/>
        <v>0</v>
      </c>
      <c r="BC32" s="118">
        <f t="shared" si="36"/>
        <v>0</v>
      </c>
      <c r="BE32" s="108">
        <f t="shared" si="37"/>
        <v>0</v>
      </c>
      <c r="BF32" s="109">
        <f t="shared" si="37"/>
        <v>0</v>
      </c>
      <c r="BG32" s="109">
        <f t="shared" si="37"/>
        <v>0</v>
      </c>
      <c r="BH32" s="109">
        <f t="shared" si="37"/>
        <v>0</v>
      </c>
      <c r="BI32" s="109">
        <f t="shared" si="37"/>
        <v>0</v>
      </c>
      <c r="BJ32" s="110">
        <f t="shared" si="28"/>
        <v>0</v>
      </c>
      <c r="BK32" s="111">
        <f t="shared" si="29"/>
        <v>0</v>
      </c>
      <c r="BM32" s="113">
        <f t="shared" si="38"/>
        <v>0</v>
      </c>
      <c r="BN32" s="114">
        <f t="shared" si="30"/>
        <v>0</v>
      </c>
      <c r="BO32" s="115">
        <f t="shared" si="31"/>
        <v>0</v>
      </c>
    </row>
    <row r="33" spans="1:67" s="112" customFormat="1" ht="17.25">
      <c r="A33" s="60"/>
      <c r="B33" s="81"/>
      <c r="C33" s="82" t="s">
        <v>46</v>
      </c>
      <c r="D33" s="83"/>
      <c r="E33" s="83"/>
      <c r="F33" s="83"/>
      <c r="G33" s="84"/>
      <c r="H33" s="85"/>
      <c r="I33" s="87">
        <v>0</v>
      </c>
      <c r="J33" s="87">
        <v>0</v>
      </c>
      <c r="K33" s="87"/>
      <c r="L33" s="87"/>
      <c r="M33" s="87"/>
      <c r="N33" s="87"/>
      <c r="O33" s="88">
        <f t="shared" si="0"/>
        <v>0</v>
      </c>
      <c r="P33" s="89"/>
      <c r="Q33" s="90"/>
      <c r="R33" s="90"/>
      <c r="S33" s="91">
        <f t="shared" si="1"/>
        <v>0</v>
      </c>
      <c r="T33" s="92">
        <f t="shared" si="32"/>
        <v>0</v>
      </c>
      <c r="U33" s="93" t="str">
        <f t="shared" si="2"/>
        <v/>
      </c>
      <c r="V33" s="93" t="str">
        <f t="shared" si="3"/>
        <v/>
      </c>
      <c r="W33" s="93" t="str">
        <f t="shared" si="4"/>
        <v/>
      </c>
      <c r="X33" s="93" t="str">
        <f t="shared" si="5"/>
        <v/>
      </c>
      <c r="Y33" s="93" t="str">
        <f t="shared" si="6"/>
        <v/>
      </c>
      <c r="Z33" s="93" t="str">
        <f t="shared" si="7"/>
        <v/>
      </c>
      <c r="AA33" s="94">
        <f t="shared" si="8"/>
        <v>0</v>
      </c>
      <c r="AB33" s="95">
        <f t="shared" si="9"/>
        <v>0</v>
      </c>
      <c r="AC33" s="96">
        <f t="shared" si="10"/>
        <v>0</v>
      </c>
      <c r="AD33" s="92">
        <f t="shared" si="39"/>
        <v>0</v>
      </c>
      <c r="AE33" s="93" t="str">
        <f t="shared" si="11"/>
        <v/>
      </c>
      <c r="AF33" s="93" t="str">
        <f t="shared" si="12"/>
        <v/>
      </c>
      <c r="AG33" s="93" t="str">
        <f t="shared" si="13"/>
        <v/>
      </c>
      <c r="AH33" s="93" t="str">
        <f t="shared" si="14"/>
        <v/>
      </c>
      <c r="AI33" s="93" t="str">
        <f t="shared" si="15"/>
        <v/>
      </c>
      <c r="AJ33" s="93" t="str">
        <f t="shared" si="16"/>
        <v/>
      </c>
      <c r="AK33" s="97"/>
      <c r="AL33" s="98">
        <f t="shared" si="17"/>
        <v>0</v>
      </c>
      <c r="AM33" s="91" t="str">
        <f t="shared" si="18"/>
        <v/>
      </c>
      <c r="AN33" s="92">
        <f t="shared" si="19"/>
        <v>0</v>
      </c>
      <c r="AO33" s="93" t="str">
        <f t="shared" si="20"/>
        <v/>
      </c>
      <c r="AP33" s="93" t="str">
        <f t="shared" si="21"/>
        <v/>
      </c>
      <c r="AQ33" s="93" t="str">
        <f t="shared" si="22"/>
        <v/>
      </c>
      <c r="AR33" s="93" t="str">
        <f t="shared" si="23"/>
        <v/>
      </c>
      <c r="AS33" s="93" t="str">
        <f t="shared" si="24"/>
        <v/>
      </c>
      <c r="AT33" s="93" t="str">
        <f t="shared" si="25"/>
        <v/>
      </c>
      <c r="AU33" s="99"/>
      <c r="AV33" s="100"/>
      <c r="AW33" s="101"/>
      <c r="AX33" s="102"/>
      <c r="AY33" s="103">
        <f t="shared" si="33"/>
        <v>0</v>
      </c>
      <c r="AZ33" s="104">
        <f t="shared" si="26"/>
        <v>0</v>
      </c>
      <c r="BA33" s="104">
        <f t="shared" si="34"/>
        <v>0</v>
      </c>
      <c r="BB33" s="105">
        <f t="shared" si="35"/>
        <v>0</v>
      </c>
      <c r="BC33" s="118">
        <f t="shared" si="36"/>
        <v>0</v>
      </c>
      <c r="BE33" s="108">
        <f t="shared" si="37"/>
        <v>0</v>
      </c>
      <c r="BF33" s="109">
        <f t="shared" si="37"/>
        <v>0</v>
      </c>
      <c r="BG33" s="109">
        <f t="shared" si="37"/>
        <v>0</v>
      </c>
      <c r="BH33" s="109">
        <f t="shared" si="37"/>
        <v>0</v>
      </c>
      <c r="BI33" s="109">
        <f t="shared" si="37"/>
        <v>0</v>
      </c>
      <c r="BJ33" s="110">
        <f t="shared" si="28"/>
        <v>0</v>
      </c>
      <c r="BK33" s="111">
        <f t="shared" si="29"/>
        <v>0</v>
      </c>
      <c r="BM33" s="113">
        <f t="shared" si="38"/>
        <v>0</v>
      </c>
      <c r="BN33" s="114">
        <f t="shared" si="30"/>
        <v>0</v>
      </c>
      <c r="BO33" s="115">
        <f t="shared" si="31"/>
        <v>0</v>
      </c>
    </row>
    <row r="34" spans="1:67" s="112" customFormat="1" ht="17.25">
      <c r="A34" s="60"/>
      <c r="B34" s="81"/>
      <c r="C34" s="82" t="s">
        <v>40</v>
      </c>
      <c r="D34" s="83"/>
      <c r="E34" s="83"/>
      <c r="F34" s="83"/>
      <c r="G34" s="84"/>
      <c r="H34" s="85"/>
      <c r="I34" s="87">
        <v>0</v>
      </c>
      <c r="J34" s="87">
        <v>0</v>
      </c>
      <c r="K34" s="87"/>
      <c r="L34" s="87"/>
      <c r="M34" s="87"/>
      <c r="N34" s="87"/>
      <c r="O34" s="88">
        <f t="shared" si="0"/>
        <v>0</v>
      </c>
      <c r="P34" s="89"/>
      <c r="Q34" s="90"/>
      <c r="R34" s="90"/>
      <c r="S34" s="91">
        <f t="shared" si="1"/>
        <v>0</v>
      </c>
      <c r="T34" s="92">
        <f t="shared" si="32"/>
        <v>0</v>
      </c>
      <c r="U34" s="93" t="str">
        <f t="shared" si="2"/>
        <v/>
      </c>
      <c r="V34" s="93" t="str">
        <f t="shared" si="3"/>
        <v/>
      </c>
      <c r="W34" s="93" t="str">
        <f t="shared" si="4"/>
        <v/>
      </c>
      <c r="X34" s="93" t="str">
        <f t="shared" si="5"/>
        <v/>
      </c>
      <c r="Y34" s="93" t="str">
        <f t="shared" si="6"/>
        <v/>
      </c>
      <c r="Z34" s="93" t="str">
        <f t="shared" si="7"/>
        <v/>
      </c>
      <c r="AA34" s="94">
        <f t="shared" si="8"/>
        <v>0</v>
      </c>
      <c r="AB34" s="95">
        <f t="shared" si="9"/>
        <v>0</v>
      </c>
      <c r="AC34" s="96">
        <f t="shared" si="10"/>
        <v>0</v>
      </c>
      <c r="AD34" s="92">
        <f t="shared" si="39"/>
        <v>0</v>
      </c>
      <c r="AE34" s="93" t="str">
        <f t="shared" si="11"/>
        <v/>
      </c>
      <c r="AF34" s="93" t="str">
        <f t="shared" si="12"/>
        <v/>
      </c>
      <c r="AG34" s="93" t="str">
        <f t="shared" si="13"/>
        <v/>
      </c>
      <c r="AH34" s="93" t="str">
        <f t="shared" si="14"/>
        <v/>
      </c>
      <c r="AI34" s="93" t="str">
        <f t="shared" si="15"/>
        <v/>
      </c>
      <c r="AJ34" s="93" t="str">
        <f t="shared" si="16"/>
        <v/>
      </c>
      <c r="AK34" s="97"/>
      <c r="AL34" s="98">
        <f t="shared" si="17"/>
        <v>0</v>
      </c>
      <c r="AM34" s="91" t="str">
        <f t="shared" si="18"/>
        <v/>
      </c>
      <c r="AN34" s="92">
        <f t="shared" si="19"/>
        <v>0</v>
      </c>
      <c r="AO34" s="93" t="str">
        <f t="shared" si="20"/>
        <v/>
      </c>
      <c r="AP34" s="93" t="str">
        <f t="shared" si="21"/>
        <v/>
      </c>
      <c r="AQ34" s="93" t="str">
        <f t="shared" si="22"/>
        <v/>
      </c>
      <c r="AR34" s="93" t="str">
        <f t="shared" si="23"/>
        <v/>
      </c>
      <c r="AS34" s="93" t="str">
        <f t="shared" si="24"/>
        <v/>
      </c>
      <c r="AT34" s="93" t="str">
        <f t="shared" si="25"/>
        <v/>
      </c>
      <c r="AU34" s="99"/>
      <c r="AV34" s="100"/>
      <c r="AW34" s="101"/>
      <c r="AX34" s="102"/>
      <c r="AY34" s="103">
        <f t="shared" si="33"/>
        <v>0</v>
      </c>
      <c r="AZ34" s="104">
        <f t="shared" si="26"/>
        <v>0</v>
      </c>
      <c r="BA34" s="104">
        <f t="shared" si="34"/>
        <v>0</v>
      </c>
      <c r="BB34" s="105">
        <f t="shared" si="35"/>
        <v>0</v>
      </c>
      <c r="BC34" s="118">
        <f t="shared" si="36"/>
        <v>0</v>
      </c>
      <c r="BE34" s="108">
        <f t="shared" si="37"/>
        <v>0</v>
      </c>
      <c r="BF34" s="109">
        <f t="shared" si="37"/>
        <v>0</v>
      </c>
      <c r="BG34" s="109">
        <f t="shared" si="37"/>
        <v>0</v>
      </c>
      <c r="BH34" s="109">
        <f t="shared" si="37"/>
        <v>0</v>
      </c>
      <c r="BI34" s="109">
        <f t="shared" si="37"/>
        <v>0</v>
      </c>
      <c r="BJ34" s="110">
        <f t="shared" si="28"/>
        <v>0</v>
      </c>
      <c r="BK34" s="111">
        <f t="shared" si="29"/>
        <v>0</v>
      </c>
      <c r="BM34" s="113">
        <f t="shared" si="38"/>
        <v>0</v>
      </c>
      <c r="BN34" s="114">
        <f t="shared" si="30"/>
        <v>0</v>
      </c>
      <c r="BO34" s="115">
        <f t="shared" si="31"/>
        <v>0</v>
      </c>
    </row>
    <row r="35" spans="1:67" s="112" customFormat="1" ht="17.25">
      <c r="A35" s="60" t="s">
        <v>41</v>
      </c>
      <c r="B35" s="81"/>
      <c r="C35" s="119" t="s">
        <v>56</v>
      </c>
      <c r="D35" s="83"/>
      <c r="E35" s="83"/>
      <c r="F35" s="83"/>
      <c r="G35" s="84"/>
      <c r="H35" s="85" t="s">
        <v>43</v>
      </c>
      <c r="I35" s="87">
        <v>8</v>
      </c>
      <c r="J35" s="87">
        <v>0</v>
      </c>
      <c r="K35" s="87"/>
      <c r="L35" s="87"/>
      <c r="M35" s="87"/>
      <c r="N35" s="87"/>
      <c r="O35" s="88">
        <f t="shared" si="0"/>
        <v>8</v>
      </c>
      <c r="P35" s="89">
        <v>2803.13</v>
      </c>
      <c r="Q35" s="90"/>
      <c r="R35" s="90"/>
      <c r="S35" s="91">
        <f t="shared" si="1"/>
        <v>2803.13</v>
      </c>
      <c r="T35" s="92">
        <f t="shared" si="32"/>
        <v>22425.040000000001</v>
      </c>
      <c r="U35" s="93">
        <f t="shared" si="2"/>
        <v>22425.040000000001</v>
      </c>
      <c r="V35" s="93">
        <f t="shared" si="3"/>
        <v>0</v>
      </c>
      <c r="W35" s="93">
        <f t="shared" si="4"/>
        <v>0</v>
      </c>
      <c r="X35" s="93">
        <f t="shared" si="5"/>
        <v>0</v>
      </c>
      <c r="Y35" s="93">
        <f t="shared" si="6"/>
        <v>0</v>
      </c>
      <c r="Z35" s="93">
        <f t="shared" si="7"/>
        <v>0</v>
      </c>
      <c r="AA35" s="94">
        <f t="shared" si="8"/>
        <v>0</v>
      </c>
      <c r="AB35" s="95">
        <f t="shared" si="9"/>
        <v>0.95</v>
      </c>
      <c r="AC35" s="96">
        <f t="shared" si="10"/>
        <v>2662.9735000000001</v>
      </c>
      <c r="AD35" s="92">
        <f t="shared" si="39"/>
        <v>21303.788</v>
      </c>
      <c r="AE35" s="93">
        <f t="shared" si="11"/>
        <v>21303.788</v>
      </c>
      <c r="AF35" s="93">
        <f t="shared" si="12"/>
        <v>0</v>
      </c>
      <c r="AG35" s="93">
        <f t="shared" si="13"/>
        <v>0</v>
      </c>
      <c r="AH35" s="93">
        <f t="shared" si="14"/>
        <v>0</v>
      </c>
      <c r="AI35" s="93">
        <f t="shared" si="15"/>
        <v>0</v>
      </c>
      <c r="AJ35" s="93">
        <f t="shared" si="16"/>
        <v>0</v>
      </c>
      <c r="AK35" s="97"/>
      <c r="AL35" s="98">
        <f t="shared" si="17"/>
        <v>1.2775468657734208</v>
      </c>
      <c r="AM35" s="91">
        <f t="shared" si="18"/>
        <v>3402.0734485626767</v>
      </c>
      <c r="AN35" s="92">
        <f t="shared" si="19"/>
        <v>27216.587588501414</v>
      </c>
      <c r="AO35" s="93">
        <f t="shared" si="20"/>
        <v>27216.587588501414</v>
      </c>
      <c r="AP35" s="93">
        <f t="shared" si="21"/>
        <v>0</v>
      </c>
      <c r="AQ35" s="93">
        <f t="shared" si="22"/>
        <v>0</v>
      </c>
      <c r="AR35" s="93">
        <f t="shared" si="23"/>
        <v>0</v>
      </c>
      <c r="AS35" s="93">
        <f t="shared" si="24"/>
        <v>0</v>
      </c>
      <c r="AT35" s="93">
        <f t="shared" si="25"/>
        <v>0</v>
      </c>
      <c r="AU35" s="99"/>
      <c r="AV35" s="100"/>
      <c r="AW35" s="101"/>
      <c r="AX35" s="102"/>
      <c r="AY35" s="103">
        <f t="shared" si="33"/>
        <v>0</v>
      </c>
      <c r="AZ35" s="104">
        <f t="shared" si="26"/>
        <v>0</v>
      </c>
      <c r="BA35" s="104">
        <f t="shared" si="34"/>
        <v>0</v>
      </c>
      <c r="BB35" s="105">
        <f t="shared" si="35"/>
        <v>0</v>
      </c>
      <c r="BC35" s="118">
        <f t="shared" si="36"/>
        <v>0</v>
      </c>
      <c r="BE35" s="108">
        <f t="shared" si="37"/>
        <v>0</v>
      </c>
      <c r="BF35" s="109">
        <f t="shared" si="37"/>
        <v>0</v>
      </c>
      <c r="BG35" s="109">
        <f t="shared" si="37"/>
        <v>0</v>
      </c>
      <c r="BH35" s="109">
        <f t="shared" si="37"/>
        <v>0</v>
      </c>
      <c r="BI35" s="109">
        <f t="shared" si="37"/>
        <v>0</v>
      </c>
      <c r="BJ35" s="110">
        <f t="shared" si="28"/>
        <v>0</v>
      </c>
      <c r="BK35" s="111">
        <f t="shared" si="29"/>
        <v>0</v>
      </c>
      <c r="BM35" s="113">
        <f t="shared" si="38"/>
        <v>22425.040000000001</v>
      </c>
      <c r="BN35" s="114">
        <f t="shared" si="30"/>
        <v>0</v>
      </c>
      <c r="BO35" s="115">
        <f t="shared" si="31"/>
        <v>22425.040000000001</v>
      </c>
    </row>
    <row r="36" spans="1:67" s="112" customFormat="1" ht="17.25">
      <c r="A36" s="60"/>
      <c r="B36" s="81"/>
      <c r="C36" s="82"/>
      <c r="D36" s="83"/>
      <c r="E36" s="83"/>
      <c r="F36" s="83"/>
      <c r="G36" s="84"/>
      <c r="H36" s="85"/>
      <c r="I36" s="87">
        <v>0</v>
      </c>
      <c r="J36" s="87">
        <v>0</v>
      </c>
      <c r="K36" s="87"/>
      <c r="L36" s="87"/>
      <c r="M36" s="87"/>
      <c r="N36" s="87"/>
      <c r="O36" s="88">
        <f t="shared" si="0"/>
        <v>0</v>
      </c>
      <c r="P36" s="89"/>
      <c r="Q36" s="90"/>
      <c r="R36" s="90"/>
      <c r="S36" s="91">
        <f t="shared" si="1"/>
        <v>0</v>
      </c>
      <c r="T36" s="92">
        <f t="shared" si="32"/>
        <v>0</v>
      </c>
      <c r="U36" s="93" t="str">
        <f t="shared" si="2"/>
        <v/>
      </c>
      <c r="V36" s="93" t="str">
        <f t="shared" si="3"/>
        <v/>
      </c>
      <c r="W36" s="93" t="str">
        <f t="shared" si="4"/>
        <v/>
      </c>
      <c r="X36" s="93" t="str">
        <f t="shared" si="5"/>
        <v/>
      </c>
      <c r="Y36" s="93" t="str">
        <f t="shared" si="6"/>
        <v/>
      </c>
      <c r="Z36" s="93" t="str">
        <f t="shared" si="7"/>
        <v/>
      </c>
      <c r="AA36" s="94">
        <f t="shared" si="8"/>
        <v>0</v>
      </c>
      <c r="AB36" s="95">
        <f t="shared" si="9"/>
        <v>0</v>
      </c>
      <c r="AC36" s="96">
        <f t="shared" si="10"/>
        <v>0</v>
      </c>
      <c r="AD36" s="92">
        <f t="shared" si="39"/>
        <v>0</v>
      </c>
      <c r="AE36" s="93" t="str">
        <f t="shared" si="11"/>
        <v/>
      </c>
      <c r="AF36" s="93" t="str">
        <f t="shared" si="12"/>
        <v/>
      </c>
      <c r="AG36" s="93" t="str">
        <f t="shared" si="13"/>
        <v/>
      </c>
      <c r="AH36" s="93" t="str">
        <f t="shared" si="14"/>
        <v/>
      </c>
      <c r="AI36" s="93" t="str">
        <f t="shared" si="15"/>
        <v/>
      </c>
      <c r="AJ36" s="93" t="str">
        <f t="shared" si="16"/>
        <v/>
      </c>
      <c r="AK36" s="97"/>
      <c r="AL36" s="98">
        <f t="shared" si="17"/>
        <v>0</v>
      </c>
      <c r="AM36" s="91" t="str">
        <f t="shared" si="18"/>
        <v/>
      </c>
      <c r="AN36" s="92">
        <f t="shared" si="19"/>
        <v>0</v>
      </c>
      <c r="AO36" s="93" t="str">
        <f t="shared" si="20"/>
        <v/>
      </c>
      <c r="AP36" s="93" t="str">
        <f t="shared" si="21"/>
        <v/>
      </c>
      <c r="AQ36" s="93" t="str">
        <f t="shared" si="22"/>
        <v/>
      </c>
      <c r="AR36" s="93" t="str">
        <f t="shared" si="23"/>
        <v/>
      </c>
      <c r="AS36" s="93" t="str">
        <f t="shared" si="24"/>
        <v/>
      </c>
      <c r="AT36" s="93" t="str">
        <f t="shared" si="25"/>
        <v/>
      </c>
      <c r="AU36" s="99"/>
      <c r="AV36" s="100"/>
      <c r="AW36" s="101"/>
      <c r="AX36" s="102"/>
      <c r="AY36" s="103">
        <f t="shared" si="33"/>
        <v>0</v>
      </c>
      <c r="AZ36" s="104">
        <f t="shared" si="26"/>
        <v>0</v>
      </c>
      <c r="BA36" s="104">
        <f t="shared" si="34"/>
        <v>0</v>
      </c>
      <c r="BB36" s="105">
        <f t="shared" si="35"/>
        <v>0</v>
      </c>
      <c r="BC36" s="118">
        <f t="shared" si="36"/>
        <v>0</v>
      </c>
      <c r="BE36" s="108">
        <f t="shared" si="37"/>
        <v>0</v>
      </c>
      <c r="BF36" s="109">
        <f t="shared" si="37"/>
        <v>0</v>
      </c>
      <c r="BG36" s="109">
        <f t="shared" si="37"/>
        <v>0</v>
      </c>
      <c r="BH36" s="109">
        <f t="shared" si="37"/>
        <v>0</v>
      </c>
      <c r="BI36" s="109">
        <f t="shared" si="37"/>
        <v>0</v>
      </c>
      <c r="BJ36" s="110">
        <f t="shared" si="28"/>
        <v>0</v>
      </c>
      <c r="BK36" s="111">
        <f t="shared" si="29"/>
        <v>0</v>
      </c>
      <c r="BM36" s="113">
        <f t="shared" si="38"/>
        <v>0</v>
      </c>
      <c r="BN36" s="114">
        <f t="shared" si="30"/>
        <v>0</v>
      </c>
      <c r="BO36" s="115">
        <f t="shared" si="31"/>
        <v>0</v>
      </c>
    </row>
    <row r="37" spans="1:67" s="112" customFormat="1" ht="17.25">
      <c r="A37" s="60"/>
      <c r="B37" s="116" t="s">
        <v>57</v>
      </c>
      <c r="C37" s="117" t="s">
        <v>58</v>
      </c>
      <c r="D37" s="83"/>
      <c r="E37" s="83"/>
      <c r="F37" s="83"/>
      <c r="G37" s="84"/>
      <c r="H37" s="85"/>
      <c r="I37" s="87">
        <v>0</v>
      </c>
      <c r="J37" s="87">
        <v>0</v>
      </c>
      <c r="K37" s="87"/>
      <c r="L37" s="87"/>
      <c r="M37" s="87"/>
      <c r="N37" s="87"/>
      <c r="O37" s="88">
        <f t="shared" si="0"/>
        <v>0</v>
      </c>
      <c r="P37" s="89"/>
      <c r="Q37" s="90"/>
      <c r="R37" s="90"/>
      <c r="S37" s="91">
        <f t="shared" si="1"/>
        <v>0</v>
      </c>
      <c r="T37" s="92">
        <f t="shared" si="32"/>
        <v>0</v>
      </c>
      <c r="U37" s="93" t="str">
        <f t="shared" si="2"/>
        <v/>
      </c>
      <c r="V37" s="93" t="str">
        <f t="shared" si="3"/>
        <v/>
      </c>
      <c r="W37" s="93" t="str">
        <f t="shared" si="4"/>
        <v/>
      </c>
      <c r="X37" s="93" t="str">
        <f t="shared" si="5"/>
        <v/>
      </c>
      <c r="Y37" s="93" t="str">
        <f t="shared" si="6"/>
        <v/>
      </c>
      <c r="Z37" s="93" t="str">
        <f t="shared" si="7"/>
        <v/>
      </c>
      <c r="AA37" s="94">
        <f t="shared" si="8"/>
        <v>0</v>
      </c>
      <c r="AB37" s="95">
        <f t="shared" si="9"/>
        <v>0</v>
      </c>
      <c r="AC37" s="96">
        <f t="shared" si="10"/>
        <v>0</v>
      </c>
      <c r="AD37" s="92">
        <f t="shared" si="39"/>
        <v>0</v>
      </c>
      <c r="AE37" s="93" t="str">
        <f t="shared" si="11"/>
        <v/>
      </c>
      <c r="AF37" s="93" t="str">
        <f t="shared" si="12"/>
        <v/>
      </c>
      <c r="AG37" s="93" t="str">
        <f t="shared" si="13"/>
        <v/>
      </c>
      <c r="AH37" s="93" t="str">
        <f t="shared" si="14"/>
        <v/>
      </c>
      <c r="AI37" s="93" t="str">
        <f t="shared" si="15"/>
        <v/>
      </c>
      <c r="AJ37" s="93" t="str">
        <f t="shared" si="16"/>
        <v/>
      </c>
      <c r="AK37" s="97"/>
      <c r="AL37" s="98">
        <f t="shared" si="17"/>
        <v>0</v>
      </c>
      <c r="AM37" s="91" t="str">
        <f t="shared" si="18"/>
        <v/>
      </c>
      <c r="AN37" s="92">
        <f t="shared" si="19"/>
        <v>0</v>
      </c>
      <c r="AO37" s="93" t="str">
        <f t="shared" si="20"/>
        <v/>
      </c>
      <c r="AP37" s="93" t="str">
        <f t="shared" si="21"/>
        <v/>
      </c>
      <c r="AQ37" s="93" t="str">
        <f t="shared" si="22"/>
        <v/>
      </c>
      <c r="AR37" s="93" t="str">
        <f t="shared" si="23"/>
        <v/>
      </c>
      <c r="AS37" s="93" t="str">
        <f t="shared" si="24"/>
        <v/>
      </c>
      <c r="AT37" s="93" t="str">
        <f t="shared" si="25"/>
        <v/>
      </c>
      <c r="AU37" s="99"/>
      <c r="AV37" s="100"/>
      <c r="AW37" s="101"/>
      <c r="AX37" s="102"/>
      <c r="AY37" s="103">
        <f t="shared" si="33"/>
        <v>0</v>
      </c>
      <c r="AZ37" s="104">
        <f t="shared" si="26"/>
        <v>0</v>
      </c>
      <c r="BA37" s="104">
        <f t="shared" si="34"/>
        <v>0</v>
      </c>
      <c r="BB37" s="105">
        <f t="shared" si="35"/>
        <v>0</v>
      </c>
      <c r="BC37" s="118">
        <f t="shared" si="36"/>
        <v>0</v>
      </c>
      <c r="BE37" s="108">
        <f t="shared" si="37"/>
        <v>0</v>
      </c>
      <c r="BF37" s="109">
        <f t="shared" si="37"/>
        <v>0</v>
      </c>
      <c r="BG37" s="109">
        <f t="shared" si="37"/>
        <v>0</v>
      </c>
      <c r="BH37" s="109">
        <f t="shared" si="37"/>
        <v>0</v>
      </c>
      <c r="BI37" s="109">
        <f t="shared" si="37"/>
        <v>0</v>
      </c>
      <c r="BJ37" s="110">
        <f t="shared" si="28"/>
        <v>0</v>
      </c>
      <c r="BK37" s="111">
        <f t="shared" si="29"/>
        <v>0</v>
      </c>
      <c r="BM37" s="113">
        <f t="shared" si="38"/>
        <v>0</v>
      </c>
      <c r="BN37" s="114">
        <f t="shared" si="30"/>
        <v>0</v>
      </c>
      <c r="BO37" s="115">
        <f t="shared" si="31"/>
        <v>0</v>
      </c>
    </row>
    <row r="38" spans="1:67" s="112" customFormat="1" ht="17.25">
      <c r="A38" s="60"/>
      <c r="B38" s="81"/>
      <c r="C38" s="82" t="s">
        <v>39</v>
      </c>
      <c r="D38" s="83"/>
      <c r="E38" s="83"/>
      <c r="F38" s="83"/>
      <c r="G38" s="84"/>
      <c r="H38" s="85"/>
      <c r="I38" s="87">
        <v>0</v>
      </c>
      <c r="J38" s="87">
        <v>0</v>
      </c>
      <c r="K38" s="87"/>
      <c r="L38" s="87"/>
      <c r="M38" s="87"/>
      <c r="N38" s="87"/>
      <c r="O38" s="88">
        <f t="shared" si="0"/>
        <v>0</v>
      </c>
      <c r="P38" s="89"/>
      <c r="Q38" s="90"/>
      <c r="R38" s="90"/>
      <c r="S38" s="91">
        <f t="shared" si="1"/>
        <v>0</v>
      </c>
      <c r="T38" s="92">
        <f t="shared" si="32"/>
        <v>0</v>
      </c>
      <c r="U38" s="93" t="str">
        <f t="shared" si="2"/>
        <v/>
      </c>
      <c r="V38" s="93" t="str">
        <f t="shared" si="3"/>
        <v/>
      </c>
      <c r="W38" s="93" t="str">
        <f t="shared" si="4"/>
        <v/>
      </c>
      <c r="X38" s="93" t="str">
        <f t="shared" si="5"/>
        <v/>
      </c>
      <c r="Y38" s="93" t="str">
        <f t="shared" si="6"/>
        <v/>
      </c>
      <c r="Z38" s="93" t="str">
        <f t="shared" si="7"/>
        <v/>
      </c>
      <c r="AA38" s="94">
        <f t="shared" si="8"/>
        <v>0</v>
      </c>
      <c r="AB38" s="95">
        <f t="shared" si="9"/>
        <v>0</v>
      </c>
      <c r="AC38" s="96">
        <f t="shared" si="10"/>
        <v>0</v>
      </c>
      <c r="AD38" s="92">
        <f t="shared" si="39"/>
        <v>0</v>
      </c>
      <c r="AE38" s="93" t="str">
        <f t="shared" si="11"/>
        <v/>
      </c>
      <c r="AF38" s="93" t="str">
        <f t="shared" si="12"/>
        <v/>
      </c>
      <c r="AG38" s="93" t="str">
        <f t="shared" si="13"/>
        <v/>
      </c>
      <c r="AH38" s="93" t="str">
        <f t="shared" si="14"/>
        <v/>
      </c>
      <c r="AI38" s="93" t="str">
        <f t="shared" si="15"/>
        <v/>
      </c>
      <c r="AJ38" s="93" t="str">
        <f t="shared" si="16"/>
        <v/>
      </c>
      <c r="AK38" s="97"/>
      <c r="AL38" s="98">
        <f t="shared" si="17"/>
        <v>0</v>
      </c>
      <c r="AM38" s="91" t="str">
        <f t="shared" si="18"/>
        <v/>
      </c>
      <c r="AN38" s="92">
        <f t="shared" si="19"/>
        <v>0</v>
      </c>
      <c r="AO38" s="93" t="str">
        <f t="shared" si="20"/>
        <v/>
      </c>
      <c r="AP38" s="93" t="str">
        <f t="shared" si="21"/>
        <v/>
      </c>
      <c r="AQ38" s="93" t="str">
        <f t="shared" si="22"/>
        <v/>
      </c>
      <c r="AR38" s="93" t="str">
        <f t="shared" si="23"/>
        <v/>
      </c>
      <c r="AS38" s="93" t="str">
        <f t="shared" si="24"/>
        <v/>
      </c>
      <c r="AT38" s="93" t="str">
        <f t="shared" si="25"/>
        <v/>
      </c>
      <c r="AU38" s="99"/>
      <c r="AV38" s="100"/>
      <c r="AW38" s="101"/>
      <c r="AX38" s="102"/>
      <c r="AY38" s="103">
        <f t="shared" si="33"/>
        <v>0</v>
      </c>
      <c r="AZ38" s="104">
        <f t="shared" si="26"/>
        <v>0</v>
      </c>
      <c r="BA38" s="104">
        <f t="shared" si="34"/>
        <v>0</v>
      </c>
      <c r="BB38" s="105">
        <f t="shared" si="35"/>
        <v>0</v>
      </c>
      <c r="BC38" s="118">
        <f t="shared" si="36"/>
        <v>0</v>
      </c>
      <c r="BE38" s="108">
        <f t="shared" si="37"/>
        <v>0</v>
      </c>
      <c r="BF38" s="109">
        <f t="shared" si="37"/>
        <v>0</v>
      </c>
      <c r="BG38" s="109">
        <f t="shared" si="37"/>
        <v>0</v>
      </c>
      <c r="BH38" s="109">
        <f t="shared" si="37"/>
        <v>0</v>
      </c>
      <c r="BI38" s="109">
        <f t="shared" si="37"/>
        <v>0</v>
      </c>
      <c r="BJ38" s="110">
        <f t="shared" si="28"/>
        <v>0</v>
      </c>
      <c r="BK38" s="111">
        <f t="shared" si="29"/>
        <v>0</v>
      </c>
      <c r="BM38" s="113">
        <f t="shared" si="38"/>
        <v>0</v>
      </c>
      <c r="BN38" s="114">
        <f t="shared" si="30"/>
        <v>0</v>
      </c>
      <c r="BO38" s="115">
        <f t="shared" si="31"/>
        <v>0</v>
      </c>
    </row>
    <row r="39" spans="1:67" s="112" customFormat="1" ht="17.25">
      <c r="A39" s="60"/>
      <c r="B39" s="81"/>
      <c r="C39" s="82" t="s">
        <v>40</v>
      </c>
      <c r="D39" s="83"/>
      <c r="E39" s="83"/>
      <c r="F39" s="83"/>
      <c r="G39" s="84"/>
      <c r="H39" s="85"/>
      <c r="I39" s="87">
        <v>0</v>
      </c>
      <c r="J39" s="87">
        <v>0</v>
      </c>
      <c r="K39" s="87"/>
      <c r="L39" s="87"/>
      <c r="M39" s="87"/>
      <c r="N39" s="87"/>
      <c r="O39" s="88">
        <f t="shared" si="0"/>
        <v>0</v>
      </c>
      <c r="P39" s="89"/>
      <c r="Q39" s="90"/>
      <c r="R39" s="90"/>
      <c r="S39" s="91">
        <f t="shared" si="1"/>
        <v>0</v>
      </c>
      <c r="T39" s="92">
        <f t="shared" si="32"/>
        <v>0</v>
      </c>
      <c r="U39" s="93" t="str">
        <f t="shared" si="2"/>
        <v/>
      </c>
      <c r="V39" s="93" t="str">
        <f t="shared" si="3"/>
        <v/>
      </c>
      <c r="W39" s="93" t="str">
        <f t="shared" si="4"/>
        <v/>
      </c>
      <c r="X39" s="93" t="str">
        <f t="shared" si="5"/>
        <v/>
      </c>
      <c r="Y39" s="93" t="str">
        <f t="shared" si="6"/>
        <v/>
      </c>
      <c r="Z39" s="93" t="str">
        <f t="shared" si="7"/>
        <v/>
      </c>
      <c r="AA39" s="94">
        <f t="shared" si="8"/>
        <v>0</v>
      </c>
      <c r="AB39" s="95">
        <f t="shared" si="9"/>
        <v>0</v>
      </c>
      <c r="AC39" s="96">
        <f t="shared" si="10"/>
        <v>0</v>
      </c>
      <c r="AD39" s="92">
        <f t="shared" si="39"/>
        <v>0</v>
      </c>
      <c r="AE39" s="93" t="str">
        <f t="shared" si="11"/>
        <v/>
      </c>
      <c r="AF39" s="93" t="str">
        <f t="shared" si="12"/>
        <v/>
      </c>
      <c r="AG39" s="93" t="str">
        <f t="shared" si="13"/>
        <v/>
      </c>
      <c r="AH39" s="93" t="str">
        <f t="shared" si="14"/>
        <v/>
      </c>
      <c r="AI39" s="93" t="str">
        <f t="shared" si="15"/>
        <v/>
      </c>
      <c r="AJ39" s="93" t="str">
        <f t="shared" si="16"/>
        <v/>
      </c>
      <c r="AK39" s="97"/>
      <c r="AL39" s="98">
        <f t="shared" si="17"/>
        <v>0</v>
      </c>
      <c r="AM39" s="91" t="str">
        <f t="shared" si="18"/>
        <v/>
      </c>
      <c r="AN39" s="92">
        <f t="shared" si="19"/>
        <v>0</v>
      </c>
      <c r="AO39" s="93" t="str">
        <f t="shared" si="20"/>
        <v/>
      </c>
      <c r="AP39" s="93" t="str">
        <f t="shared" si="21"/>
        <v/>
      </c>
      <c r="AQ39" s="93" t="str">
        <f t="shared" si="22"/>
        <v/>
      </c>
      <c r="AR39" s="93" t="str">
        <f t="shared" si="23"/>
        <v/>
      </c>
      <c r="AS39" s="93" t="str">
        <f t="shared" si="24"/>
        <v/>
      </c>
      <c r="AT39" s="93" t="str">
        <f t="shared" si="25"/>
        <v/>
      </c>
      <c r="AU39" s="99"/>
      <c r="AV39" s="100"/>
      <c r="AW39" s="101"/>
      <c r="AX39" s="102"/>
      <c r="AY39" s="103">
        <f t="shared" si="33"/>
        <v>0</v>
      </c>
      <c r="AZ39" s="104">
        <f t="shared" si="26"/>
        <v>0</v>
      </c>
      <c r="BA39" s="104">
        <f t="shared" si="34"/>
        <v>0</v>
      </c>
      <c r="BB39" s="105">
        <f t="shared" si="35"/>
        <v>0</v>
      </c>
      <c r="BC39" s="118">
        <f t="shared" si="36"/>
        <v>0</v>
      </c>
      <c r="BE39" s="108">
        <f t="shared" si="37"/>
        <v>0</v>
      </c>
      <c r="BF39" s="109">
        <f t="shared" si="37"/>
        <v>0</v>
      </c>
      <c r="BG39" s="109">
        <f t="shared" si="37"/>
        <v>0</v>
      </c>
      <c r="BH39" s="109">
        <f t="shared" si="37"/>
        <v>0</v>
      </c>
      <c r="BI39" s="109">
        <f t="shared" si="37"/>
        <v>0</v>
      </c>
      <c r="BJ39" s="110">
        <f t="shared" si="28"/>
        <v>0</v>
      </c>
      <c r="BK39" s="111">
        <f t="shared" si="29"/>
        <v>0</v>
      </c>
      <c r="BM39" s="113">
        <f t="shared" si="38"/>
        <v>0</v>
      </c>
      <c r="BN39" s="114">
        <f t="shared" si="30"/>
        <v>0</v>
      </c>
      <c r="BO39" s="115">
        <f t="shared" si="31"/>
        <v>0</v>
      </c>
    </row>
    <row r="40" spans="1:67" s="112" customFormat="1" ht="17.25">
      <c r="A40" s="60" t="s">
        <v>41</v>
      </c>
      <c r="B40" s="81"/>
      <c r="C40" s="119" t="s">
        <v>59</v>
      </c>
      <c r="D40" s="83"/>
      <c r="E40" s="83"/>
      <c r="F40" s="83"/>
      <c r="G40" s="84"/>
      <c r="H40" s="85" t="s">
        <v>43</v>
      </c>
      <c r="I40" s="87">
        <v>0</v>
      </c>
      <c r="J40" s="87">
        <v>9</v>
      </c>
      <c r="K40" s="87"/>
      <c r="L40" s="87"/>
      <c r="M40" s="87"/>
      <c r="N40" s="87"/>
      <c r="O40" s="88">
        <f t="shared" si="0"/>
        <v>9</v>
      </c>
      <c r="P40" s="89">
        <f>679.08+58.54</f>
        <v>737.62</v>
      </c>
      <c r="Q40" s="90"/>
      <c r="R40" s="90"/>
      <c r="S40" s="91">
        <f t="shared" si="1"/>
        <v>737.62</v>
      </c>
      <c r="T40" s="92">
        <f t="shared" si="32"/>
        <v>6638.58</v>
      </c>
      <c r="U40" s="93">
        <f t="shared" si="2"/>
        <v>0</v>
      </c>
      <c r="V40" s="93">
        <f t="shared" si="3"/>
        <v>6638.58</v>
      </c>
      <c r="W40" s="93">
        <f t="shared" si="4"/>
        <v>0</v>
      </c>
      <c r="X40" s="93">
        <f t="shared" si="5"/>
        <v>0</v>
      </c>
      <c r="Y40" s="93">
        <f t="shared" si="6"/>
        <v>0</v>
      </c>
      <c r="Z40" s="93">
        <f t="shared" si="7"/>
        <v>0</v>
      </c>
      <c r="AA40" s="94">
        <f t="shared" si="8"/>
        <v>0</v>
      </c>
      <c r="AB40" s="95">
        <f t="shared" si="9"/>
        <v>0.95</v>
      </c>
      <c r="AC40" s="96">
        <f t="shared" si="10"/>
        <v>700.73899999999992</v>
      </c>
      <c r="AD40" s="92">
        <f t="shared" si="39"/>
        <v>6306.6509999999989</v>
      </c>
      <c r="AE40" s="93">
        <f t="shared" si="11"/>
        <v>0</v>
      </c>
      <c r="AF40" s="93">
        <f t="shared" si="12"/>
        <v>6306.6509999999989</v>
      </c>
      <c r="AG40" s="93">
        <f t="shared" si="13"/>
        <v>0</v>
      </c>
      <c r="AH40" s="93">
        <f t="shared" si="14"/>
        <v>0</v>
      </c>
      <c r="AI40" s="93">
        <f t="shared" si="15"/>
        <v>0</v>
      </c>
      <c r="AJ40" s="93">
        <f t="shared" si="16"/>
        <v>0</v>
      </c>
      <c r="AK40" s="97"/>
      <c r="AL40" s="98">
        <f t="shared" si="17"/>
        <v>1.2775468657734208</v>
      </c>
      <c r="AM40" s="91">
        <f t="shared" si="18"/>
        <v>895.22691317520105</v>
      </c>
      <c r="AN40" s="92">
        <f t="shared" si="19"/>
        <v>8057.0422185768093</v>
      </c>
      <c r="AO40" s="93">
        <f t="shared" si="20"/>
        <v>0</v>
      </c>
      <c r="AP40" s="93">
        <f t="shared" si="21"/>
        <v>8057.0422185768093</v>
      </c>
      <c r="AQ40" s="93">
        <f t="shared" si="22"/>
        <v>0</v>
      </c>
      <c r="AR40" s="93">
        <f t="shared" si="23"/>
        <v>0</v>
      </c>
      <c r="AS40" s="93">
        <f t="shared" si="24"/>
        <v>0</v>
      </c>
      <c r="AT40" s="93">
        <f t="shared" si="25"/>
        <v>0</v>
      </c>
      <c r="AU40" s="99"/>
      <c r="AV40" s="100"/>
      <c r="AW40" s="101"/>
      <c r="AX40" s="102"/>
      <c r="AY40" s="103">
        <f t="shared" si="33"/>
        <v>0</v>
      </c>
      <c r="AZ40" s="104">
        <f t="shared" si="26"/>
        <v>0</v>
      </c>
      <c r="BA40" s="104">
        <f t="shared" si="34"/>
        <v>0</v>
      </c>
      <c r="BB40" s="105">
        <f t="shared" si="35"/>
        <v>0</v>
      </c>
      <c r="BC40" s="118">
        <f t="shared" si="36"/>
        <v>0</v>
      </c>
      <c r="BE40" s="108">
        <f t="shared" si="37"/>
        <v>0</v>
      </c>
      <c r="BF40" s="109">
        <f t="shared" si="37"/>
        <v>0</v>
      </c>
      <c r="BG40" s="109">
        <f t="shared" si="37"/>
        <v>0</v>
      </c>
      <c r="BH40" s="109">
        <f t="shared" si="37"/>
        <v>0</v>
      </c>
      <c r="BI40" s="109">
        <f t="shared" si="37"/>
        <v>0</v>
      </c>
      <c r="BJ40" s="110">
        <f t="shared" si="28"/>
        <v>0</v>
      </c>
      <c r="BK40" s="111">
        <f t="shared" si="29"/>
        <v>0</v>
      </c>
      <c r="BM40" s="113">
        <f t="shared" si="38"/>
        <v>6638.58</v>
      </c>
      <c r="BN40" s="114">
        <f t="shared" si="30"/>
        <v>0</v>
      </c>
      <c r="BO40" s="115">
        <f t="shared" si="31"/>
        <v>6638.58</v>
      </c>
    </row>
    <row r="41" spans="1:67" s="112" customFormat="1" ht="17.25">
      <c r="A41" s="60"/>
      <c r="B41" s="81"/>
      <c r="C41" s="82"/>
      <c r="D41" s="83"/>
      <c r="E41" s="83"/>
      <c r="F41" s="83"/>
      <c r="G41" s="84"/>
      <c r="H41" s="85"/>
      <c r="I41" s="87">
        <v>0</v>
      </c>
      <c r="J41" s="87">
        <v>0</v>
      </c>
      <c r="K41" s="87"/>
      <c r="L41" s="87"/>
      <c r="M41" s="87"/>
      <c r="N41" s="87"/>
      <c r="O41" s="88">
        <f t="shared" si="0"/>
        <v>0</v>
      </c>
      <c r="P41" s="89"/>
      <c r="Q41" s="90"/>
      <c r="R41" s="90"/>
      <c r="S41" s="91">
        <f t="shared" si="1"/>
        <v>0</v>
      </c>
      <c r="T41" s="92">
        <f t="shared" si="32"/>
        <v>0</v>
      </c>
      <c r="U41" s="93" t="str">
        <f t="shared" si="2"/>
        <v/>
      </c>
      <c r="V41" s="93" t="str">
        <f t="shared" si="3"/>
        <v/>
      </c>
      <c r="W41" s="93" t="str">
        <f t="shared" si="4"/>
        <v/>
      </c>
      <c r="X41" s="93" t="str">
        <f t="shared" si="5"/>
        <v/>
      </c>
      <c r="Y41" s="93" t="str">
        <f t="shared" si="6"/>
        <v/>
      </c>
      <c r="Z41" s="93" t="str">
        <f t="shared" si="7"/>
        <v/>
      </c>
      <c r="AA41" s="94">
        <f t="shared" si="8"/>
        <v>0</v>
      </c>
      <c r="AB41" s="95">
        <f t="shared" si="9"/>
        <v>0</v>
      </c>
      <c r="AC41" s="96">
        <f t="shared" si="10"/>
        <v>0</v>
      </c>
      <c r="AD41" s="92">
        <f t="shared" si="39"/>
        <v>0</v>
      </c>
      <c r="AE41" s="93" t="str">
        <f t="shared" si="11"/>
        <v/>
      </c>
      <c r="AF41" s="93" t="str">
        <f t="shared" si="12"/>
        <v/>
      </c>
      <c r="AG41" s="93" t="str">
        <f t="shared" si="13"/>
        <v/>
      </c>
      <c r="AH41" s="93" t="str">
        <f t="shared" si="14"/>
        <v/>
      </c>
      <c r="AI41" s="93" t="str">
        <f t="shared" si="15"/>
        <v/>
      </c>
      <c r="AJ41" s="93" t="str">
        <f t="shared" si="16"/>
        <v/>
      </c>
      <c r="AK41" s="97"/>
      <c r="AL41" s="98">
        <f t="shared" si="17"/>
        <v>0</v>
      </c>
      <c r="AM41" s="91" t="str">
        <f t="shared" si="18"/>
        <v/>
      </c>
      <c r="AN41" s="92">
        <f t="shared" si="19"/>
        <v>0</v>
      </c>
      <c r="AO41" s="93" t="str">
        <f t="shared" si="20"/>
        <v/>
      </c>
      <c r="AP41" s="93" t="str">
        <f t="shared" si="21"/>
        <v/>
      </c>
      <c r="AQ41" s="93" t="str">
        <f t="shared" si="22"/>
        <v/>
      </c>
      <c r="AR41" s="93" t="str">
        <f t="shared" si="23"/>
        <v/>
      </c>
      <c r="AS41" s="93" t="str">
        <f t="shared" si="24"/>
        <v/>
      </c>
      <c r="AT41" s="93" t="str">
        <f t="shared" si="25"/>
        <v/>
      </c>
      <c r="AU41" s="99"/>
      <c r="AV41" s="100"/>
      <c r="AW41" s="101"/>
      <c r="AX41" s="102"/>
      <c r="AY41" s="103">
        <f t="shared" si="33"/>
        <v>0</v>
      </c>
      <c r="AZ41" s="104">
        <f t="shared" si="26"/>
        <v>0</v>
      </c>
      <c r="BA41" s="104">
        <f t="shared" si="34"/>
        <v>0</v>
      </c>
      <c r="BB41" s="105">
        <f t="shared" si="35"/>
        <v>0</v>
      </c>
      <c r="BC41" s="118">
        <f t="shared" si="36"/>
        <v>0</v>
      </c>
      <c r="BE41" s="108">
        <f t="shared" si="37"/>
        <v>0</v>
      </c>
      <c r="BF41" s="109">
        <f t="shared" si="37"/>
        <v>0</v>
      </c>
      <c r="BG41" s="109">
        <f t="shared" si="37"/>
        <v>0</v>
      </c>
      <c r="BH41" s="109">
        <f t="shared" si="37"/>
        <v>0</v>
      </c>
      <c r="BI41" s="109">
        <f t="shared" si="37"/>
        <v>0</v>
      </c>
      <c r="BJ41" s="110">
        <f t="shared" si="28"/>
        <v>0</v>
      </c>
      <c r="BK41" s="111">
        <f t="shared" si="29"/>
        <v>0</v>
      </c>
      <c r="BM41" s="113">
        <f t="shared" si="38"/>
        <v>0</v>
      </c>
      <c r="BN41" s="114">
        <f t="shared" si="30"/>
        <v>0</v>
      </c>
      <c r="BO41" s="115">
        <f t="shared" si="31"/>
        <v>0</v>
      </c>
    </row>
    <row r="42" spans="1:67" s="112" customFormat="1" ht="17.25">
      <c r="A42" s="60"/>
      <c r="B42" s="116" t="s">
        <v>60</v>
      </c>
      <c r="C42" s="117" t="s">
        <v>61</v>
      </c>
      <c r="D42" s="83"/>
      <c r="E42" s="83"/>
      <c r="F42" s="83"/>
      <c r="G42" s="84"/>
      <c r="H42" s="85"/>
      <c r="I42" s="87">
        <v>0</v>
      </c>
      <c r="J42" s="87">
        <v>0</v>
      </c>
      <c r="K42" s="87"/>
      <c r="L42" s="87"/>
      <c r="M42" s="87"/>
      <c r="N42" s="87"/>
      <c r="O42" s="88">
        <f t="shared" si="0"/>
        <v>0</v>
      </c>
      <c r="P42" s="89"/>
      <c r="Q42" s="90"/>
      <c r="R42" s="90"/>
      <c r="S42" s="91">
        <f t="shared" si="1"/>
        <v>0</v>
      </c>
      <c r="T42" s="92">
        <f t="shared" si="32"/>
        <v>0</v>
      </c>
      <c r="U42" s="93" t="str">
        <f t="shared" si="2"/>
        <v/>
      </c>
      <c r="V42" s="93" t="str">
        <f t="shared" si="3"/>
        <v/>
      </c>
      <c r="W42" s="93" t="str">
        <f t="shared" si="4"/>
        <v/>
      </c>
      <c r="X42" s="93" t="str">
        <f t="shared" si="5"/>
        <v/>
      </c>
      <c r="Y42" s="93" t="str">
        <f t="shared" si="6"/>
        <v/>
      </c>
      <c r="Z42" s="93" t="str">
        <f t="shared" si="7"/>
        <v/>
      </c>
      <c r="AA42" s="94">
        <f t="shared" si="8"/>
        <v>0</v>
      </c>
      <c r="AB42" s="95">
        <f t="shared" si="9"/>
        <v>0</v>
      </c>
      <c r="AC42" s="96">
        <f t="shared" si="10"/>
        <v>0</v>
      </c>
      <c r="AD42" s="92">
        <f t="shared" si="39"/>
        <v>0</v>
      </c>
      <c r="AE42" s="93" t="str">
        <f t="shared" si="11"/>
        <v/>
      </c>
      <c r="AF42" s="93" t="str">
        <f t="shared" si="12"/>
        <v/>
      </c>
      <c r="AG42" s="93" t="str">
        <f t="shared" si="13"/>
        <v/>
      </c>
      <c r="AH42" s="93" t="str">
        <f t="shared" si="14"/>
        <v/>
      </c>
      <c r="AI42" s="93" t="str">
        <f t="shared" si="15"/>
        <v/>
      </c>
      <c r="AJ42" s="93" t="str">
        <f t="shared" si="16"/>
        <v/>
      </c>
      <c r="AK42" s="97"/>
      <c r="AL42" s="98">
        <f t="shared" si="17"/>
        <v>0</v>
      </c>
      <c r="AM42" s="91" t="str">
        <f t="shared" si="18"/>
        <v/>
      </c>
      <c r="AN42" s="92">
        <f t="shared" si="19"/>
        <v>0</v>
      </c>
      <c r="AO42" s="93" t="str">
        <f t="shared" si="20"/>
        <v/>
      </c>
      <c r="AP42" s="93" t="str">
        <f t="shared" si="21"/>
        <v/>
      </c>
      <c r="AQ42" s="93" t="str">
        <f t="shared" si="22"/>
        <v/>
      </c>
      <c r="AR42" s="93" t="str">
        <f t="shared" si="23"/>
        <v/>
      </c>
      <c r="AS42" s="93" t="str">
        <f t="shared" si="24"/>
        <v/>
      </c>
      <c r="AT42" s="93" t="str">
        <f t="shared" si="25"/>
        <v/>
      </c>
      <c r="AU42" s="99"/>
      <c r="AV42" s="100"/>
      <c r="AW42" s="101"/>
      <c r="AX42" s="102"/>
      <c r="AY42" s="103">
        <f t="shared" si="33"/>
        <v>0</v>
      </c>
      <c r="AZ42" s="104">
        <f t="shared" si="26"/>
        <v>0</v>
      </c>
      <c r="BA42" s="104">
        <f t="shared" si="34"/>
        <v>0</v>
      </c>
      <c r="BB42" s="105">
        <f t="shared" si="35"/>
        <v>0</v>
      </c>
      <c r="BC42" s="118">
        <f t="shared" si="36"/>
        <v>0</v>
      </c>
      <c r="BE42" s="108">
        <f t="shared" si="37"/>
        <v>0</v>
      </c>
      <c r="BF42" s="109">
        <f t="shared" si="37"/>
        <v>0</v>
      </c>
      <c r="BG42" s="109">
        <f t="shared" si="37"/>
        <v>0</v>
      </c>
      <c r="BH42" s="109">
        <f t="shared" si="37"/>
        <v>0</v>
      </c>
      <c r="BI42" s="109">
        <f t="shared" si="37"/>
        <v>0</v>
      </c>
      <c r="BJ42" s="110">
        <f t="shared" si="28"/>
        <v>0</v>
      </c>
      <c r="BK42" s="111">
        <f t="shared" si="29"/>
        <v>0</v>
      </c>
      <c r="BM42" s="113">
        <f t="shared" si="38"/>
        <v>0</v>
      </c>
      <c r="BN42" s="114">
        <f t="shared" si="30"/>
        <v>0</v>
      </c>
      <c r="BO42" s="115">
        <f t="shared" si="31"/>
        <v>0</v>
      </c>
    </row>
    <row r="43" spans="1:67" s="112" customFormat="1" ht="17.25">
      <c r="A43" s="60"/>
      <c r="B43" s="81"/>
      <c r="C43" s="82" t="s">
        <v>62</v>
      </c>
      <c r="D43" s="83"/>
      <c r="E43" s="83"/>
      <c r="F43" s="83"/>
      <c r="G43" s="84"/>
      <c r="H43" s="85"/>
      <c r="I43" s="87">
        <v>0</v>
      </c>
      <c r="J43" s="87">
        <v>0</v>
      </c>
      <c r="K43" s="87"/>
      <c r="L43" s="87"/>
      <c r="M43" s="87"/>
      <c r="N43" s="87"/>
      <c r="O43" s="88">
        <f t="shared" si="0"/>
        <v>0</v>
      </c>
      <c r="P43" s="89"/>
      <c r="Q43" s="90"/>
      <c r="R43" s="90"/>
      <c r="S43" s="91">
        <f t="shared" si="1"/>
        <v>0</v>
      </c>
      <c r="T43" s="92">
        <f t="shared" si="32"/>
        <v>0</v>
      </c>
      <c r="U43" s="93" t="str">
        <f t="shared" si="2"/>
        <v/>
      </c>
      <c r="V43" s="93" t="str">
        <f t="shared" si="3"/>
        <v/>
      </c>
      <c r="W43" s="93" t="str">
        <f t="shared" si="4"/>
        <v/>
      </c>
      <c r="X43" s="93" t="str">
        <f t="shared" si="5"/>
        <v/>
      </c>
      <c r="Y43" s="93" t="str">
        <f t="shared" si="6"/>
        <v/>
      </c>
      <c r="Z43" s="93" t="str">
        <f t="shared" si="7"/>
        <v/>
      </c>
      <c r="AA43" s="94">
        <f t="shared" si="8"/>
        <v>0</v>
      </c>
      <c r="AB43" s="95">
        <f t="shared" si="9"/>
        <v>0</v>
      </c>
      <c r="AC43" s="96">
        <f t="shared" si="10"/>
        <v>0</v>
      </c>
      <c r="AD43" s="92">
        <f t="shared" si="39"/>
        <v>0</v>
      </c>
      <c r="AE43" s="93" t="str">
        <f t="shared" si="11"/>
        <v/>
      </c>
      <c r="AF43" s="93" t="str">
        <f t="shared" si="12"/>
        <v/>
      </c>
      <c r="AG43" s="93" t="str">
        <f t="shared" si="13"/>
        <v/>
      </c>
      <c r="AH43" s="93" t="str">
        <f t="shared" si="14"/>
        <v/>
      </c>
      <c r="AI43" s="93" t="str">
        <f t="shared" si="15"/>
        <v/>
      </c>
      <c r="AJ43" s="93" t="str">
        <f t="shared" si="16"/>
        <v/>
      </c>
      <c r="AK43" s="97"/>
      <c r="AL43" s="98">
        <f t="shared" si="17"/>
        <v>0</v>
      </c>
      <c r="AM43" s="91" t="str">
        <f t="shared" si="18"/>
        <v/>
      </c>
      <c r="AN43" s="92">
        <f t="shared" si="19"/>
        <v>0</v>
      </c>
      <c r="AO43" s="93" t="str">
        <f t="shared" si="20"/>
        <v/>
      </c>
      <c r="AP43" s="93" t="str">
        <f t="shared" si="21"/>
        <v/>
      </c>
      <c r="AQ43" s="93" t="str">
        <f t="shared" si="22"/>
        <v/>
      </c>
      <c r="AR43" s="93" t="str">
        <f t="shared" si="23"/>
        <v/>
      </c>
      <c r="AS43" s="93" t="str">
        <f t="shared" si="24"/>
        <v/>
      </c>
      <c r="AT43" s="93" t="str">
        <f t="shared" si="25"/>
        <v/>
      </c>
      <c r="AU43" s="99"/>
      <c r="AV43" s="100"/>
      <c r="AW43" s="101"/>
      <c r="AX43" s="102"/>
      <c r="AY43" s="103">
        <f t="shared" si="33"/>
        <v>0</v>
      </c>
      <c r="AZ43" s="104">
        <f t="shared" si="26"/>
        <v>0</v>
      </c>
      <c r="BA43" s="104">
        <f t="shared" si="34"/>
        <v>0</v>
      </c>
      <c r="BB43" s="105">
        <f t="shared" si="35"/>
        <v>0</v>
      </c>
      <c r="BC43" s="118">
        <f t="shared" si="36"/>
        <v>0</v>
      </c>
      <c r="BE43" s="108">
        <f t="shared" si="37"/>
        <v>0</v>
      </c>
      <c r="BF43" s="109">
        <f t="shared" si="37"/>
        <v>0</v>
      </c>
      <c r="BG43" s="109">
        <f t="shared" si="37"/>
        <v>0</v>
      </c>
      <c r="BH43" s="109">
        <f t="shared" si="37"/>
        <v>0</v>
      </c>
      <c r="BI43" s="109">
        <f t="shared" si="37"/>
        <v>0</v>
      </c>
      <c r="BJ43" s="110">
        <f t="shared" si="28"/>
        <v>0</v>
      </c>
      <c r="BK43" s="111">
        <f t="shared" si="29"/>
        <v>0</v>
      </c>
      <c r="BM43" s="113">
        <f t="shared" si="38"/>
        <v>0</v>
      </c>
      <c r="BN43" s="114">
        <f t="shared" si="30"/>
        <v>0</v>
      </c>
      <c r="BO43" s="115">
        <f t="shared" si="31"/>
        <v>0</v>
      </c>
    </row>
    <row r="44" spans="1:67" s="112" customFormat="1" ht="17.25">
      <c r="A44" s="60"/>
      <c r="B44" s="81"/>
      <c r="C44" s="82" t="s">
        <v>63</v>
      </c>
      <c r="D44" s="83"/>
      <c r="E44" s="83"/>
      <c r="F44" s="83"/>
      <c r="G44" s="84"/>
      <c r="H44" s="85"/>
      <c r="I44" s="87">
        <v>0</v>
      </c>
      <c r="J44" s="87">
        <v>0</v>
      </c>
      <c r="K44" s="87"/>
      <c r="L44" s="87"/>
      <c r="M44" s="87"/>
      <c r="N44" s="87"/>
      <c r="O44" s="88">
        <f t="shared" si="0"/>
        <v>0</v>
      </c>
      <c r="P44" s="89"/>
      <c r="Q44" s="90"/>
      <c r="R44" s="90"/>
      <c r="S44" s="91">
        <f t="shared" si="1"/>
        <v>0</v>
      </c>
      <c r="T44" s="92">
        <f t="shared" si="32"/>
        <v>0</v>
      </c>
      <c r="U44" s="93" t="str">
        <f t="shared" si="2"/>
        <v/>
      </c>
      <c r="V44" s="93" t="str">
        <f t="shared" si="3"/>
        <v/>
      </c>
      <c r="W44" s="93" t="str">
        <f t="shared" si="4"/>
        <v/>
      </c>
      <c r="X44" s="93" t="str">
        <f t="shared" si="5"/>
        <v/>
      </c>
      <c r="Y44" s="93" t="str">
        <f t="shared" si="6"/>
        <v/>
      </c>
      <c r="Z44" s="93" t="str">
        <f t="shared" si="7"/>
        <v/>
      </c>
      <c r="AA44" s="94">
        <f t="shared" si="8"/>
        <v>0</v>
      </c>
      <c r="AB44" s="95">
        <f t="shared" si="9"/>
        <v>0</v>
      </c>
      <c r="AC44" s="96">
        <f t="shared" si="10"/>
        <v>0</v>
      </c>
      <c r="AD44" s="92">
        <f t="shared" si="39"/>
        <v>0</v>
      </c>
      <c r="AE44" s="93" t="str">
        <f t="shared" si="11"/>
        <v/>
      </c>
      <c r="AF44" s="93" t="str">
        <f t="shared" si="12"/>
        <v/>
      </c>
      <c r="AG44" s="93" t="str">
        <f t="shared" si="13"/>
        <v/>
      </c>
      <c r="AH44" s="93" t="str">
        <f t="shared" si="14"/>
        <v/>
      </c>
      <c r="AI44" s="93" t="str">
        <f t="shared" si="15"/>
        <v/>
      </c>
      <c r="AJ44" s="93" t="str">
        <f t="shared" si="16"/>
        <v/>
      </c>
      <c r="AK44" s="97"/>
      <c r="AL44" s="98">
        <f t="shared" si="17"/>
        <v>0</v>
      </c>
      <c r="AM44" s="91" t="str">
        <f t="shared" si="18"/>
        <v/>
      </c>
      <c r="AN44" s="92">
        <f t="shared" si="19"/>
        <v>0</v>
      </c>
      <c r="AO44" s="93" t="str">
        <f t="shared" si="20"/>
        <v/>
      </c>
      <c r="AP44" s="93" t="str">
        <f t="shared" si="21"/>
        <v/>
      </c>
      <c r="AQ44" s="93" t="str">
        <f t="shared" si="22"/>
        <v/>
      </c>
      <c r="AR44" s="93" t="str">
        <f t="shared" si="23"/>
        <v/>
      </c>
      <c r="AS44" s="93" t="str">
        <f t="shared" si="24"/>
        <v/>
      </c>
      <c r="AT44" s="93" t="str">
        <f t="shared" si="25"/>
        <v/>
      </c>
      <c r="AU44" s="99"/>
      <c r="AV44" s="100"/>
      <c r="AW44" s="101"/>
      <c r="AX44" s="102"/>
      <c r="AY44" s="103">
        <f t="shared" si="33"/>
        <v>0</v>
      </c>
      <c r="AZ44" s="104">
        <f t="shared" si="26"/>
        <v>0</v>
      </c>
      <c r="BA44" s="104">
        <f t="shared" si="34"/>
        <v>0</v>
      </c>
      <c r="BB44" s="105">
        <f t="shared" si="35"/>
        <v>0</v>
      </c>
      <c r="BC44" s="118">
        <f t="shared" si="36"/>
        <v>0</v>
      </c>
      <c r="BE44" s="108">
        <f t="shared" si="37"/>
        <v>0</v>
      </c>
      <c r="BF44" s="109">
        <f t="shared" si="37"/>
        <v>0</v>
      </c>
      <c r="BG44" s="109">
        <f t="shared" si="37"/>
        <v>0</v>
      </c>
      <c r="BH44" s="109">
        <f t="shared" si="37"/>
        <v>0</v>
      </c>
      <c r="BI44" s="109">
        <f t="shared" si="37"/>
        <v>0</v>
      </c>
      <c r="BJ44" s="110">
        <f t="shared" si="28"/>
        <v>0</v>
      </c>
      <c r="BK44" s="111">
        <f t="shared" si="29"/>
        <v>0</v>
      </c>
      <c r="BM44" s="113">
        <f t="shared" si="38"/>
        <v>0</v>
      </c>
      <c r="BN44" s="114">
        <f t="shared" si="30"/>
        <v>0</v>
      </c>
      <c r="BO44" s="115">
        <f t="shared" si="31"/>
        <v>0</v>
      </c>
    </row>
    <row r="45" spans="1:67" s="112" customFormat="1" ht="17.25">
      <c r="A45" s="60" t="s">
        <v>41</v>
      </c>
      <c r="B45" s="81"/>
      <c r="C45" s="119" t="s">
        <v>64</v>
      </c>
      <c r="D45" s="83"/>
      <c r="E45" s="83"/>
      <c r="F45" s="83"/>
      <c r="G45" s="84"/>
      <c r="H45" s="85" t="s">
        <v>43</v>
      </c>
      <c r="I45" s="87">
        <v>36</v>
      </c>
      <c r="J45" s="87">
        <v>36</v>
      </c>
      <c r="K45" s="87"/>
      <c r="L45" s="87"/>
      <c r="M45" s="87"/>
      <c r="N45" s="87"/>
      <c r="O45" s="88">
        <f>SUMIF($I$5:$N$5,"X",I45:N45)</f>
        <v>72</v>
      </c>
      <c r="P45" s="89">
        <v>1402.16</v>
      </c>
      <c r="Q45" s="90"/>
      <c r="R45" s="90"/>
      <c r="S45" s="91">
        <f t="shared" si="1"/>
        <v>1402.16</v>
      </c>
      <c r="T45" s="92">
        <f t="shared" si="32"/>
        <v>100955.52</v>
      </c>
      <c r="U45" s="93">
        <f t="shared" si="2"/>
        <v>50477.760000000002</v>
      </c>
      <c r="V45" s="93">
        <f t="shared" si="3"/>
        <v>50477.760000000002</v>
      </c>
      <c r="W45" s="93">
        <f t="shared" si="4"/>
        <v>0</v>
      </c>
      <c r="X45" s="93">
        <f t="shared" si="5"/>
        <v>0</v>
      </c>
      <c r="Y45" s="93">
        <f t="shared" si="6"/>
        <v>0</v>
      </c>
      <c r="Z45" s="93">
        <f t="shared" si="7"/>
        <v>0</v>
      </c>
      <c r="AA45" s="94">
        <f t="shared" si="8"/>
        <v>0</v>
      </c>
      <c r="AB45" s="95">
        <f t="shared" si="9"/>
        <v>0.95</v>
      </c>
      <c r="AC45" s="96">
        <f t="shared" si="10"/>
        <v>1332.0519999999999</v>
      </c>
      <c r="AD45" s="92">
        <f t="shared" si="39"/>
        <v>95907.743999999992</v>
      </c>
      <c r="AE45" s="93">
        <f t="shared" si="11"/>
        <v>47953.871999999996</v>
      </c>
      <c r="AF45" s="93">
        <f t="shared" si="12"/>
        <v>47953.871999999996</v>
      </c>
      <c r="AG45" s="93">
        <f t="shared" si="13"/>
        <v>0</v>
      </c>
      <c r="AH45" s="93">
        <f t="shared" si="14"/>
        <v>0</v>
      </c>
      <c r="AI45" s="93">
        <f t="shared" si="15"/>
        <v>0</v>
      </c>
      <c r="AJ45" s="93">
        <f t="shared" si="16"/>
        <v>0</v>
      </c>
      <c r="AK45" s="97"/>
      <c r="AL45" s="98">
        <f t="shared" si="17"/>
        <v>1.2775468657734208</v>
      </c>
      <c r="AM45" s="91">
        <f t="shared" si="18"/>
        <v>1701.7588576472167</v>
      </c>
      <c r="AN45" s="92">
        <f t="shared" si="19"/>
        <v>122526.63775059961</v>
      </c>
      <c r="AO45" s="93">
        <f t="shared" si="20"/>
        <v>61263.318875299803</v>
      </c>
      <c r="AP45" s="93">
        <f t="shared" si="21"/>
        <v>61263.318875299803</v>
      </c>
      <c r="AQ45" s="93">
        <f t="shared" si="22"/>
        <v>0</v>
      </c>
      <c r="AR45" s="93">
        <f t="shared" si="23"/>
        <v>0</v>
      </c>
      <c r="AS45" s="93">
        <f t="shared" si="24"/>
        <v>0</v>
      </c>
      <c r="AT45" s="93">
        <f t="shared" si="25"/>
        <v>0</v>
      </c>
      <c r="AU45" s="99"/>
      <c r="AV45" s="100"/>
      <c r="AW45" s="101"/>
      <c r="AX45" s="102"/>
      <c r="AY45" s="103">
        <f t="shared" si="33"/>
        <v>0</v>
      </c>
      <c r="AZ45" s="104">
        <f t="shared" si="26"/>
        <v>0</v>
      </c>
      <c r="BA45" s="104">
        <f t="shared" si="34"/>
        <v>0</v>
      </c>
      <c r="BB45" s="105">
        <f t="shared" si="35"/>
        <v>0</v>
      </c>
      <c r="BC45" s="118">
        <f t="shared" si="36"/>
        <v>0</v>
      </c>
      <c r="BE45" s="108">
        <f t="shared" si="37"/>
        <v>0</v>
      </c>
      <c r="BF45" s="109">
        <f t="shared" si="37"/>
        <v>0</v>
      </c>
      <c r="BG45" s="109">
        <f t="shared" si="37"/>
        <v>0</v>
      </c>
      <c r="BH45" s="109">
        <f t="shared" si="37"/>
        <v>0</v>
      </c>
      <c r="BI45" s="109">
        <f t="shared" si="37"/>
        <v>0</v>
      </c>
      <c r="BJ45" s="110">
        <f t="shared" si="28"/>
        <v>0</v>
      </c>
      <c r="BK45" s="111">
        <f t="shared" si="29"/>
        <v>0</v>
      </c>
      <c r="BM45" s="113">
        <f t="shared" si="38"/>
        <v>100955.52</v>
      </c>
      <c r="BN45" s="114">
        <f t="shared" si="30"/>
        <v>0</v>
      </c>
      <c r="BO45" s="115">
        <f t="shared" si="31"/>
        <v>100955.52</v>
      </c>
    </row>
    <row r="46" spans="1:67" s="112" customFormat="1" ht="17.25">
      <c r="A46" s="60" t="s">
        <v>41</v>
      </c>
      <c r="B46" s="81"/>
      <c r="C46" s="82" t="s">
        <v>65</v>
      </c>
      <c r="D46" s="83"/>
      <c r="E46" s="83"/>
      <c r="F46" s="83"/>
      <c r="G46" s="84"/>
      <c r="H46" s="85" t="s">
        <v>43</v>
      </c>
      <c r="I46" s="87">
        <v>5</v>
      </c>
      <c r="J46" s="87">
        <v>5</v>
      </c>
      <c r="K46" s="87"/>
      <c r="L46" s="87"/>
      <c r="M46" s="87"/>
      <c r="N46" s="87"/>
      <c r="O46" s="88">
        <f t="shared" si="0"/>
        <v>10</v>
      </c>
      <c r="P46" s="89">
        <v>3.39</v>
      </c>
      <c r="Q46" s="90"/>
      <c r="R46" s="90"/>
      <c r="S46" s="91">
        <f t="shared" si="1"/>
        <v>3.39</v>
      </c>
      <c r="T46" s="92">
        <f t="shared" si="32"/>
        <v>33.9</v>
      </c>
      <c r="U46" s="93">
        <f t="shared" si="2"/>
        <v>16.95</v>
      </c>
      <c r="V46" s="93">
        <f t="shared" si="3"/>
        <v>16.95</v>
      </c>
      <c r="W46" s="93">
        <f t="shared" si="4"/>
        <v>0</v>
      </c>
      <c r="X46" s="93">
        <f t="shared" si="5"/>
        <v>0</v>
      </c>
      <c r="Y46" s="93">
        <f t="shared" si="6"/>
        <v>0</v>
      </c>
      <c r="Z46" s="93">
        <f t="shared" si="7"/>
        <v>0</v>
      </c>
      <c r="AA46" s="94">
        <f t="shared" si="8"/>
        <v>0</v>
      </c>
      <c r="AB46" s="95">
        <f t="shared" si="9"/>
        <v>0.95</v>
      </c>
      <c r="AC46" s="96">
        <f t="shared" si="10"/>
        <v>3.2204999999999999</v>
      </c>
      <c r="AD46" s="92">
        <f t="shared" si="39"/>
        <v>32.204999999999998</v>
      </c>
      <c r="AE46" s="93">
        <f t="shared" si="11"/>
        <v>16.102499999999999</v>
      </c>
      <c r="AF46" s="93">
        <f t="shared" si="12"/>
        <v>16.102499999999999</v>
      </c>
      <c r="AG46" s="93">
        <f t="shared" si="13"/>
        <v>0</v>
      </c>
      <c r="AH46" s="93">
        <f t="shared" si="14"/>
        <v>0</v>
      </c>
      <c r="AI46" s="93">
        <f t="shared" si="15"/>
        <v>0</v>
      </c>
      <c r="AJ46" s="93">
        <f t="shared" si="16"/>
        <v>0</v>
      </c>
      <c r="AK46" s="97"/>
      <c r="AL46" s="98">
        <f t="shared" si="17"/>
        <v>1.2775468657734208</v>
      </c>
      <c r="AM46" s="91">
        <f t="shared" si="18"/>
        <v>4.114339681223302</v>
      </c>
      <c r="AN46" s="92">
        <f t="shared" si="19"/>
        <v>41.143396812233021</v>
      </c>
      <c r="AO46" s="93">
        <f t="shared" si="20"/>
        <v>20.571698406116511</v>
      </c>
      <c r="AP46" s="93">
        <f t="shared" si="21"/>
        <v>20.571698406116511</v>
      </c>
      <c r="AQ46" s="93">
        <f t="shared" si="22"/>
        <v>0</v>
      </c>
      <c r="AR46" s="93">
        <f t="shared" si="23"/>
        <v>0</v>
      </c>
      <c r="AS46" s="93">
        <f t="shared" si="24"/>
        <v>0</v>
      </c>
      <c r="AT46" s="93">
        <f t="shared" si="25"/>
        <v>0</v>
      </c>
      <c r="AU46" s="99"/>
      <c r="AV46" s="100"/>
      <c r="AW46" s="101"/>
      <c r="AX46" s="102"/>
      <c r="AY46" s="103">
        <f t="shared" si="33"/>
        <v>0</v>
      </c>
      <c r="AZ46" s="104">
        <f t="shared" si="26"/>
        <v>0</v>
      </c>
      <c r="BA46" s="104">
        <f t="shared" si="34"/>
        <v>0</v>
      </c>
      <c r="BB46" s="105">
        <f t="shared" si="35"/>
        <v>0</v>
      </c>
      <c r="BC46" s="118">
        <f t="shared" si="36"/>
        <v>0</v>
      </c>
      <c r="BE46" s="108">
        <f t="shared" si="37"/>
        <v>0</v>
      </c>
      <c r="BF46" s="109">
        <f t="shared" si="37"/>
        <v>0</v>
      </c>
      <c r="BG46" s="109">
        <f t="shared" si="37"/>
        <v>0</v>
      </c>
      <c r="BH46" s="109">
        <f t="shared" si="37"/>
        <v>0</v>
      </c>
      <c r="BI46" s="109">
        <f t="shared" si="37"/>
        <v>0</v>
      </c>
      <c r="BJ46" s="110">
        <f t="shared" si="28"/>
        <v>0</v>
      </c>
      <c r="BK46" s="111">
        <f t="shared" si="29"/>
        <v>0</v>
      </c>
      <c r="BM46" s="113">
        <f t="shared" si="38"/>
        <v>33.9</v>
      </c>
      <c r="BN46" s="114">
        <f t="shared" si="30"/>
        <v>0</v>
      </c>
      <c r="BO46" s="115">
        <f t="shared" si="31"/>
        <v>33.9</v>
      </c>
    </row>
    <row r="47" spans="1:67" s="112" customFormat="1" ht="17.25">
      <c r="A47" s="60"/>
      <c r="B47" s="81"/>
      <c r="C47" s="82"/>
      <c r="D47" s="83"/>
      <c r="E47" s="83"/>
      <c r="F47" s="83"/>
      <c r="G47" s="84"/>
      <c r="H47" s="85"/>
      <c r="I47" s="87">
        <v>0</v>
      </c>
      <c r="J47" s="87">
        <v>0</v>
      </c>
      <c r="K47" s="87"/>
      <c r="L47" s="87"/>
      <c r="M47" s="87"/>
      <c r="N47" s="87"/>
      <c r="O47" s="88">
        <f t="shared" si="0"/>
        <v>0</v>
      </c>
      <c r="P47" s="89"/>
      <c r="Q47" s="90"/>
      <c r="R47" s="90"/>
      <c r="S47" s="91">
        <f t="shared" si="1"/>
        <v>0</v>
      </c>
      <c r="T47" s="92">
        <f t="shared" si="32"/>
        <v>0</v>
      </c>
      <c r="U47" s="93" t="str">
        <f t="shared" si="2"/>
        <v/>
      </c>
      <c r="V47" s="93" t="str">
        <f t="shared" si="3"/>
        <v/>
      </c>
      <c r="W47" s="93" t="str">
        <f t="shared" si="4"/>
        <v/>
      </c>
      <c r="X47" s="93" t="str">
        <f t="shared" si="5"/>
        <v/>
      </c>
      <c r="Y47" s="93" t="str">
        <f t="shared" si="6"/>
        <v/>
      </c>
      <c r="Z47" s="93" t="str">
        <f t="shared" si="7"/>
        <v/>
      </c>
      <c r="AA47" s="94">
        <f t="shared" si="8"/>
        <v>0</v>
      </c>
      <c r="AB47" s="95">
        <f t="shared" si="9"/>
        <v>0</v>
      </c>
      <c r="AC47" s="96">
        <f t="shared" si="10"/>
        <v>0</v>
      </c>
      <c r="AD47" s="92">
        <f t="shared" si="39"/>
        <v>0</v>
      </c>
      <c r="AE47" s="93" t="str">
        <f t="shared" si="11"/>
        <v/>
      </c>
      <c r="AF47" s="93" t="str">
        <f t="shared" si="12"/>
        <v/>
      </c>
      <c r="AG47" s="93" t="str">
        <f t="shared" si="13"/>
        <v/>
      </c>
      <c r="AH47" s="93" t="str">
        <f t="shared" si="14"/>
        <v/>
      </c>
      <c r="AI47" s="93" t="str">
        <f t="shared" si="15"/>
        <v/>
      </c>
      <c r="AJ47" s="93" t="str">
        <f t="shared" si="16"/>
        <v/>
      </c>
      <c r="AK47" s="97"/>
      <c r="AL47" s="98">
        <f t="shared" si="17"/>
        <v>0</v>
      </c>
      <c r="AM47" s="91" t="str">
        <f t="shared" si="18"/>
        <v/>
      </c>
      <c r="AN47" s="92">
        <f t="shared" si="19"/>
        <v>0</v>
      </c>
      <c r="AO47" s="93" t="str">
        <f t="shared" si="20"/>
        <v/>
      </c>
      <c r="AP47" s="93" t="str">
        <f t="shared" si="21"/>
        <v/>
      </c>
      <c r="AQ47" s="93" t="str">
        <f t="shared" si="22"/>
        <v/>
      </c>
      <c r="AR47" s="93" t="str">
        <f t="shared" si="23"/>
        <v/>
      </c>
      <c r="AS47" s="93" t="str">
        <f t="shared" si="24"/>
        <v/>
      </c>
      <c r="AT47" s="93" t="str">
        <f t="shared" si="25"/>
        <v/>
      </c>
      <c r="AU47" s="99"/>
      <c r="AV47" s="100"/>
      <c r="AW47" s="101"/>
      <c r="AX47" s="102"/>
      <c r="AY47" s="103">
        <f t="shared" si="33"/>
        <v>0</v>
      </c>
      <c r="AZ47" s="104">
        <f t="shared" si="26"/>
        <v>0</v>
      </c>
      <c r="BA47" s="104">
        <f t="shared" si="34"/>
        <v>0</v>
      </c>
      <c r="BB47" s="105">
        <f t="shared" si="35"/>
        <v>0</v>
      </c>
      <c r="BC47" s="118">
        <f t="shared" si="36"/>
        <v>0</v>
      </c>
      <c r="BE47" s="108">
        <f t="shared" si="37"/>
        <v>0</v>
      </c>
      <c r="BF47" s="109">
        <f t="shared" si="37"/>
        <v>0</v>
      </c>
      <c r="BG47" s="109">
        <f t="shared" si="37"/>
        <v>0</v>
      </c>
      <c r="BH47" s="109">
        <f t="shared" si="37"/>
        <v>0</v>
      </c>
      <c r="BI47" s="109">
        <f t="shared" si="37"/>
        <v>0</v>
      </c>
      <c r="BJ47" s="110">
        <f t="shared" si="28"/>
        <v>0</v>
      </c>
      <c r="BK47" s="111">
        <f t="shared" si="29"/>
        <v>0</v>
      </c>
      <c r="BM47" s="113">
        <f t="shared" si="38"/>
        <v>0</v>
      </c>
      <c r="BN47" s="114">
        <f t="shared" si="30"/>
        <v>0</v>
      </c>
      <c r="BO47" s="115">
        <f t="shared" si="31"/>
        <v>0</v>
      </c>
    </row>
    <row r="48" spans="1:67" s="112" customFormat="1" ht="17.25">
      <c r="A48" s="60" t="s">
        <v>66</v>
      </c>
      <c r="B48" s="81"/>
      <c r="C48" s="82" t="s">
        <v>67</v>
      </c>
      <c r="D48" s="83"/>
      <c r="E48" s="83"/>
      <c r="F48" s="83"/>
      <c r="G48" s="84"/>
      <c r="H48" s="85" t="s">
        <v>68</v>
      </c>
      <c r="I48" s="87">
        <v>68</v>
      </c>
      <c r="J48" s="87">
        <v>86</v>
      </c>
      <c r="K48" s="87"/>
      <c r="L48" s="87"/>
      <c r="M48" s="87"/>
      <c r="N48" s="87"/>
      <c r="O48" s="88">
        <f t="shared" si="0"/>
        <v>154</v>
      </c>
      <c r="P48" s="89">
        <v>41</v>
      </c>
      <c r="Q48" s="90"/>
      <c r="R48" s="90"/>
      <c r="S48" s="91">
        <f t="shared" si="1"/>
        <v>41</v>
      </c>
      <c r="T48" s="92">
        <f t="shared" si="32"/>
        <v>6314</v>
      </c>
      <c r="U48" s="93">
        <f t="shared" si="2"/>
        <v>2788</v>
      </c>
      <c r="V48" s="93">
        <f t="shared" si="3"/>
        <v>3526</v>
      </c>
      <c r="W48" s="93">
        <f t="shared" si="4"/>
        <v>0</v>
      </c>
      <c r="X48" s="93">
        <f t="shared" si="5"/>
        <v>0</v>
      </c>
      <c r="Y48" s="93">
        <f t="shared" si="6"/>
        <v>0</v>
      </c>
      <c r="Z48" s="93">
        <f t="shared" si="7"/>
        <v>0</v>
      </c>
      <c r="AA48" s="94">
        <f t="shared" si="8"/>
        <v>0</v>
      </c>
      <c r="AB48" s="95">
        <f t="shared" si="9"/>
        <v>0.95</v>
      </c>
      <c r="AC48" s="96">
        <f t="shared" si="10"/>
        <v>38.949999999999996</v>
      </c>
      <c r="AD48" s="92">
        <f t="shared" si="39"/>
        <v>5998.2999999999993</v>
      </c>
      <c r="AE48" s="93">
        <f t="shared" si="11"/>
        <v>2648.6</v>
      </c>
      <c r="AF48" s="93">
        <f t="shared" si="12"/>
        <v>3349.7</v>
      </c>
      <c r="AG48" s="93">
        <f t="shared" si="13"/>
        <v>0</v>
      </c>
      <c r="AH48" s="93">
        <f t="shared" si="14"/>
        <v>0</v>
      </c>
      <c r="AI48" s="93">
        <f t="shared" si="15"/>
        <v>0</v>
      </c>
      <c r="AJ48" s="93">
        <f t="shared" si="16"/>
        <v>0</v>
      </c>
      <c r="AK48" s="97"/>
      <c r="AL48" s="98">
        <f t="shared" si="17"/>
        <v>1.2775468657734208</v>
      </c>
      <c r="AM48" s="91">
        <f t="shared" si="18"/>
        <v>49.760450421874737</v>
      </c>
      <c r="AN48" s="92">
        <f t="shared" si="19"/>
        <v>7663.10936496871</v>
      </c>
      <c r="AO48" s="93">
        <f t="shared" si="20"/>
        <v>3383.7106286874823</v>
      </c>
      <c r="AP48" s="93">
        <f t="shared" si="21"/>
        <v>4279.3987362812277</v>
      </c>
      <c r="AQ48" s="93">
        <f t="shared" si="22"/>
        <v>0</v>
      </c>
      <c r="AR48" s="93">
        <f t="shared" si="23"/>
        <v>0</v>
      </c>
      <c r="AS48" s="93">
        <f t="shared" si="24"/>
        <v>0</v>
      </c>
      <c r="AT48" s="93">
        <f t="shared" si="25"/>
        <v>0</v>
      </c>
      <c r="AU48" s="99"/>
      <c r="AV48" s="100"/>
      <c r="AW48" s="101"/>
      <c r="AX48" s="102"/>
      <c r="AY48" s="103">
        <f t="shared" si="33"/>
        <v>0</v>
      </c>
      <c r="AZ48" s="104">
        <f t="shared" si="26"/>
        <v>0</v>
      </c>
      <c r="BA48" s="104">
        <f t="shared" si="34"/>
        <v>0</v>
      </c>
      <c r="BB48" s="105">
        <f t="shared" si="35"/>
        <v>0</v>
      </c>
      <c r="BC48" s="118">
        <f t="shared" si="36"/>
        <v>0</v>
      </c>
      <c r="BE48" s="108">
        <f t="shared" si="37"/>
        <v>0</v>
      </c>
      <c r="BF48" s="109">
        <f t="shared" si="37"/>
        <v>0</v>
      </c>
      <c r="BG48" s="109">
        <f t="shared" si="37"/>
        <v>0</v>
      </c>
      <c r="BH48" s="109">
        <f t="shared" si="37"/>
        <v>0</v>
      </c>
      <c r="BI48" s="109">
        <f t="shared" si="37"/>
        <v>0</v>
      </c>
      <c r="BJ48" s="110">
        <f t="shared" si="28"/>
        <v>0</v>
      </c>
      <c r="BK48" s="111">
        <f t="shared" si="29"/>
        <v>0</v>
      </c>
      <c r="BM48" s="113">
        <f t="shared" si="38"/>
        <v>6314</v>
      </c>
      <c r="BN48" s="114">
        <f t="shared" si="30"/>
        <v>0</v>
      </c>
      <c r="BO48" s="115">
        <f t="shared" si="31"/>
        <v>6314</v>
      </c>
    </row>
    <row r="49" spans="1:67" s="112" customFormat="1" ht="17.25">
      <c r="A49" s="60"/>
      <c r="B49" s="81"/>
      <c r="C49" s="82"/>
      <c r="D49" s="83"/>
      <c r="E49" s="83"/>
      <c r="F49" s="83"/>
      <c r="G49" s="84"/>
      <c r="H49" s="85"/>
      <c r="I49" s="87">
        <v>0</v>
      </c>
      <c r="J49" s="87">
        <v>0</v>
      </c>
      <c r="K49" s="87"/>
      <c r="L49" s="87"/>
      <c r="M49" s="87"/>
      <c r="N49" s="87"/>
      <c r="O49" s="88">
        <f t="shared" si="0"/>
        <v>0</v>
      </c>
      <c r="P49" s="89"/>
      <c r="Q49" s="90"/>
      <c r="R49" s="90"/>
      <c r="S49" s="91">
        <f t="shared" si="1"/>
        <v>0</v>
      </c>
      <c r="T49" s="92">
        <f t="shared" si="32"/>
        <v>0</v>
      </c>
      <c r="U49" s="93" t="str">
        <f t="shared" si="2"/>
        <v/>
      </c>
      <c r="V49" s="93" t="str">
        <f t="shared" si="3"/>
        <v/>
      </c>
      <c r="W49" s="93" t="str">
        <f t="shared" si="4"/>
        <v/>
      </c>
      <c r="X49" s="93" t="str">
        <f t="shared" si="5"/>
        <v/>
      </c>
      <c r="Y49" s="93" t="str">
        <f t="shared" si="6"/>
        <v/>
      </c>
      <c r="Z49" s="93" t="str">
        <f t="shared" si="7"/>
        <v/>
      </c>
      <c r="AA49" s="94">
        <f t="shared" si="8"/>
        <v>0</v>
      </c>
      <c r="AB49" s="95">
        <f t="shared" si="9"/>
        <v>0</v>
      </c>
      <c r="AC49" s="96">
        <f t="shared" si="10"/>
        <v>0</v>
      </c>
      <c r="AD49" s="92">
        <f t="shared" si="39"/>
        <v>0</v>
      </c>
      <c r="AE49" s="93" t="str">
        <f t="shared" si="11"/>
        <v/>
      </c>
      <c r="AF49" s="93" t="str">
        <f t="shared" si="12"/>
        <v/>
      </c>
      <c r="AG49" s="93" t="str">
        <f t="shared" si="13"/>
        <v/>
      </c>
      <c r="AH49" s="93" t="str">
        <f t="shared" si="14"/>
        <v/>
      </c>
      <c r="AI49" s="93" t="str">
        <f t="shared" si="15"/>
        <v/>
      </c>
      <c r="AJ49" s="93" t="str">
        <f t="shared" si="16"/>
        <v/>
      </c>
      <c r="AK49" s="97"/>
      <c r="AL49" s="98">
        <f t="shared" si="17"/>
        <v>0</v>
      </c>
      <c r="AM49" s="91" t="str">
        <f t="shared" si="18"/>
        <v/>
      </c>
      <c r="AN49" s="92">
        <f t="shared" si="19"/>
        <v>0</v>
      </c>
      <c r="AO49" s="93" t="str">
        <f t="shared" si="20"/>
        <v/>
      </c>
      <c r="AP49" s="93" t="str">
        <f t="shared" si="21"/>
        <v/>
      </c>
      <c r="AQ49" s="93" t="str">
        <f t="shared" si="22"/>
        <v/>
      </c>
      <c r="AR49" s="93" t="str">
        <f t="shared" si="23"/>
        <v/>
      </c>
      <c r="AS49" s="93" t="str">
        <f t="shared" si="24"/>
        <v/>
      </c>
      <c r="AT49" s="93" t="str">
        <f t="shared" si="25"/>
        <v/>
      </c>
      <c r="AU49" s="99"/>
      <c r="AV49" s="100"/>
      <c r="AW49" s="101"/>
      <c r="AX49" s="102"/>
      <c r="AY49" s="103">
        <f t="shared" si="33"/>
        <v>0</v>
      </c>
      <c r="AZ49" s="104">
        <f t="shared" si="26"/>
        <v>0</v>
      </c>
      <c r="BA49" s="104">
        <f t="shared" si="34"/>
        <v>0</v>
      </c>
      <c r="BB49" s="105">
        <f t="shared" si="35"/>
        <v>0</v>
      </c>
      <c r="BC49" s="118">
        <f t="shared" si="36"/>
        <v>0</v>
      </c>
      <c r="BE49" s="108">
        <f t="shared" si="37"/>
        <v>0</v>
      </c>
      <c r="BF49" s="109">
        <f t="shared" si="37"/>
        <v>0</v>
      </c>
      <c r="BG49" s="109">
        <f t="shared" si="37"/>
        <v>0</v>
      </c>
      <c r="BH49" s="109">
        <f t="shared" si="37"/>
        <v>0</v>
      </c>
      <c r="BI49" s="109">
        <f t="shared" si="37"/>
        <v>0</v>
      </c>
      <c r="BJ49" s="110">
        <f t="shared" si="28"/>
        <v>0</v>
      </c>
      <c r="BK49" s="111">
        <f t="shared" si="29"/>
        <v>0</v>
      </c>
      <c r="BM49" s="113">
        <f t="shared" si="38"/>
        <v>0</v>
      </c>
      <c r="BN49" s="114">
        <f t="shared" si="30"/>
        <v>0</v>
      </c>
      <c r="BO49" s="115">
        <f t="shared" si="31"/>
        <v>0</v>
      </c>
    </row>
    <row r="50" spans="1:67" s="112" customFormat="1" ht="17.25">
      <c r="A50" s="60"/>
      <c r="B50" s="116" t="s">
        <v>69</v>
      </c>
      <c r="C50" s="117" t="s">
        <v>70</v>
      </c>
      <c r="D50" s="83"/>
      <c r="E50" s="83"/>
      <c r="F50" s="83"/>
      <c r="G50" s="84"/>
      <c r="H50" s="85"/>
      <c r="I50" s="87">
        <v>0</v>
      </c>
      <c r="J50" s="87">
        <v>0</v>
      </c>
      <c r="K50" s="87"/>
      <c r="L50" s="87"/>
      <c r="M50" s="87"/>
      <c r="N50" s="87"/>
      <c r="O50" s="88">
        <f t="shared" si="0"/>
        <v>0</v>
      </c>
      <c r="P50" s="89"/>
      <c r="Q50" s="90"/>
      <c r="R50" s="90"/>
      <c r="S50" s="91">
        <f t="shared" si="1"/>
        <v>0</v>
      </c>
      <c r="T50" s="92">
        <f t="shared" si="32"/>
        <v>0</v>
      </c>
      <c r="U50" s="93" t="str">
        <f t="shared" si="2"/>
        <v/>
      </c>
      <c r="V50" s="93" t="str">
        <f t="shared" si="3"/>
        <v/>
      </c>
      <c r="W50" s="93" t="str">
        <f t="shared" si="4"/>
        <v/>
      </c>
      <c r="X50" s="93" t="str">
        <f t="shared" si="5"/>
        <v/>
      </c>
      <c r="Y50" s="93" t="str">
        <f t="shared" si="6"/>
        <v/>
      </c>
      <c r="Z50" s="93" t="str">
        <f t="shared" si="7"/>
        <v/>
      </c>
      <c r="AA50" s="94">
        <f t="shared" si="8"/>
        <v>0</v>
      </c>
      <c r="AB50" s="95">
        <f t="shared" si="9"/>
        <v>0</v>
      </c>
      <c r="AC50" s="96">
        <f t="shared" si="10"/>
        <v>0</v>
      </c>
      <c r="AD50" s="92">
        <f t="shared" si="39"/>
        <v>0</v>
      </c>
      <c r="AE50" s="93" t="str">
        <f t="shared" si="11"/>
        <v/>
      </c>
      <c r="AF50" s="93" t="str">
        <f t="shared" si="12"/>
        <v/>
      </c>
      <c r="AG50" s="93" t="str">
        <f t="shared" si="13"/>
        <v/>
      </c>
      <c r="AH50" s="93" t="str">
        <f t="shared" si="14"/>
        <v/>
      </c>
      <c r="AI50" s="93" t="str">
        <f t="shared" si="15"/>
        <v/>
      </c>
      <c r="AJ50" s="93" t="str">
        <f t="shared" si="16"/>
        <v/>
      </c>
      <c r="AK50" s="97"/>
      <c r="AL50" s="98">
        <f t="shared" si="17"/>
        <v>0</v>
      </c>
      <c r="AM50" s="91" t="str">
        <f t="shared" si="18"/>
        <v/>
      </c>
      <c r="AN50" s="92">
        <f t="shared" si="19"/>
        <v>0</v>
      </c>
      <c r="AO50" s="93" t="str">
        <f t="shared" si="20"/>
        <v/>
      </c>
      <c r="AP50" s="93" t="str">
        <f t="shared" si="21"/>
        <v/>
      </c>
      <c r="AQ50" s="93" t="str">
        <f t="shared" si="22"/>
        <v/>
      </c>
      <c r="AR50" s="93" t="str">
        <f t="shared" si="23"/>
        <v/>
      </c>
      <c r="AS50" s="93" t="str">
        <f t="shared" si="24"/>
        <v/>
      </c>
      <c r="AT50" s="93" t="str">
        <f t="shared" si="25"/>
        <v/>
      </c>
      <c r="AU50" s="99"/>
      <c r="AV50" s="100"/>
      <c r="AW50" s="101"/>
      <c r="AX50" s="102"/>
      <c r="AY50" s="103">
        <f t="shared" si="33"/>
        <v>0</v>
      </c>
      <c r="AZ50" s="104">
        <f t="shared" si="26"/>
        <v>0</v>
      </c>
      <c r="BA50" s="104">
        <f t="shared" si="34"/>
        <v>0</v>
      </c>
      <c r="BB50" s="105">
        <f t="shared" si="35"/>
        <v>0</v>
      </c>
      <c r="BC50" s="118">
        <f t="shared" si="36"/>
        <v>0</v>
      </c>
      <c r="BE50" s="108">
        <f t="shared" si="37"/>
        <v>0</v>
      </c>
      <c r="BF50" s="109">
        <f t="shared" si="37"/>
        <v>0</v>
      </c>
      <c r="BG50" s="109">
        <f t="shared" si="37"/>
        <v>0</v>
      </c>
      <c r="BH50" s="109">
        <f t="shared" si="37"/>
        <v>0</v>
      </c>
      <c r="BI50" s="109">
        <f t="shared" si="37"/>
        <v>0</v>
      </c>
      <c r="BJ50" s="110">
        <f t="shared" si="28"/>
        <v>0</v>
      </c>
      <c r="BK50" s="111">
        <f t="shared" si="29"/>
        <v>0</v>
      </c>
      <c r="BM50" s="113">
        <f t="shared" si="38"/>
        <v>0</v>
      </c>
      <c r="BN50" s="114">
        <f t="shared" si="30"/>
        <v>0</v>
      </c>
      <c r="BO50" s="115">
        <f t="shared" si="31"/>
        <v>0</v>
      </c>
    </row>
    <row r="51" spans="1:67" s="112" customFormat="1" ht="17.25">
      <c r="A51" s="60"/>
      <c r="B51" s="81"/>
      <c r="C51" s="82" t="s">
        <v>71</v>
      </c>
      <c r="D51" s="83"/>
      <c r="E51" s="83"/>
      <c r="F51" s="83"/>
      <c r="G51" s="84"/>
      <c r="H51" s="85"/>
      <c r="I51" s="87">
        <v>0</v>
      </c>
      <c r="J51" s="87">
        <v>0</v>
      </c>
      <c r="K51" s="87"/>
      <c r="L51" s="87"/>
      <c r="M51" s="87"/>
      <c r="N51" s="87"/>
      <c r="O51" s="88">
        <f t="shared" si="0"/>
        <v>0</v>
      </c>
      <c r="P51" s="89"/>
      <c r="Q51" s="90"/>
      <c r="R51" s="90"/>
      <c r="S51" s="91">
        <f t="shared" si="1"/>
        <v>0</v>
      </c>
      <c r="T51" s="92">
        <f t="shared" si="32"/>
        <v>0</v>
      </c>
      <c r="U51" s="93" t="str">
        <f t="shared" si="2"/>
        <v/>
      </c>
      <c r="V51" s="93" t="str">
        <f t="shared" si="3"/>
        <v/>
      </c>
      <c r="W51" s="93" t="str">
        <f t="shared" si="4"/>
        <v/>
      </c>
      <c r="X51" s="93" t="str">
        <f t="shared" si="5"/>
        <v/>
      </c>
      <c r="Y51" s="93" t="str">
        <f t="shared" si="6"/>
        <v/>
      </c>
      <c r="Z51" s="93" t="str">
        <f t="shared" si="7"/>
        <v/>
      </c>
      <c r="AA51" s="94">
        <f t="shared" si="8"/>
        <v>0</v>
      </c>
      <c r="AB51" s="95">
        <f t="shared" si="9"/>
        <v>0</v>
      </c>
      <c r="AC51" s="96">
        <f t="shared" si="10"/>
        <v>0</v>
      </c>
      <c r="AD51" s="92">
        <f t="shared" si="39"/>
        <v>0</v>
      </c>
      <c r="AE51" s="93" t="str">
        <f t="shared" si="11"/>
        <v/>
      </c>
      <c r="AF51" s="93" t="str">
        <f t="shared" si="12"/>
        <v/>
      </c>
      <c r="AG51" s="93" t="str">
        <f t="shared" si="13"/>
        <v/>
      </c>
      <c r="AH51" s="93" t="str">
        <f t="shared" si="14"/>
        <v/>
      </c>
      <c r="AI51" s="93" t="str">
        <f t="shared" si="15"/>
        <v/>
      </c>
      <c r="AJ51" s="93" t="str">
        <f t="shared" si="16"/>
        <v/>
      </c>
      <c r="AK51" s="97"/>
      <c r="AL51" s="98">
        <f t="shared" si="17"/>
        <v>0</v>
      </c>
      <c r="AM51" s="91" t="str">
        <f t="shared" si="18"/>
        <v/>
      </c>
      <c r="AN51" s="92">
        <f t="shared" si="19"/>
        <v>0</v>
      </c>
      <c r="AO51" s="93" t="str">
        <f t="shared" si="20"/>
        <v/>
      </c>
      <c r="AP51" s="93" t="str">
        <f t="shared" si="21"/>
        <v/>
      </c>
      <c r="AQ51" s="93" t="str">
        <f t="shared" si="22"/>
        <v/>
      </c>
      <c r="AR51" s="93" t="str">
        <f t="shared" si="23"/>
        <v/>
      </c>
      <c r="AS51" s="93" t="str">
        <f t="shared" si="24"/>
        <v/>
      </c>
      <c r="AT51" s="93" t="str">
        <f t="shared" si="25"/>
        <v/>
      </c>
      <c r="AU51" s="99"/>
      <c r="AV51" s="100"/>
      <c r="AW51" s="101"/>
      <c r="AX51" s="102"/>
      <c r="AY51" s="103">
        <f t="shared" si="33"/>
        <v>0</v>
      </c>
      <c r="AZ51" s="104">
        <f t="shared" si="26"/>
        <v>0</v>
      </c>
      <c r="BA51" s="104">
        <f t="shared" si="34"/>
        <v>0</v>
      </c>
      <c r="BB51" s="105">
        <f t="shared" si="35"/>
        <v>0</v>
      </c>
      <c r="BC51" s="118">
        <f t="shared" si="36"/>
        <v>0</v>
      </c>
      <c r="BE51" s="108">
        <f t="shared" si="37"/>
        <v>0</v>
      </c>
      <c r="BF51" s="109">
        <f t="shared" si="37"/>
        <v>0</v>
      </c>
      <c r="BG51" s="109">
        <f t="shared" si="37"/>
        <v>0</v>
      </c>
      <c r="BH51" s="109">
        <f t="shared" si="37"/>
        <v>0</v>
      </c>
      <c r="BI51" s="109">
        <f t="shared" si="37"/>
        <v>0</v>
      </c>
      <c r="BJ51" s="110">
        <f t="shared" si="28"/>
        <v>0</v>
      </c>
      <c r="BK51" s="111">
        <f t="shared" si="29"/>
        <v>0</v>
      </c>
      <c r="BM51" s="113">
        <f t="shared" si="38"/>
        <v>0</v>
      </c>
      <c r="BN51" s="114">
        <f t="shared" si="30"/>
        <v>0</v>
      </c>
      <c r="BO51" s="115">
        <f t="shared" si="31"/>
        <v>0</v>
      </c>
    </row>
    <row r="52" spans="1:67" s="112" customFormat="1" ht="17.25">
      <c r="A52" s="60"/>
      <c r="B52" s="81"/>
      <c r="C52" s="82" t="s">
        <v>40</v>
      </c>
      <c r="D52" s="83"/>
      <c r="E52" s="83"/>
      <c r="F52" s="83"/>
      <c r="G52" s="84"/>
      <c r="H52" s="85"/>
      <c r="I52" s="87">
        <v>0</v>
      </c>
      <c r="J52" s="87">
        <v>0</v>
      </c>
      <c r="K52" s="87"/>
      <c r="L52" s="87"/>
      <c r="M52" s="87"/>
      <c r="N52" s="87"/>
      <c r="O52" s="88">
        <f t="shared" si="0"/>
        <v>0</v>
      </c>
      <c r="P52" s="89"/>
      <c r="Q52" s="90"/>
      <c r="R52" s="90"/>
      <c r="S52" s="91">
        <f t="shared" si="1"/>
        <v>0</v>
      </c>
      <c r="T52" s="92">
        <f t="shared" si="32"/>
        <v>0</v>
      </c>
      <c r="U52" s="93" t="str">
        <f t="shared" si="2"/>
        <v/>
      </c>
      <c r="V52" s="93" t="str">
        <f t="shared" si="3"/>
        <v/>
      </c>
      <c r="W52" s="93" t="str">
        <f t="shared" si="4"/>
        <v/>
      </c>
      <c r="X52" s="93" t="str">
        <f t="shared" si="5"/>
        <v/>
      </c>
      <c r="Y52" s="93" t="str">
        <f t="shared" si="6"/>
        <v/>
      </c>
      <c r="Z52" s="93" t="str">
        <f t="shared" si="7"/>
        <v/>
      </c>
      <c r="AA52" s="94">
        <f t="shared" si="8"/>
        <v>0</v>
      </c>
      <c r="AB52" s="95">
        <f t="shared" si="9"/>
        <v>0</v>
      </c>
      <c r="AC52" s="96">
        <f t="shared" si="10"/>
        <v>0</v>
      </c>
      <c r="AD52" s="92">
        <f t="shared" si="39"/>
        <v>0</v>
      </c>
      <c r="AE52" s="93" t="str">
        <f t="shared" si="11"/>
        <v/>
      </c>
      <c r="AF52" s="93" t="str">
        <f t="shared" si="12"/>
        <v/>
      </c>
      <c r="AG52" s="93" t="str">
        <f t="shared" si="13"/>
        <v/>
      </c>
      <c r="AH52" s="93" t="str">
        <f t="shared" si="14"/>
        <v/>
      </c>
      <c r="AI52" s="93" t="str">
        <f t="shared" si="15"/>
        <v/>
      </c>
      <c r="AJ52" s="93" t="str">
        <f t="shared" si="16"/>
        <v/>
      </c>
      <c r="AK52" s="97"/>
      <c r="AL52" s="98">
        <f t="shared" si="17"/>
        <v>0</v>
      </c>
      <c r="AM52" s="91" t="str">
        <f t="shared" si="18"/>
        <v/>
      </c>
      <c r="AN52" s="92">
        <f t="shared" si="19"/>
        <v>0</v>
      </c>
      <c r="AO52" s="93" t="str">
        <f t="shared" si="20"/>
        <v/>
      </c>
      <c r="AP52" s="93" t="str">
        <f t="shared" si="21"/>
        <v/>
      </c>
      <c r="AQ52" s="93" t="str">
        <f t="shared" si="22"/>
        <v/>
      </c>
      <c r="AR52" s="93" t="str">
        <f t="shared" si="23"/>
        <v/>
      </c>
      <c r="AS52" s="93" t="str">
        <f t="shared" si="24"/>
        <v/>
      </c>
      <c r="AT52" s="93" t="str">
        <f t="shared" si="25"/>
        <v/>
      </c>
      <c r="AU52" s="99"/>
      <c r="AV52" s="100"/>
      <c r="AW52" s="101"/>
      <c r="AX52" s="102"/>
      <c r="AY52" s="103">
        <f t="shared" si="33"/>
        <v>0</v>
      </c>
      <c r="AZ52" s="104">
        <f t="shared" si="26"/>
        <v>0</v>
      </c>
      <c r="BA52" s="104">
        <f t="shared" si="34"/>
        <v>0</v>
      </c>
      <c r="BB52" s="105">
        <f t="shared" si="35"/>
        <v>0</v>
      </c>
      <c r="BC52" s="118">
        <f t="shared" si="36"/>
        <v>0</v>
      </c>
      <c r="BE52" s="108">
        <f t="shared" si="37"/>
        <v>0</v>
      </c>
      <c r="BF52" s="109">
        <f t="shared" si="37"/>
        <v>0</v>
      </c>
      <c r="BG52" s="109">
        <f t="shared" si="37"/>
        <v>0</v>
      </c>
      <c r="BH52" s="109">
        <f t="shared" si="37"/>
        <v>0</v>
      </c>
      <c r="BI52" s="109">
        <f t="shared" si="37"/>
        <v>0</v>
      </c>
      <c r="BJ52" s="110">
        <f t="shared" si="28"/>
        <v>0</v>
      </c>
      <c r="BK52" s="111">
        <f t="shared" si="29"/>
        <v>0</v>
      </c>
      <c r="BM52" s="113">
        <f t="shared" si="38"/>
        <v>0</v>
      </c>
      <c r="BN52" s="114">
        <f t="shared" si="30"/>
        <v>0</v>
      </c>
      <c r="BO52" s="115">
        <f t="shared" si="31"/>
        <v>0</v>
      </c>
    </row>
    <row r="53" spans="1:67" s="112" customFormat="1" ht="17.25">
      <c r="A53" s="60" t="s">
        <v>41</v>
      </c>
      <c r="B53" s="81"/>
      <c r="C53" s="119" t="s">
        <v>72</v>
      </c>
      <c r="D53" s="83"/>
      <c r="E53" s="83"/>
      <c r="F53" s="83"/>
      <c r="G53" s="84"/>
      <c r="H53" s="85" t="s">
        <v>43</v>
      </c>
      <c r="I53" s="87">
        <v>3</v>
      </c>
      <c r="J53" s="87">
        <v>2</v>
      </c>
      <c r="K53" s="87"/>
      <c r="L53" s="87"/>
      <c r="M53" s="87"/>
      <c r="N53" s="87"/>
      <c r="O53" s="88">
        <f t="shared" si="0"/>
        <v>5</v>
      </c>
      <c r="P53" s="89">
        <v>2386.56</v>
      </c>
      <c r="Q53" s="90"/>
      <c r="R53" s="90"/>
      <c r="S53" s="91">
        <f t="shared" si="1"/>
        <v>2386.56</v>
      </c>
      <c r="T53" s="92">
        <f t="shared" si="32"/>
        <v>11932.8</v>
      </c>
      <c r="U53" s="93">
        <f t="shared" si="2"/>
        <v>7159.68</v>
      </c>
      <c r="V53" s="93">
        <f t="shared" si="3"/>
        <v>4773.12</v>
      </c>
      <c r="W53" s="93">
        <f t="shared" si="4"/>
        <v>0</v>
      </c>
      <c r="X53" s="93">
        <f t="shared" si="5"/>
        <v>0</v>
      </c>
      <c r="Y53" s="93">
        <f t="shared" si="6"/>
        <v>0</v>
      </c>
      <c r="Z53" s="93">
        <f t="shared" si="7"/>
        <v>0</v>
      </c>
      <c r="AA53" s="94">
        <f t="shared" si="8"/>
        <v>0</v>
      </c>
      <c r="AB53" s="95">
        <f t="shared" si="9"/>
        <v>0.95</v>
      </c>
      <c r="AC53" s="96">
        <f t="shared" si="10"/>
        <v>2267.232</v>
      </c>
      <c r="AD53" s="92">
        <f t="shared" si="39"/>
        <v>11336.16</v>
      </c>
      <c r="AE53" s="93">
        <f t="shared" si="11"/>
        <v>6801.6959999999999</v>
      </c>
      <c r="AF53" s="93">
        <f t="shared" si="12"/>
        <v>4534.4639999999999</v>
      </c>
      <c r="AG53" s="93">
        <f t="shared" si="13"/>
        <v>0</v>
      </c>
      <c r="AH53" s="93">
        <f t="shared" si="14"/>
        <v>0</v>
      </c>
      <c r="AI53" s="93">
        <f t="shared" si="15"/>
        <v>0</v>
      </c>
      <c r="AJ53" s="93">
        <f t="shared" si="16"/>
        <v>0</v>
      </c>
      <c r="AK53" s="97"/>
      <c r="AL53" s="98">
        <f t="shared" si="17"/>
        <v>1.2775468657734208</v>
      </c>
      <c r="AM53" s="91">
        <f t="shared" si="18"/>
        <v>2896.4951355812045</v>
      </c>
      <c r="AN53" s="92">
        <f t="shared" si="19"/>
        <v>14482.475677906023</v>
      </c>
      <c r="AO53" s="93">
        <f t="shared" si="20"/>
        <v>8689.4854067436136</v>
      </c>
      <c r="AP53" s="93">
        <f t="shared" si="21"/>
        <v>5792.990271162409</v>
      </c>
      <c r="AQ53" s="93">
        <f t="shared" si="22"/>
        <v>0</v>
      </c>
      <c r="AR53" s="93">
        <f t="shared" si="23"/>
        <v>0</v>
      </c>
      <c r="AS53" s="93">
        <f t="shared" si="24"/>
        <v>0</v>
      </c>
      <c r="AT53" s="93">
        <f t="shared" si="25"/>
        <v>0</v>
      </c>
      <c r="AU53" s="99"/>
      <c r="AV53" s="100"/>
      <c r="AW53" s="101"/>
      <c r="AX53" s="102"/>
      <c r="AY53" s="103">
        <f t="shared" si="33"/>
        <v>0</v>
      </c>
      <c r="AZ53" s="104">
        <f t="shared" si="26"/>
        <v>0</v>
      </c>
      <c r="BA53" s="104">
        <f t="shared" si="34"/>
        <v>0</v>
      </c>
      <c r="BB53" s="105">
        <f t="shared" si="35"/>
        <v>0</v>
      </c>
      <c r="BC53" s="118">
        <f t="shared" si="36"/>
        <v>0</v>
      </c>
      <c r="BE53" s="108">
        <f t="shared" si="37"/>
        <v>0</v>
      </c>
      <c r="BF53" s="109">
        <f t="shared" si="37"/>
        <v>0</v>
      </c>
      <c r="BG53" s="109">
        <f t="shared" si="37"/>
        <v>0</v>
      </c>
      <c r="BH53" s="109">
        <f t="shared" si="37"/>
        <v>0</v>
      </c>
      <c r="BI53" s="109">
        <f t="shared" si="37"/>
        <v>0</v>
      </c>
      <c r="BJ53" s="110">
        <f t="shared" si="28"/>
        <v>0</v>
      </c>
      <c r="BK53" s="111">
        <f t="shared" si="29"/>
        <v>0</v>
      </c>
      <c r="BM53" s="113">
        <f t="shared" si="38"/>
        <v>11932.8</v>
      </c>
      <c r="BN53" s="114">
        <f t="shared" si="30"/>
        <v>0</v>
      </c>
      <c r="BO53" s="115">
        <f t="shared" si="31"/>
        <v>11932.8</v>
      </c>
    </row>
    <row r="54" spans="1:67" s="112" customFormat="1" ht="17.25">
      <c r="A54" s="60"/>
      <c r="B54" s="81"/>
      <c r="C54" s="82"/>
      <c r="D54" s="83"/>
      <c r="E54" s="83"/>
      <c r="F54" s="83"/>
      <c r="G54" s="84"/>
      <c r="H54" s="85"/>
      <c r="I54" s="87">
        <v>0</v>
      </c>
      <c r="J54" s="87">
        <v>0</v>
      </c>
      <c r="K54" s="87"/>
      <c r="L54" s="87"/>
      <c r="M54" s="87"/>
      <c r="N54" s="87"/>
      <c r="O54" s="88">
        <f t="shared" si="0"/>
        <v>0</v>
      </c>
      <c r="P54" s="89"/>
      <c r="Q54" s="90"/>
      <c r="R54" s="90"/>
      <c r="S54" s="91">
        <f t="shared" si="1"/>
        <v>0</v>
      </c>
      <c r="T54" s="92">
        <f t="shared" si="32"/>
        <v>0</v>
      </c>
      <c r="U54" s="93" t="str">
        <f t="shared" si="2"/>
        <v/>
      </c>
      <c r="V54" s="93" t="str">
        <f t="shared" si="3"/>
        <v/>
      </c>
      <c r="W54" s="93" t="str">
        <f t="shared" si="4"/>
        <v/>
      </c>
      <c r="X54" s="93" t="str">
        <f t="shared" si="5"/>
        <v/>
      </c>
      <c r="Y54" s="93" t="str">
        <f t="shared" si="6"/>
        <v/>
      </c>
      <c r="Z54" s="93" t="str">
        <f t="shared" si="7"/>
        <v/>
      </c>
      <c r="AA54" s="94">
        <f t="shared" si="8"/>
        <v>0</v>
      </c>
      <c r="AB54" s="95">
        <f t="shared" si="9"/>
        <v>0</v>
      </c>
      <c r="AC54" s="96">
        <f t="shared" si="10"/>
        <v>0</v>
      </c>
      <c r="AD54" s="92">
        <f t="shared" si="39"/>
        <v>0</v>
      </c>
      <c r="AE54" s="93" t="str">
        <f t="shared" si="11"/>
        <v/>
      </c>
      <c r="AF54" s="93" t="str">
        <f t="shared" si="12"/>
        <v/>
      </c>
      <c r="AG54" s="93" t="str">
        <f t="shared" si="13"/>
        <v/>
      </c>
      <c r="AH54" s="93" t="str">
        <f t="shared" si="14"/>
        <v/>
      </c>
      <c r="AI54" s="93" t="str">
        <f t="shared" si="15"/>
        <v/>
      </c>
      <c r="AJ54" s="93" t="str">
        <f t="shared" si="16"/>
        <v/>
      </c>
      <c r="AK54" s="97"/>
      <c r="AL54" s="98">
        <f t="shared" si="17"/>
        <v>0</v>
      </c>
      <c r="AM54" s="91" t="str">
        <f t="shared" si="18"/>
        <v/>
      </c>
      <c r="AN54" s="92">
        <f t="shared" si="19"/>
        <v>0</v>
      </c>
      <c r="AO54" s="93" t="str">
        <f t="shared" si="20"/>
        <v/>
      </c>
      <c r="AP54" s="93" t="str">
        <f t="shared" si="21"/>
        <v/>
      </c>
      <c r="AQ54" s="93" t="str">
        <f t="shared" si="22"/>
        <v/>
      </c>
      <c r="AR54" s="93" t="str">
        <f t="shared" si="23"/>
        <v/>
      </c>
      <c r="AS54" s="93" t="str">
        <f t="shared" si="24"/>
        <v/>
      </c>
      <c r="AT54" s="93" t="str">
        <f t="shared" si="25"/>
        <v/>
      </c>
      <c r="AU54" s="99"/>
      <c r="AV54" s="100"/>
      <c r="AW54" s="101"/>
      <c r="AX54" s="102"/>
      <c r="AY54" s="103">
        <f t="shared" si="33"/>
        <v>0</v>
      </c>
      <c r="AZ54" s="104">
        <f t="shared" si="26"/>
        <v>0</v>
      </c>
      <c r="BA54" s="104">
        <f t="shared" si="34"/>
        <v>0</v>
      </c>
      <c r="BB54" s="105">
        <f t="shared" si="35"/>
        <v>0</v>
      </c>
      <c r="BC54" s="118">
        <f t="shared" si="36"/>
        <v>0</v>
      </c>
      <c r="BE54" s="108">
        <f t="shared" si="37"/>
        <v>0</v>
      </c>
      <c r="BF54" s="109">
        <f t="shared" si="37"/>
        <v>0</v>
      </c>
      <c r="BG54" s="109">
        <f t="shared" si="37"/>
        <v>0</v>
      </c>
      <c r="BH54" s="109">
        <f t="shared" si="37"/>
        <v>0</v>
      </c>
      <c r="BI54" s="109">
        <f t="shared" si="37"/>
        <v>0</v>
      </c>
      <c r="BJ54" s="110">
        <f t="shared" si="28"/>
        <v>0</v>
      </c>
      <c r="BK54" s="111">
        <f t="shared" si="29"/>
        <v>0</v>
      </c>
      <c r="BM54" s="113">
        <f t="shared" si="38"/>
        <v>0</v>
      </c>
      <c r="BN54" s="114">
        <f t="shared" si="30"/>
        <v>0</v>
      </c>
      <c r="BO54" s="115">
        <f t="shared" si="31"/>
        <v>0</v>
      </c>
    </row>
    <row r="55" spans="1:67" s="112" customFormat="1" ht="17.25">
      <c r="A55" s="60"/>
      <c r="B55" s="116" t="s">
        <v>73</v>
      </c>
      <c r="C55" s="117" t="s">
        <v>74</v>
      </c>
      <c r="D55" s="83"/>
      <c r="E55" s="83"/>
      <c r="F55" s="83"/>
      <c r="G55" s="84"/>
      <c r="H55" s="85"/>
      <c r="I55" s="87">
        <v>0</v>
      </c>
      <c r="J55" s="87">
        <v>0</v>
      </c>
      <c r="K55" s="87"/>
      <c r="L55" s="87"/>
      <c r="M55" s="87"/>
      <c r="N55" s="87"/>
      <c r="O55" s="88">
        <f t="shared" si="0"/>
        <v>0</v>
      </c>
      <c r="P55" s="89"/>
      <c r="Q55" s="90"/>
      <c r="R55" s="90"/>
      <c r="S55" s="91">
        <f t="shared" si="1"/>
        <v>0</v>
      </c>
      <c r="T55" s="92">
        <f t="shared" si="32"/>
        <v>0</v>
      </c>
      <c r="U55" s="93" t="str">
        <f t="shared" si="2"/>
        <v/>
      </c>
      <c r="V55" s="93" t="str">
        <f t="shared" si="3"/>
        <v/>
      </c>
      <c r="W55" s="93" t="str">
        <f t="shared" si="4"/>
        <v/>
      </c>
      <c r="X55" s="93" t="str">
        <f t="shared" si="5"/>
        <v/>
      </c>
      <c r="Y55" s="93" t="str">
        <f t="shared" si="6"/>
        <v/>
      </c>
      <c r="Z55" s="93" t="str">
        <f t="shared" si="7"/>
        <v/>
      </c>
      <c r="AA55" s="94">
        <f t="shared" si="8"/>
        <v>0</v>
      </c>
      <c r="AB55" s="95">
        <f t="shared" si="9"/>
        <v>0</v>
      </c>
      <c r="AC55" s="96">
        <f t="shared" si="10"/>
        <v>0</v>
      </c>
      <c r="AD55" s="92">
        <f t="shared" si="39"/>
        <v>0</v>
      </c>
      <c r="AE55" s="93" t="str">
        <f t="shared" si="11"/>
        <v/>
      </c>
      <c r="AF55" s="93" t="str">
        <f t="shared" si="12"/>
        <v/>
      </c>
      <c r="AG55" s="93" t="str">
        <f t="shared" si="13"/>
        <v/>
      </c>
      <c r="AH55" s="93" t="str">
        <f t="shared" si="14"/>
        <v/>
      </c>
      <c r="AI55" s="93" t="str">
        <f t="shared" si="15"/>
        <v/>
      </c>
      <c r="AJ55" s="93" t="str">
        <f t="shared" si="16"/>
        <v/>
      </c>
      <c r="AK55" s="97"/>
      <c r="AL55" s="98">
        <f t="shared" si="17"/>
        <v>0</v>
      </c>
      <c r="AM55" s="91" t="str">
        <f t="shared" si="18"/>
        <v/>
      </c>
      <c r="AN55" s="92">
        <f t="shared" si="19"/>
        <v>0</v>
      </c>
      <c r="AO55" s="93" t="str">
        <f t="shared" si="20"/>
        <v/>
      </c>
      <c r="AP55" s="93" t="str">
        <f t="shared" si="21"/>
        <v/>
      </c>
      <c r="AQ55" s="93" t="str">
        <f t="shared" si="22"/>
        <v/>
      </c>
      <c r="AR55" s="93" t="str">
        <f t="shared" si="23"/>
        <v/>
      </c>
      <c r="AS55" s="93" t="str">
        <f t="shared" si="24"/>
        <v/>
      </c>
      <c r="AT55" s="93" t="str">
        <f t="shared" si="25"/>
        <v/>
      </c>
      <c r="AU55" s="99"/>
      <c r="AV55" s="100"/>
      <c r="AW55" s="101"/>
      <c r="AX55" s="102"/>
      <c r="AY55" s="103">
        <f t="shared" si="33"/>
        <v>0</v>
      </c>
      <c r="AZ55" s="104">
        <f t="shared" si="26"/>
        <v>0</v>
      </c>
      <c r="BA55" s="104">
        <f t="shared" si="34"/>
        <v>0</v>
      </c>
      <c r="BB55" s="105">
        <f t="shared" si="35"/>
        <v>0</v>
      </c>
      <c r="BC55" s="118">
        <f t="shared" si="36"/>
        <v>0</v>
      </c>
      <c r="BE55" s="108">
        <f t="shared" si="37"/>
        <v>0</v>
      </c>
      <c r="BF55" s="109">
        <f t="shared" si="37"/>
        <v>0</v>
      </c>
      <c r="BG55" s="109">
        <f t="shared" si="37"/>
        <v>0</v>
      </c>
      <c r="BH55" s="109">
        <f t="shared" si="37"/>
        <v>0</v>
      </c>
      <c r="BI55" s="109">
        <f t="shared" si="37"/>
        <v>0</v>
      </c>
      <c r="BJ55" s="110">
        <f t="shared" si="28"/>
        <v>0</v>
      </c>
      <c r="BK55" s="111">
        <f t="shared" si="29"/>
        <v>0</v>
      </c>
      <c r="BM55" s="113">
        <f t="shared" si="38"/>
        <v>0</v>
      </c>
      <c r="BN55" s="114">
        <f t="shared" si="30"/>
        <v>0</v>
      </c>
      <c r="BO55" s="115">
        <f t="shared" si="31"/>
        <v>0</v>
      </c>
    </row>
    <row r="56" spans="1:67" s="112" customFormat="1" ht="17.25">
      <c r="A56" s="60"/>
      <c r="B56" s="81"/>
      <c r="C56" s="82" t="s">
        <v>75</v>
      </c>
      <c r="D56" s="83"/>
      <c r="E56" s="83"/>
      <c r="F56" s="83"/>
      <c r="G56" s="84"/>
      <c r="H56" s="85"/>
      <c r="I56" s="87">
        <v>0</v>
      </c>
      <c r="J56" s="87">
        <v>0</v>
      </c>
      <c r="K56" s="87"/>
      <c r="L56" s="87"/>
      <c r="M56" s="87"/>
      <c r="N56" s="87"/>
      <c r="O56" s="88">
        <f t="shared" si="0"/>
        <v>0</v>
      </c>
      <c r="P56" s="89"/>
      <c r="Q56" s="90"/>
      <c r="R56" s="90"/>
      <c r="S56" s="91">
        <f t="shared" si="1"/>
        <v>0</v>
      </c>
      <c r="T56" s="92">
        <f t="shared" si="32"/>
        <v>0</v>
      </c>
      <c r="U56" s="93" t="str">
        <f t="shared" si="2"/>
        <v/>
      </c>
      <c r="V56" s="93" t="str">
        <f t="shared" si="3"/>
        <v/>
      </c>
      <c r="W56" s="93" t="str">
        <f t="shared" si="4"/>
        <v/>
      </c>
      <c r="X56" s="93" t="str">
        <f t="shared" si="5"/>
        <v/>
      </c>
      <c r="Y56" s="93" t="str">
        <f t="shared" si="6"/>
        <v/>
      </c>
      <c r="Z56" s="93" t="str">
        <f t="shared" si="7"/>
        <v/>
      </c>
      <c r="AA56" s="94">
        <f t="shared" si="8"/>
        <v>0</v>
      </c>
      <c r="AB56" s="95">
        <f t="shared" si="9"/>
        <v>0</v>
      </c>
      <c r="AC56" s="96">
        <f t="shared" si="10"/>
        <v>0</v>
      </c>
      <c r="AD56" s="92">
        <f t="shared" si="39"/>
        <v>0</v>
      </c>
      <c r="AE56" s="93" t="str">
        <f t="shared" si="11"/>
        <v/>
      </c>
      <c r="AF56" s="93" t="str">
        <f t="shared" si="12"/>
        <v/>
      </c>
      <c r="AG56" s="93" t="str">
        <f t="shared" si="13"/>
        <v/>
      </c>
      <c r="AH56" s="93" t="str">
        <f t="shared" si="14"/>
        <v/>
      </c>
      <c r="AI56" s="93" t="str">
        <f t="shared" si="15"/>
        <v/>
      </c>
      <c r="AJ56" s="93" t="str">
        <f t="shared" si="16"/>
        <v/>
      </c>
      <c r="AK56" s="97"/>
      <c r="AL56" s="98">
        <f t="shared" si="17"/>
        <v>0</v>
      </c>
      <c r="AM56" s="91" t="str">
        <f t="shared" si="18"/>
        <v/>
      </c>
      <c r="AN56" s="92">
        <f t="shared" si="19"/>
        <v>0</v>
      </c>
      <c r="AO56" s="93" t="str">
        <f t="shared" si="20"/>
        <v/>
      </c>
      <c r="AP56" s="93" t="str">
        <f t="shared" si="21"/>
        <v/>
      </c>
      <c r="AQ56" s="93" t="str">
        <f t="shared" si="22"/>
        <v/>
      </c>
      <c r="AR56" s="93" t="str">
        <f t="shared" si="23"/>
        <v/>
      </c>
      <c r="AS56" s="93" t="str">
        <f t="shared" si="24"/>
        <v/>
      </c>
      <c r="AT56" s="93" t="str">
        <f t="shared" si="25"/>
        <v/>
      </c>
      <c r="AU56" s="99"/>
      <c r="AV56" s="100"/>
      <c r="AW56" s="101"/>
      <c r="AX56" s="102"/>
      <c r="AY56" s="103">
        <f t="shared" si="33"/>
        <v>0</v>
      </c>
      <c r="AZ56" s="104">
        <f t="shared" si="26"/>
        <v>0</v>
      </c>
      <c r="BA56" s="104">
        <f t="shared" si="34"/>
        <v>0</v>
      </c>
      <c r="BB56" s="105">
        <f t="shared" si="35"/>
        <v>0</v>
      </c>
      <c r="BC56" s="118">
        <f t="shared" si="36"/>
        <v>0</v>
      </c>
      <c r="BE56" s="108">
        <f t="shared" si="37"/>
        <v>0</v>
      </c>
      <c r="BF56" s="109">
        <f t="shared" si="37"/>
        <v>0</v>
      </c>
      <c r="BG56" s="109">
        <f t="shared" si="37"/>
        <v>0</v>
      </c>
      <c r="BH56" s="109">
        <f t="shared" si="37"/>
        <v>0</v>
      </c>
      <c r="BI56" s="109">
        <f t="shared" si="37"/>
        <v>0</v>
      </c>
      <c r="BJ56" s="110">
        <f t="shared" si="28"/>
        <v>0</v>
      </c>
      <c r="BK56" s="111">
        <f t="shared" si="29"/>
        <v>0</v>
      </c>
      <c r="BM56" s="113">
        <f t="shared" si="38"/>
        <v>0</v>
      </c>
      <c r="BN56" s="114">
        <f t="shared" si="30"/>
        <v>0</v>
      </c>
      <c r="BO56" s="115">
        <f t="shared" si="31"/>
        <v>0</v>
      </c>
    </row>
    <row r="57" spans="1:67" s="112" customFormat="1" ht="17.25">
      <c r="A57" s="60"/>
      <c r="B57" s="81"/>
      <c r="C57" s="82" t="s">
        <v>40</v>
      </c>
      <c r="D57" s="83"/>
      <c r="E57" s="83"/>
      <c r="F57" s="83"/>
      <c r="G57" s="84"/>
      <c r="H57" s="85"/>
      <c r="I57" s="87">
        <v>0</v>
      </c>
      <c r="J57" s="87">
        <v>0</v>
      </c>
      <c r="K57" s="87"/>
      <c r="L57" s="87"/>
      <c r="M57" s="87"/>
      <c r="N57" s="87"/>
      <c r="O57" s="88">
        <f t="shared" si="0"/>
        <v>0</v>
      </c>
      <c r="P57" s="89"/>
      <c r="Q57" s="90"/>
      <c r="R57" s="90"/>
      <c r="S57" s="91">
        <f t="shared" si="1"/>
        <v>0</v>
      </c>
      <c r="T57" s="92">
        <f t="shared" si="32"/>
        <v>0</v>
      </c>
      <c r="U57" s="93" t="str">
        <f t="shared" si="2"/>
        <v/>
      </c>
      <c r="V57" s="93" t="str">
        <f t="shared" si="3"/>
        <v/>
      </c>
      <c r="W57" s="93" t="str">
        <f t="shared" si="4"/>
        <v/>
      </c>
      <c r="X57" s="93" t="str">
        <f t="shared" si="5"/>
        <v/>
      </c>
      <c r="Y57" s="93" t="str">
        <f t="shared" si="6"/>
        <v/>
      </c>
      <c r="Z57" s="93" t="str">
        <f t="shared" si="7"/>
        <v/>
      </c>
      <c r="AA57" s="94">
        <f t="shared" si="8"/>
        <v>0</v>
      </c>
      <c r="AB57" s="95">
        <f t="shared" si="9"/>
        <v>0</v>
      </c>
      <c r="AC57" s="96">
        <f t="shared" si="10"/>
        <v>0</v>
      </c>
      <c r="AD57" s="92">
        <f t="shared" si="39"/>
        <v>0</v>
      </c>
      <c r="AE57" s="93" t="str">
        <f t="shared" si="11"/>
        <v/>
      </c>
      <c r="AF57" s="93" t="str">
        <f t="shared" si="12"/>
        <v/>
      </c>
      <c r="AG57" s="93" t="str">
        <f t="shared" si="13"/>
        <v/>
      </c>
      <c r="AH57" s="93" t="str">
        <f t="shared" si="14"/>
        <v/>
      </c>
      <c r="AI57" s="93" t="str">
        <f t="shared" si="15"/>
        <v/>
      </c>
      <c r="AJ57" s="93" t="str">
        <f t="shared" si="16"/>
        <v/>
      </c>
      <c r="AK57" s="97"/>
      <c r="AL57" s="98">
        <f t="shared" si="17"/>
        <v>0</v>
      </c>
      <c r="AM57" s="91" t="str">
        <f t="shared" si="18"/>
        <v/>
      </c>
      <c r="AN57" s="92">
        <f t="shared" si="19"/>
        <v>0</v>
      </c>
      <c r="AO57" s="93" t="str">
        <f t="shared" si="20"/>
        <v/>
      </c>
      <c r="AP57" s="93" t="str">
        <f t="shared" si="21"/>
        <v/>
      </c>
      <c r="AQ57" s="93" t="str">
        <f t="shared" si="22"/>
        <v/>
      </c>
      <c r="AR57" s="93" t="str">
        <f t="shared" si="23"/>
        <v/>
      </c>
      <c r="AS57" s="93" t="str">
        <f t="shared" si="24"/>
        <v/>
      </c>
      <c r="AT57" s="93" t="str">
        <f t="shared" si="25"/>
        <v/>
      </c>
      <c r="AU57" s="99"/>
      <c r="AV57" s="100"/>
      <c r="AW57" s="101"/>
      <c r="AX57" s="102"/>
      <c r="AY57" s="103">
        <f t="shared" si="33"/>
        <v>0</v>
      </c>
      <c r="AZ57" s="104">
        <f t="shared" si="26"/>
        <v>0</v>
      </c>
      <c r="BA57" s="104">
        <f t="shared" si="34"/>
        <v>0</v>
      </c>
      <c r="BB57" s="105">
        <f t="shared" si="35"/>
        <v>0</v>
      </c>
      <c r="BC57" s="118">
        <f t="shared" si="36"/>
        <v>0</v>
      </c>
      <c r="BE57" s="108">
        <f t="shared" si="37"/>
        <v>0</v>
      </c>
      <c r="BF57" s="109">
        <f t="shared" si="37"/>
        <v>0</v>
      </c>
      <c r="BG57" s="109">
        <f t="shared" si="37"/>
        <v>0</v>
      </c>
      <c r="BH57" s="109">
        <f t="shared" si="37"/>
        <v>0</v>
      </c>
      <c r="BI57" s="109">
        <f t="shared" si="37"/>
        <v>0</v>
      </c>
      <c r="BJ57" s="110">
        <f t="shared" si="28"/>
        <v>0</v>
      </c>
      <c r="BK57" s="111">
        <f t="shared" si="29"/>
        <v>0</v>
      </c>
      <c r="BM57" s="113">
        <f t="shared" si="38"/>
        <v>0</v>
      </c>
      <c r="BN57" s="114">
        <f t="shared" si="30"/>
        <v>0</v>
      </c>
      <c r="BO57" s="115">
        <f t="shared" si="31"/>
        <v>0</v>
      </c>
    </row>
    <row r="58" spans="1:67" s="112" customFormat="1" ht="17.25">
      <c r="A58" s="60" t="s">
        <v>41</v>
      </c>
      <c r="B58" s="81"/>
      <c r="C58" s="119" t="s">
        <v>76</v>
      </c>
      <c r="D58" s="83"/>
      <c r="E58" s="83"/>
      <c r="F58" s="83"/>
      <c r="G58" s="84"/>
      <c r="H58" s="85" t="s">
        <v>43</v>
      </c>
      <c r="I58" s="87">
        <v>32</v>
      </c>
      <c r="J58" s="87">
        <v>36</v>
      </c>
      <c r="K58" s="87"/>
      <c r="L58" s="87"/>
      <c r="M58" s="87"/>
      <c r="N58" s="87"/>
      <c r="O58" s="88">
        <f t="shared" si="0"/>
        <v>68</v>
      </c>
      <c r="P58" s="89">
        <v>238.48</v>
      </c>
      <c r="Q58" s="90"/>
      <c r="R58" s="90"/>
      <c r="S58" s="91">
        <f t="shared" si="1"/>
        <v>238.48</v>
      </c>
      <c r="T58" s="92">
        <f t="shared" si="32"/>
        <v>16216.64</v>
      </c>
      <c r="U58" s="93">
        <f t="shared" si="2"/>
        <v>7631.36</v>
      </c>
      <c r="V58" s="93">
        <f t="shared" si="3"/>
        <v>8585.2799999999988</v>
      </c>
      <c r="W58" s="93">
        <f t="shared" si="4"/>
        <v>0</v>
      </c>
      <c r="X58" s="93">
        <f t="shared" si="5"/>
        <v>0</v>
      </c>
      <c r="Y58" s="93">
        <f t="shared" si="6"/>
        <v>0</v>
      </c>
      <c r="Z58" s="93">
        <f t="shared" si="7"/>
        <v>0</v>
      </c>
      <c r="AA58" s="94">
        <f t="shared" si="8"/>
        <v>0</v>
      </c>
      <c r="AB58" s="95">
        <f t="shared" si="9"/>
        <v>0.95</v>
      </c>
      <c r="AC58" s="96">
        <f t="shared" si="10"/>
        <v>226.55599999999998</v>
      </c>
      <c r="AD58" s="92">
        <f t="shared" si="39"/>
        <v>15405.807999999999</v>
      </c>
      <c r="AE58" s="93">
        <f t="shared" si="11"/>
        <v>7249.7919999999995</v>
      </c>
      <c r="AF58" s="93">
        <f t="shared" si="12"/>
        <v>8156.0159999999996</v>
      </c>
      <c r="AG58" s="93">
        <f t="shared" si="13"/>
        <v>0</v>
      </c>
      <c r="AH58" s="93">
        <f t="shared" si="14"/>
        <v>0</v>
      </c>
      <c r="AI58" s="93">
        <f t="shared" si="15"/>
        <v>0</v>
      </c>
      <c r="AJ58" s="93">
        <f t="shared" si="16"/>
        <v>0</v>
      </c>
      <c r="AK58" s="97"/>
      <c r="AL58" s="98">
        <f t="shared" si="17"/>
        <v>1.2775468657734208</v>
      </c>
      <c r="AM58" s="91">
        <f t="shared" si="18"/>
        <v>289.43590772216311</v>
      </c>
      <c r="AN58" s="92">
        <f t="shared" si="19"/>
        <v>19681.641725107089</v>
      </c>
      <c r="AO58" s="93">
        <f t="shared" si="20"/>
        <v>9261.9490471092195</v>
      </c>
      <c r="AP58" s="93">
        <f t="shared" si="21"/>
        <v>10419.692677997871</v>
      </c>
      <c r="AQ58" s="93">
        <f t="shared" si="22"/>
        <v>0</v>
      </c>
      <c r="AR58" s="93">
        <f t="shared" si="23"/>
        <v>0</v>
      </c>
      <c r="AS58" s="93">
        <f t="shared" si="24"/>
        <v>0</v>
      </c>
      <c r="AT58" s="93">
        <f t="shared" si="25"/>
        <v>0</v>
      </c>
      <c r="AU58" s="99"/>
      <c r="AV58" s="100"/>
      <c r="AW58" s="101"/>
      <c r="AX58" s="102"/>
      <c r="AY58" s="103">
        <f t="shared" si="33"/>
        <v>0</v>
      </c>
      <c r="AZ58" s="104">
        <f t="shared" si="26"/>
        <v>0</v>
      </c>
      <c r="BA58" s="104">
        <f t="shared" si="34"/>
        <v>0</v>
      </c>
      <c r="BB58" s="105">
        <f t="shared" si="35"/>
        <v>0</v>
      </c>
      <c r="BC58" s="118">
        <f t="shared" si="36"/>
        <v>0</v>
      </c>
      <c r="BE58" s="108">
        <f t="shared" si="37"/>
        <v>0</v>
      </c>
      <c r="BF58" s="109">
        <f t="shared" si="37"/>
        <v>0</v>
      </c>
      <c r="BG58" s="109">
        <f t="shared" si="37"/>
        <v>0</v>
      </c>
      <c r="BH58" s="109">
        <f t="shared" si="37"/>
        <v>0</v>
      </c>
      <c r="BI58" s="109">
        <f t="shared" si="37"/>
        <v>0</v>
      </c>
      <c r="BJ58" s="110">
        <f t="shared" si="28"/>
        <v>0</v>
      </c>
      <c r="BK58" s="111">
        <f t="shared" si="29"/>
        <v>0</v>
      </c>
      <c r="BM58" s="113">
        <f t="shared" si="38"/>
        <v>16216.64</v>
      </c>
      <c r="BN58" s="114">
        <f t="shared" si="30"/>
        <v>0</v>
      </c>
      <c r="BO58" s="115">
        <f t="shared" si="31"/>
        <v>16216.64</v>
      </c>
    </row>
    <row r="59" spans="1:67" s="112" customFormat="1" ht="17.25">
      <c r="A59" s="60"/>
      <c r="B59" s="81"/>
      <c r="C59" s="82"/>
      <c r="D59" s="83"/>
      <c r="E59" s="83"/>
      <c r="F59" s="83"/>
      <c r="G59" s="84"/>
      <c r="H59" s="85"/>
      <c r="I59" s="87">
        <v>0</v>
      </c>
      <c r="J59" s="87">
        <v>0</v>
      </c>
      <c r="K59" s="87"/>
      <c r="L59" s="87"/>
      <c r="M59" s="87"/>
      <c r="N59" s="87"/>
      <c r="O59" s="88">
        <f t="shared" si="0"/>
        <v>0</v>
      </c>
      <c r="P59" s="89"/>
      <c r="Q59" s="90"/>
      <c r="R59" s="90"/>
      <c r="S59" s="91">
        <f t="shared" si="1"/>
        <v>0</v>
      </c>
      <c r="T59" s="92">
        <f t="shared" si="32"/>
        <v>0</v>
      </c>
      <c r="U59" s="93" t="str">
        <f t="shared" si="2"/>
        <v/>
      </c>
      <c r="V59" s="93" t="str">
        <f t="shared" si="3"/>
        <v/>
      </c>
      <c r="W59" s="93" t="str">
        <f t="shared" si="4"/>
        <v/>
      </c>
      <c r="X59" s="93" t="str">
        <f t="shared" si="5"/>
        <v/>
      </c>
      <c r="Y59" s="93" t="str">
        <f t="shared" si="6"/>
        <v/>
      </c>
      <c r="Z59" s="93" t="str">
        <f t="shared" si="7"/>
        <v/>
      </c>
      <c r="AA59" s="94">
        <f t="shared" si="8"/>
        <v>0</v>
      </c>
      <c r="AB59" s="95">
        <f t="shared" si="9"/>
        <v>0</v>
      </c>
      <c r="AC59" s="96">
        <f t="shared" si="10"/>
        <v>0</v>
      </c>
      <c r="AD59" s="92">
        <f t="shared" si="39"/>
        <v>0</v>
      </c>
      <c r="AE59" s="93" t="str">
        <f t="shared" si="11"/>
        <v/>
      </c>
      <c r="AF59" s="93" t="str">
        <f t="shared" si="12"/>
        <v/>
      </c>
      <c r="AG59" s="93" t="str">
        <f t="shared" si="13"/>
        <v/>
      </c>
      <c r="AH59" s="93" t="str">
        <f t="shared" si="14"/>
        <v/>
      </c>
      <c r="AI59" s="93" t="str">
        <f t="shared" si="15"/>
        <v/>
      </c>
      <c r="AJ59" s="93" t="str">
        <f t="shared" si="16"/>
        <v/>
      </c>
      <c r="AK59" s="97"/>
      <c r="AL59" s="98">
        <f t="shared" si="17"/>
        <v>0</v>
      </c>
      <c r="AM59" s="91" t="str">
        <f t="shared" si="18"/>
        <v/>
      </c>
      <c r="AN59" s="92">
        <f t="shared" si="19"/>
        <v>0</v>
      </c>
      <c r="AO59" s="93" t="str">
        <f t="shared" si="20"/>
        <v/>
      </c>
      <c r="AP59" s="93" t="str">
        <f t="shared" si="21"/>
        <v/>
      </c>
      <c r="AQ59" s="93" t="str">
        <f t="shared" si="22"/>
        <v/>
      </c>
      <c r="AR59" s="93" t="str">
        <f t="shared" si="23"/>
        <v/>
      </c>
      <c r="AS59" s="93" t="str">
        <f t="shared" si="24"/>
        <v/>
      </c>
      <c r="AT59" s="93" t="str">
        <f t="shared" si="25"/>
        <v/>
      </c>
      <c r="AU59" s="99"/>
      <c r="AV59" s="100"/>
      <c r="AW59" s="101"/>
      <c r="AX59" s="102"/>
      <c r="AY59" s="103">
        <f t="shared" si="33"/>
        <v>0</v>
      </c>
      <c r="AZ59" s="104">
        <f t="shared" si="26"/>
        <v>0</v>
      </c>
      <c r="BA59" s="104">
        <f t="shared" si="34"/>
        <v>0</v>
      </c>
      <c r="BB59" s="105">
        <f t="shared" si="35"/>
        <v>0</v>
      </c>
      <c r="BC59" s="118">
        <f t="shared" si="36"/>
        <v>0</v>
      </c>
      <c r="BE59" s="108">
        <f t="shared" si="37"/>
        <v>0</v>
      </c>
      <c r="BF59" s="109">
        <f t="shared" si="37"/>
        <v>0</v>
      </c>
      <c r="BG59" s="109">
        <f t="shared" si="37"/>
        <v>0</v>
      </c>
      <c r="BH59" s="109">
        <f t="shared" si="37"/>
        <v>0</v>
      </c>
      <c r="BI59" s="109">
        <f t="shared" si="37"/>
        <v>0</v>
      </c>
      <c r="BJ59" s="110">
        <f t="shared" si="28"/>
        <v>0</v>
      </c>
      <c r="BK59" s="111">
        <f t="shared" si="29"/>
        <v>0</v>
      </c>
      <c r="BM59" s="113">
        <f t="shared" si="38"/>
        <v>0</v>
      </c>
      <c r="BN59" s="114">
        <f t="shared" si="30"/>
        <v>0</v>
      </c>
      <c r="BO59" s="115">
        <f t="shared" si="31"/>
        <v>0</v>
      </c>
    </row>
    <row r="60" spans="1:67" s="112" customFormat="1" ht="17.25">
      <c r="A60" s="60"/>
      <c r="B60" s="116" t="s">
        <v>77</v>
      </c>
      <c r="C60" s="117" t="s">
        <v>78</v>
      </c>
      <c r="D60" s="83"/>
      <c r="E60" s="83"/>
      <c r="F60" s="83"/>
      <c r="G60" s="84"/>
      <c r="H60" s="85"/>
      <c r="I60" s="87">
        <v>0</v>
      </c>
      <c r="J60" s="87">
        <v>0</v>
      </c>
      <c r="K60" s="87"/>
      <c r="L60" s="87"/>
      <c r="M60" s="87"/>
      <c r="N60" s="87"/>
      <c r="O60" s="88">
        <f t="shared" si="0"/>
        <v>0</v>
      </c>
      <c r="P60" s="89"/>
      <c r="Q60" s="90"/>
      <c r="R60" s="90"/>
      <c r="S60" s="91">
        <f t="shared" si="1"/>
        <v>0</v>
      </c>
      <c r="T60" s="92">
        <f t="shared" si="32"/>
        <v>0</v>
      </c>
      <c r="U60" s="93" t="str">
        <f t="shared" si="2"/>
        <v/>
      </c>
      <c r="V60" s="93" t="str">
        <f t="shared" si="3"/>
        <v/>
      </c>
      <c r="W60" s="93" t="str">
        <f t="shared" si="4"/>
        <v/>
      </c>
      <c r="X60" s="93" t="str">
        <f t="shared" si="5"/>
        <v/>
      </c>
      <c r="Y60" s="93" t="str">
        <f t="shared" si="6"/>
        <v/>
      </c>
      <c r="Z60" s="93" t="str">
        <f t="shared" si="7"/>
        <v/>
      </c>
      <c r="AA60" s="94">
        <f t="shared" si="8"/>
        <v>0</v>
      </c>
      <c r="AB60" s="95">
        <f t="shared" si="9"/>
        <v>0</v>
      </c>
      <c r="AC60" s="96">
        <f t="shared" si="10"/>
        <v>0</v>
      </c>
      <c r="AD60" s="92">
        <f t="shared" si="39"/>
        <v>0</v>
      </c>
      <c r="AE60" s="93" t="str">
        <f t="shared" si="11"/>
        <v/>
      </c>
      <c r="AF60" s="93" t="str">
        <f t="shared" si="12"/>
        <v/>
      </c>
      <c r="AG60" s="93" t="str">
        <f t="shared" si="13"/>
        <v/>
      </c>
      <c r="AH60" s="93" t="str">
        <f t="shared" si="14"/>
        <v/>
      </c>
      <c r="AI60" s="93" t="str">
        <f t="shared" si="15"/>
        <v/>
      </c>
      <c r="AJ60" s="93" t="str">
        <f t="shared" si="16"/>
        <v/>
      </c>
      <c r="AK60" s="97"/>
      <c r="AL60" s="98">
        <f t="shared" si="17"/>
        <v>0</v>
      </c>
      <c r="AM60" s="91" t="str">
        <f t="shared" si="18"/>
        <v/>
      </c>
      <c r="AN60" s="92">
        <f t="shared" si="19"/>
        <v>0</v>
      </c>
      <c r="AO60" s="93" t="str">
        <f t="shared" si="20"/>
        <v/>
      </c>
      <c r="AP60" s="93" t="str">
        <f t="shared" si="21"/>
        <v/>
      </c>
      <c r="AQ60" s="93" t="str">
        <f t="shared" si="22"/>
        <v/>
      </c>
      <c r="AR60" s="93" t="str">
        <f t="shared" si="23"/>
        <v/>
      </c>
      <c r="AS60" s="93" t="str">
        <f t="shared" si="24"/>
        <v/>
      </c>
      <c r="AT60" s="93" t="str">
        <f t="shared" si="25"/>
        <v/>
      </c>
      <c r="AU60" s="99"/>
      <c r="AV60" s="100"/>
      <c r="AW60" s="101"/>
      <c r="AX60" s="102"/>
      <c r="AY60" s="103">
        <f t="shared" si="33"/>
        <v>0</v>
      </c>
      <c r="AZ60" s="104">
        <f t="shared" si="26"/>
        <v>0</v>
      </c>
      <c r="BA60" s="104">
        <f t="shared" si="34"/>
        <v>0</v>
      </c>
      <c r="BB60" s="105">
        <f t="shared" si="35"/>
        <v>0</v>
      </c>
      <c r="BC60" s="118">
        <f t="shared" si="36"/>
        <v>0</v>
      </c>
      <c r="BE60" s="108">
        <f t="shared" si="37"/>
        <v>0</v>
      </c>
      <c r="BF60" s="109">
        <f t="shared" si="37"/>
        <v>0</v>
      </c>
      <c r="BG60" s="109">
        <f t="shared" si="37"/>
        <v>0</v>
      </c>
      <c r="BH60" s="109">
        <f t="shared" si="37"/>
        <v>0</v>
      </c>
      <c r="BI60" s="109">
        <f t="shared" si="37"/>
        <v>0</v>
      </c>
      <c r="BJ60" s="110">
        <f t="shared" si="28"/>
        <v>0</v>
      </c>
      <c r="BK60" s="111">
        <f t="shared" si="29"/>
        <v>0</v>
      </c>
      <c r="BM60" s="113">
        <f t="shared" si="38"/>
        <v>0</v>
      </c>
      <c r="BN60" s="114">
        <f t="shared" si="30"/>
        <v>0</v>
      </c>
      <c r="BO60" s="115">
        <f t="shared" si="31"/>
        <v>0</v>
      </c>
    </row>
    <row r="61" spans="1:67" s="112" customFormat="1" ht="17.25">
      <c r="A61" s="60"/>
      <c r="B61" s="81"/>
      <c r="C61" s="82" t="s">
        <v>75</v>
      </c>
      <c r="D61" s="83"/>
      <c r="E61" s="83"/>
      <c r="F61" s="83"/>
      <c r="G61" s="84"/>
      <c r="H61" s="85"/>
      <c r="I61" s="87">
        <v>0</v>
      </c>
      <c r="J61" s="87">
        <v>0</v>
      </c>
      <c r="K61" s="87"/>
      <c r="L61" s="87"/>
      <c r="M61" s="87"/>
      <c r="N61" s="87"/>
      <c r="O61" s="88">
        <f t="shared" si="0"/>
        <v>0</v>
      </c>
      <c r="P61" s="89"/>
      <c r="Q61" s="90"/>
      <c r="R61" s="90"/>
      <c r="S61" s="91">
        <f t="shared" si="1"/>
        <v>0</v>
      </c>
      <c r="T61" s="92">
        <f t="shared" si="32"/>
        <v>0</v>
      </c>
      <c r="U61" s="93" t="str">
        <f t="shared" si="2"/>
        <v/>
      </c>
      <c r="V61" s="93" t="str">
        <f t="shared" si="3"/>
        <v/>
      </c>
      <c r="W61" s="93" t="str">
        <f t="shared" si="4"/>
        <v/>
      </c>
      <c r="X61" s="93" t="str">
        <f t="shared" si="5"/>
        <v/>
      </c>
      <c r="Y61" s="93" t="str">
        <f t="shared" si="6"/>
        <v/>
      </c>
      <c r="Z61" s="93" t="str">
        <f t="shared" si="7"/>
        <v/>
      </c>
      <c r="AA61" s="94">
        <f t="shared" si="8"/>
        <v>0</v>
      </c>
      <c r="AB61" s="95">
        <f t="shared" si="9"/>
        <v>0</v>
      </c>
      <c r="AC61" s="96">
        <f t="shared" si="10"/>
        <v>0</v>
      </c>
      <c r="AD61" s="92">
        <f t="shared" si="39"/>
        <v>0</v>
      </c>
      <c r="AE61" s="93" t="str">
        <f t="shared" si="11"/>
        <v/>
      </c>
      <c r="AF61" s="93" t="str">
        <f t="shared" si="12"/>
        <v/>
      </c>
      <c r="AG61" s="93" t="str">
        <f t="shared" si="13"/>
        <v/>
      </c>
      <c r="AH61" s="93" t="str">
        <f t="shared" si="14"/>
        <v/>
      </c>
      <c r="AI61" s="93" t="str">
        <f t="shared" si="15"/>
        <v/>
      </c>
      <c r="AJ61" s="93" t="str">
        <f t="shared" si="16"/>
        <v/>
      </c>
      <c r="AK61" s="97"/>
      <c r="AL61" s="98">
        <f t="shared" si="17"/>
        <v>0</v>
      </c>
      <c r="AM61" s="91" t="str">
        <f t="shared" si="18"/>
        <v/>
      </c>
      <c r="AN61" s="92">
        <f t="shared" si="19"/>
        <v>0</v>
      </c>
      <c r="AO61" s="93" t="str">
        <f t="shared" si="20"/>
        <v/>
      </c>
      <c r="AP61" s="93" t="str">
        <f t="shared" si="21"/>
        <v/>
      </c>
      <c r="AQ61" s="93" t="str">
        <f t="shared" si="22"/>
        <v/>
      </c>
      <c r="AR61" s="93" t="str">
        <f t="shared" si="23"/>
        <v/>
      </c>
      <c r="AS61" s="93" t="str">
        <f t="shared" si="24"/>
        <v/>
      </c>
      <c r="AT61" s="93" t="str">
        <f t="shared" si="25"/>
        <v/>
      </c>
      <c r="AU61" s="99"/>
      <c r="AV61" s="100"/>
      <c r="AW61" s="101"/>
      <c r="AX61" s="102"/>
      <c r="AY61" s="103">
        <f t="shared" si="33"/>
        <v>0</v>
      </c>
      <c r="AZ61" s="104">
        <f t="shared" si="26"/>
        <v>0</v>
      </c>
      <c r="BA61" s="104">
        <f t="shared" si="34"/>
        <v>0</v>
      </c>
      <c r="BB61" s="105">
        <f t="shared" si="35"/>
        <v>0</v>
      </c>
      <c r="BC61" s="118">
        <f t="shared" si="36"/>
        <v>0</v>
      </c>
      <c r="BE61" s="108">
        <f t="shared" si="37"/>
        <v>0</v>
      </c>
      <c r="BF61" s="109">
        <f t="shared" si="37"/>
        <v>0</v>
      </c>
      <c r="BG61" s="109">
        <f t="shared" si="37"/>
        <v>0</v>
      </c>
      <c r="BH61" s="109">
        <f t="shared" si="37"/>
        <v>0</v>
      </c>
      <c r="BI61" s="109">
        <f t="shared" si="37"/>
        <v>0</v>
      </c>
      <c r="BJ61" s="110">
        <f t="shared" si="28"/>
        <v>0</v>
      </c>
      <c r="BK61" s="111">
        <f t="shared" si="29"/>
        <v>0</v>
      </c>
      <c r="BM61" s="113">
        <f t="shared" si="38"/>
        <v>0</v>
      </c>
      <c r="BN61" s="114">
        <f t="shared" si="30"/>
        <v>0</v>
      </c>
      <c r="BO61" s="115">
        <f t="shared" si="31"/>
        <v>0</v>
      </c>
    </row>
    <row r="62" spans="1:67" s="112" customFormat="1" ht="17.25">
      <c r="A62" s="60"/>
      <c r="B62" s="81"/>
      <c r="C62" s="82" t="s">
        <v>40</v>
      </c>
      <c r="D62" s="83"/>
      <c r="E62" s="83"/>
      <c r="F62" s="83"/>
      <c r="G62" s="84"/>
      <c r="H62" s="85"/>
      <c r="I62" s="87">
        <v>0</v>
      </c>
      <c r="J62" s="87">
        <v>0</v>
      </c>
      <c r="K62" s="87"/>
      <c r="L62" s="87"/>
      <c r="M62" s="87"/>
      <c r="N62" s="87"/>
      <c r="O62" s="88">
        <f t="shared" si="0"/>
        <v>0</v>
      </c>
      <c r="P62" s="89"/>
      <c r="Q62" s="90"/>
      <c r="R62" s="90"/>
      <c r="S62" s="91">
        <f t="shared" si="1"/>
        <v>0</v>
      </c>
      <c r="T62" s="92">
        <f t="shared" si="32"/>
        <v>0</v>
      </c>
      <c r="U62" s="93" t="str">
        <f t="shared" si="2"/>
        <v/>
      </c>
      <c r="V62" s="93" t="str">
        <f t="shared" si="3"/>
        <v/>
      </c>
      <c r="W62" s="93" t="str">
        <f t="shared" si="4"/>
        <v/>
      </c>
      <c r="X62" s="93" t="str">
        <f t="shared" si="5"/>
        <v/>
      </c>
      <c r="Y62" s="93" t="str">
        <f t="shared" si="6"/>
        <v/>
      </c>
      <c r="Z62" s="93" t="str">
        <f t="shared" si="7"/>
        <v/>
      </c>
      <c r="AA62" s="94">
        <f t="shared" si="8"/>
        <v>0</v>
      </c>
      <c r="AB62" s="95">
        <f t="shared" si="9"/>
        <v>0</v>
      </c>
      <c r="AC62" s="96">
        <f t="shared" si="10"/>
        <v>0</v>
      </c>
      <c r="AD62" s="92">
        <f t="shared" si="39"/>
        <v>0</v>
      </c>
      <c r="AE62" s="93" t="str">
        <f t="shared" si="11"/>
        <v/>
      </c>
      <c r="AF62" s="93" t="str">
        <f t="shared" si="12"/>
        <v/>
      </c>
      <c r="AG62" s="93" t="str">
        <f t="shared" si="13"/>
        <v/>
      </c>
      <c r="AH62" s="93" t="str">
        <f t="shared" si="14"/>
        <v/>
      </c>
      <c r="AI62" s="93" t="str">
        <f t="shared" si="15"/>
        <v/>
      </c>
      <c r="AJ62" s="93" t="str">
        <f t="shared" si="16"/>
        <v/>
      </c>
      <c r="AK62" s="97"/>
      <c r="AL62" s="98">
        <f t="shared" si="17"/>
        <v>0</v>
      </c>
      <c r="AM62" s="91" t="str">
        <f t="shared" si="18"/>
        <v/>
      </c>
      <c r="AN62" s="92">
        <f t="shared" si="19"/>
        <v>0</v>
      </c>
      <c r="AO62" s="93" t="str">
        <f t="shared" si="20"/>
        <v/>
      </c>
      <c r="AP62" s="93" t="str">
        <f t="shared" si="21"/>
        <v/>
      </c>
      <c r="AQ62" s="93" t="str">
        <f t="shared" si="22"/>
        <v/>
      </c>
      <c r="AR62" s="93" t="str">
        <f t="shared" si="23"/>
        <v/>
      </c>
      <c r="AS62" s="93" t="str">
        <f t="shared" si="24"/>
        <v/>
      </c>
      <c r="AT62" s="93" t="str">
        <f t="shared" si="25"/>
        <v/>
      </c>
      <c r="AU62" s="99"/>
      <c r="AV62" s="100"/>
      <c r="AW62" s="101"/>
      <c r="AX62" s="102"/>
      <c r="AY62" s="103">
        <f t="shared" si="33"/>
        <v>0</v>
      </c>
      <c r="AZ62" s="104">
        <f t="shared" si="26"/>
        <v>0</v>
      </c>
      <c r="BA62" s="104">
        <f t="shared" si="34"/>
        <v>0</v>
      </c>
      <c r="BB62" s="105">
        <f t="shared" si="35"/>
        <v>0</v>
      </c>
      <c r="BC62" s="118">
        <f t="shared" si="36"/>
        <v>0</v>
      </c>
      <c r="BE62" s="108">
        <f t="shared" si="37"/>
        <v>0</v>
      </c>
      <c r="BF62" s="109">
        <f t="shared" si="37"/>
        <v>0</v>
      </c>
      <c r="BG62" s="109">
        <f t="shared" si="37"/>
        <v>0</v>
      </c>
      <c r="BH62" s="109">
        <f t="shared" si="37"/>
        <v>0</v>
      </c>
      <c r="BI62" s="109">
        <f t="shared" si="37"/>
        <v>0</v>
      </c>
      <c r="BJ62" s="110">
        <f t="shared" si="28"/>
        <v>0</v>
      </c>
      <c r="BK62" s="111">
        <f t="shared" si="29"/>
        <v>0</v>
      </c>
      <c r="BM62" s="113">
        <f t="shared" si="38"/>
        <v>0</v>
      </c>
      <c r="BN62" s="114">
        <f t="shared" si="30"/>
        <v>0</v>
      </c>
      <c r="BO62" s="115">
        <f t="shared" si="31"/>
        <v>0</v>
      </c>
    </row>
    <row r="63" spans="1:67" s="112" customFormat="1" ht="17.25">
      <c r="A63" s="60" t="s">
        <v>41</v>
      </c>
      <c r="B63" s="81"/>
      <c r="C63" s="119" t="s">
        <v>79</v>
      </c>
      <c r="D63" s="83"/>
      <c r="E63" s="83"/>
      <c r="F63" s="83"/>
      <c r="G63" s="84"/>
      <c r="H63" s="85" t="s">
        <v>43</v>
      </c>
      <c r="I63" s="87">
        <v>8</v>
      </c>
      <c r="J63" s="87">
        <v>8</v>
      </c>
      <c r="K63" s="87"/>
      <c r="L63" s="87"/>
      <c r="M63" s="87"/>
      <c r="N63" s="87"/>
      <c r="O63" s="88">
        <f t="shared" si="0"/>
        <v>16</v>
      </c>
      <c r="P63" s="89">
        <v>243.58</v>
      </c>
      <c r="Q63" s="90"/>
      <c r="R63" s="90"/>
      <c r="S63" s="91">
        <f t="shared" si="1"/>
        <v>243.58</v>
      </c>
      <c r="T63" s="92">
        <f t="shared" si="32"/>
        <v>3897.28</v>
      </c>
      <c r="U63" s="93">
        <f t="shared" si="2"/>
        <v>1948.64</v>
      </c>
      <c r="V63" s="93">
        <f t="shared" si="3"/>
        <v>1948.64</v>
      </c>
      <c r="W63" s="93">
        <f t="shared" si="4"/>
        <v>0</v>
      </c>
      <c r="X63" s="93">
        <f t="shared" si="5"/>
        <v>0</v>
      </c>
      <c r="Y63" s="93">
        <f t="shared" si="6"/>
        <v>0</v>
      </c>
      <c r="Z63" s="93">
        <f t="shared" si="7"/>
        <v>0</v>
      </c>
      <c r="AA63" s="94">
        <f t="shared" si="8"/>
        <v>0</v>
      </c>
      <c r="AB63" s="95">
        <f t="shared" si="9"/>
        <v>0.95</v>
      </c>
      <c r="AC63" s="96">
        <f t="shared" si="10"/>
        <v>231.40100000000001</v>
      </c>
      <c r="AD63" s="92">
        <f t="shared" si="39"/>
        <v>3702.4160000000002</v>
      </c>
      <c r="AE63" s="93">
        <f t="shared" si="11"/>
        <v>1851.2080000000001</v>
      </c>
      <c r="AF63" s="93">
        <f t="shared" si="12"/>
        <v>1851.2080000000001</v>
      </c>
      <c r="AG63" s="93">
        <f t="shared" si="13"/>
        <v>0</v>
      </c>
      <c r="AH63" s="93">
        <f t="shared" si="14"/>
        <v>0</v>
      </c>
      <c r="AI63" s="93">
        <f t="shared" si="15"/>
        <v>0</v>
      </c>
      <c r="AJ63" s="93">
        <f t="shared" si="16"/>
        <v>0</v>
      </c>
      <c r="AK63" s="97"/>
      <c r="AL63" s="98">
        <f t="shared" si="17"/>
        <v>1.2775468657734208</v>
      </c>
      <c r="AM63" s="91">
        <f t="shared" si="18"/>
        <v>295.62562228683538</v>
      </c>
      <c r="AN63" s="92">
        <f t="shared" si="19"/>
        <v>4730.0099565893661</v>
      </c>
      <c r="AO63" s="93">
        <f t="shared" si="20"/>
        <v>2365.004978294683</v>
      </c>
      <c r="AP63" s="93">
        <f t="shared" si="21"/>
        <v>2365.004978294683</v>
      </c>
      <c r="AQ63" s="93">
        <f t="shared" si="22"/>
        <v>0</v>
      </c>
      <c r="AR63" s="93">
        <f t="shared" si="23"/>
        <v>0</v>
      </c>
      <c r="AS63" s="93">
        <f t="shared" si="24"/>
        <v>0</v>
      </c>
      <c r="AT63" s="93">
        <f t="shared" si="25"/>
        <v>0</v>
      </c>
      <c r="AU63" s="99"/>
      <c r="AV63" s="100"/>
      <c r="AW63" s="101"/>
      <c r="AX63" s="102"/>
      <c r="AY63" s="103">
        <f t="shared" si="33"/>
        <v>0</v>
      </c>
      <c r="AZ63" s="104">
        <f t="shared" si="26"/>
        <v>0</v>
      </c>
      <c r="BA63" s="104">
        <f t="shared" si="34"/>
        <v>0</v>
      </c>
      <c r="BB63" s="105">
        <f t="shared" si="35"/>
        <v>0</v>
      </c>
      <c r="BC63" s="118">
        <f t="shared" si="36"/>
        <v>0</v>
      </c>
      <c r="BE63" s="108">
        <f t="shared" si="37"/>
        <v>0</v>
      </c>
      <c r="BF63" s="109">
        <f t="shared" si="37"/>
        <v>0</v>
      </c>
      <c r="BG63" s="109">
        <f t="shared" si="37"/>
        <v>0</v>
      </c>
      <c r="BH63" s="109">
        <f t="shared" si="37"/>
        <v>0</v>
      </c>
      <c r="BI63" s="109">
        <f t="shared" si="37"/>
        <v>0</v>
      </c>
      <c r="BJ63" s="110">
        <f t="shared" si="28"/>
        <v>0</v>
      </c>
      <c r="BK63" s="111">
        <f t="shared" si="29"/>
        <v>0</v>
      </c>
      <c r="BM63" s="113">
        <f t="shared" si="38"/>
        <v>3897.28</v>
      </c>
      <c r="BN63" s="114">
        <f t="shared" si="30"/>
        <v>0</v>
      </c>
      <c r="BO63" s="115">
        <f t="shared" si="31"/>
        <v>3897.28</v>
      </c>
    </row>
    <row r="64" spans="1:67" s="112" customFormat="1" ht="17.25">
      <c r="A64" s="60"/>
      <c r="B64" s="81"/>
      <c r="C64" s="82"/>
      <c r="D64" s="83"/>
      <c r="E64" s="83"/>
      <c r="F64" s="83"/>
      <c r="G64" s="84"/>
      <c r="H64" s="85"/>
      <c r="I64" s="87">
        <v>0</v>
      </c>
      <c r="J64" s="87">
        <v>0</v>
      </c>
      <c r="K64" s="87"/>
      <c r="L64" s="87"/>
      <c r="M64" s="87"/>
      <c r="N64" s="87"/>
      <c r="O64" s="88">
        <f t="shared" si="0"/>
        <v>0</v>
      </c>
      <c r="P64" s="89"/>
      <c r="Q64" s="90"/>
      <c r="R64" s="90"/>
      <c r="S64" s="91">
        <f t="shared" si="1"/>
        <v>0</v>
      </c>
      <c r="T64" s="92">
        <f t="shared" si="32"/>
        <v>0</v>
      </c>
      <c r="U64" s="93" t="str">
        <f t="shared" si="2"/>
        <v/>
      </c>
      <c r="V64" s="93" t="str">
        <f t="shared" si="3"/>
        <v/>
      </c>
      <c r="W64" s="93" t="str">
        <f t="shared" si="4"/>
        <v/>
      </c>
      <c r="X64" s="93" t="str">
        <f t="shared" si="5"/>
        <v/>
      </c>
      <c r="Y64" s="93" t="str">
        <f t="shared" si="6"/>
        <v/>
      </c>
      <c r="Z64" s="93" t="str">
        <f t="shared" si="7"/>
        <v/>
      </c>
      <c r="AA64" s="94">
        <f t="shared" si="8"/>
        <v>0</v>
      </c>
      <c r="AB64" s="95">
        <f t="shared" si="9"/>
        <v>0</v>
      </c>
      <c r="AC64" s="96">
        <f t="shared" si="10"/>
        <v>0</v>
      </c>
      <c r="AD64" s="92">
        <f t="shared" si="39"/>
        <v>0</v>
      </c>
      <c r="AE64" s="93" t="str">
        <f t="shared" si="11"/>
        <v/>
      </c>
      <c r="AF64" s="93" t="str">
        <f t="shared" si="12"/>
        <v/>
      </c>
      <c r="AG64" s="93" t="str">
        <f t="shared" si="13"/>
        <v/>
      </c>
      <c r="AH64" s="93" t="str">
        <f t="shared" si="14"/>
        <v/>
      </c>
      <c r="AI64" s="93" t="str">
        <f t="shared" si="15"/>
        <v/>
      </c>
      <c r="AJ64" s="93" t="str">
        <f t="shared" si="16"/>
        <v/>
      </c>
      <c r="AK64" s="97"/>
      <c r="AL64" s="98">
        <f t="shared" si="17"/>
        <v>0</v>
      </c>
      <c r="AM64" s="91" t="str">
        <f t="shared" si="18"/>
        <v/>
      </c>
      <c r="AN64" s="92">
        <f t="shared" si="19"/>
        <v>0</v>
      </c>
      <c r="AO64" s="93" t="str">
        <f t="shared" si="20"/>
        <v/>
      </c>
      <c r="AP64" s="93" t="str">
        <f t="shared" si="21"/>
        <v/>
      </c>
      <c r="AQ64" s="93" t="str">
        <f t="shared" si="22"/>
        <v/>
      </c>
      <c r="AR64" s="93" t="str">
        <f t="shared" si="23"/>
        <v/>
      </c>
      <c r="AS64" s="93" t="str">
        <f t="shared" si="24"/>
        <v/>
      </c>
      <c r="AT64" s="93" t="str">
        <f t="shared" si="25"/>
        <v/>
      </c>
      <c r="AU64" s="99"/>
      <c r="AV64" s="100"/>
      <c r="AW64" s="101"/>
      <c r="AX64" s="102"/>
      <c r="AY64" s="103">
        <f t="shared" si="33"/>
        <v>0</v>
      </c>
      <c r="AZ64" s="104">
        <f t="shared" si="26"/>
        <v>0</v>
      </c>
      <c r="BA64" s="104">
        <f t="shared" si="34"/>
        <v>0</v>
      </c>
      <c r="BB64" s="105">
        <f t="shared" si="35"/>
        <v>0</v>
      </c>
      <c r="BC64" s="118">
        <f t="shared" si="36"/>
        <v>0</v>
      </c>
      <c r="BE64" s="108">
        <f t="shared" si="37"/>
        <v>0</v>
      </c>
      <c r="BF64" s="109">
        <f t="shared" si="37"/>
        <v>0</v>
      </c>
      <c r="BG64" s="109">
        <f t="shared" si="37"/>
        <v>0</v>
      </c>
      <c r="BH64" s="109">
        <f t="shared" si="37"/>
        <v>0</v>
      </c>
      <c r="BI64" s="109">
        <f t="shared" si="37"/>
        <v>0</v>
      </c>
      <c r="BJ64" s="110">
        <f t="shared" si="28"/>
        <v>0</v>
      </c>
      <c r="BK64" s="111">
        <f t="shared" si="29"/>
        <v>0</v>
      </c>
      <c r="BM64" s="113">
        <f t="shared" si="38"/>
        <v>0</v>
      </c>
      <c r="BN64" s="114">
        <f t="shared" si="30"/>
        <v>0</v>
      </c>
      <c r="BO64" s="115">
        <f t="shared" si="31"/>
        <v>0</v>
      </c>
    </row>
    <row r="65" spans="1:67" s="112" customFormat="1" ht="17.25">
      <c r="A65" s="60"/>
      <c r="B65" s="116" t="s">
        <v>80</v>
      </c>
      <c r="C65" s="117" t="s">
        <v>81</v>
      </c>
      <c r="D65" s="83"/>
      <c r="E65" s="83"/>
      <c r="F65" s="83"/>
      <c r="G65" s="84"/>
      <c r="H65" s="85"/>
      <c r="I65" s="87">
        <v>0</v>
      </c>
      <c r="J65" s="87">
        <v>0</v>
      </c>
      <c r="K65" s="87"/>
      <c r="L65" s="87"/>
      <c r="M65" s="87"/>
      <c r="N65" s="87"/>
      <c r="O65" s="88">
        <f t="shared" si="0"/>
        <v>0</v>
      </c>
      <c r="P65" s="89"/>
      <c r="Q65" s="90"/>
      <c r="R65" s="90"/>
      <c r="S65" s="91">
        <f t="shared" si="1"/>
        <v>0</v>
      </c>
      <c r="T65" s="92">
        <f t="shared" si="32"/>
        <v>0</v>
      </c>
      <c r="U65" s="93" t="str">
        <f t="shared" si="2"/>
        <v/>
      </c>
      <c r="V65" s="93" t="str">
        <f t="shared" si="3"/>
        <v/>
      </c>
      <c r="W65" s="93" t="str">
        <f t="shared" si="4"/>
        <v/>
      </c>
      <c r="X65" s="93" t="str">
        <f t="shared" si="5"/>
        <v/>
      </c>
      <c r="Y65" s="93" t="str">
        <f t="shared" si="6"/>
        <v/>
      </c>
      <c r="Z65" s="93" t="str">
        <f t="shared" si="7"/>
        <v/>
      </c>
      <c r="AA65" s="94">
        <f t="shared" si="8"/>
        <v>0</v>
      </c>
      <c r="AB65" s="95">
        <f t="shared" si="9"/>
        <v>0</v>
      </c>
      <c r="AC65" s="96">
        <f t="shared" si="10"/>
        <v>0</v>
      </c>
      <c r="AD65" s="92">
        <f t="shared" si="39"/>
        <v>0</v>
      </c>
      <c r="AE65" s="93" t="str">
        <f t="shared" si="11"/>
        <v/>
      </c>
      <c r="AF65" s="93" t="str">
        <f t="shared" si="12"/>
        <v/>
      </c>
      <c r="AG65" s="93" t="str">
        <f t="shared" si="13"/>
        <v/>
      </c>
      <c r="AH65" s="93" t="str">
        <f t="shared" si="14"/>
        <v/>
      </c>
      <c r="AI65" s="93" t="str">
        <f t="shared" si="15"/>
        <v/>
      </c>
      <c r="AJ65" s="93" t="str">
        <f t="shared" si="16"/>
        <v/>
      </c>
      <c r="AK65" s="97"/>
      <c r="AL65" s="98">
        <f t="shared" si="17"/>
        <v>0</v>
      </c>
      <c r="AM65" s="91" t="str">
        <f t="shared" si="18"/>
        <v/>
      </c>
      <c r="AN65" s="92">
        <f t="shared" si="19"/>
        <v>0</v>
      </c>
      <c r="AO65" s="93" t="str">
        <f t="shared" si="20"/>
        <v/>
      </c>
      <c r="AP65" s="93" t="str">
        <f t="shared" si="21"/>
        <v/>
      </c>
      <c r="AQ65" s="93" t="str">
        <f t="shared" si="22"/>
        <v/>
      </c>
      <c r="AR65" s="93" t="str">
        <f t="shared" si="23"/>
        <v/>
      </c>
      <c r="AS65" s="93" t="str">
        <f t="shared" si="24"/>
        <v/>
      </c>
      <c r="AT65" s="93" t="str">
        <f t="shared" si="25"/>
        <v/>
      </c>
      <c r="AU65" s="99"/>
      <c r="AV65" s="100"/>
      <c r="AW65" s="101"/>
      <c r="AX65" s="102"/>
      <c r="AY65" s="103">
        <f t="shared" si="33"/>
        <v>0</v>
      </c>
      <c r="AZ65" s="104">
        <f t="shared" si="26"/>
        <v>0</v>
      </c>
      <c r="BA65" s="104">
        <f t="shared" si="34"/>
        <v>0</v>
      </c>
      <c r="BB65" s="105">
        <f t="shared" si="35"/>
        <v>0</v>
      </c>
      <c r="BC65" s="118">
        <f t="shared" si="36"/>
        <v>0</v>
      </c>
      <c r="BE65" s="108">
        <f t="shared" si="37"/>
        <v>0</v>
      </c>
      <c r="BF65" s="109">
        <f t="shared" si="37"/>
        <v>0</v>
      </c>
      <c r="BG65" s="109">
        <f t="shared" si="37"/>
        <v>0</v>
      </c>
      <c r="BH65" s="109">
        <f t="shared" si="37"/>
        <v>0</v>
      </c>
      <c r="BI65" s="109">
        <f t="shared" si="37"/>
        <v>0</v>
      </c>
      <c r="BJ65" s="110">
        <f t="shared" si="28"/>
        <v>0</v>
      </c>
      <c r="BK65" s="111">
        <f t="shared" si="29"/>
        <v>0</v>
      </c>
      <c r="BM65" s="113">
        <f t="shared" si="38"/>
        <v>0</v>
      </c>
      <c r="BN65" s="114">
        <f t="shared" si="30"/>
        <v>0</v>
      </c>
      <c r="BO65" s="115">
        <f t="shared" si="31"/>
        <v>0</v>
      </c>
    </row>
    <row r="66" spans="1:67" s="112" customFormat="1" ht="17.25">
      <c r="A66" s="60"/>
      <c r="B66" s="81"/>
      <c r="C66" s="82" t="s">
        <v>82</v>
      </c>
      <c r="D66" s="83"/>
      <c r="E66" s="83"/>
      <c r="F66" s="83"/>
      <c r="G66" s="84"/>
      <c r="H66" s="85"/>
      <c r="I66" s="87">
        <v>0</v>
      </c>
      <c r="J66" s="87">
        <v>0</v>
      </c>
      <c r="K66" s="87"/>
      <c r="L66" s="87"/>
      <c r="M66" s="87"/>
      <c r="N66" s="87"/>
      <c r="O66" s="88">
        <f t="shared" si="0"/>
        <v>0</v>
      </c>
      <c r="P66" s="89"/>
      <c r="Q66" s="90"/>
      <c r="R66" s="90"/>
      <c r="S66" s="91">
        <f t="shared" si="1"/>
        <v>0</v>
      </c>
      <c r="T66" s="92">
        <f t="shared" si="32"/>
        <v>0</v>
      </c>
      <c r="U66" s="93" t="str">
        <f t="shared" si="2"/>
        <v/>
      </c>
      <c r="V66" s="93" t="str">
        <f t="shared" si="3"/>
        <v/>
      </c>
      <c r="W66" s="93" t="str">
        <f t="shared" si="4"/>
        <v/>
      </c>
      <c r="X66" s="93" t="str">
        <f t="shared" si="5"/>
        <v/>
      </c>
      <c r="Y66" s="93" t="str">
        <f t="shared" si="6"/>
        <v/>
      </c>
      <c r="Z66" s="93" t="str">
        <f t="shared" si="7"/>
        <v/>
      </c>
      <c r="AA66" s="94">
        <f t="shared" si="8"/>
        <v>0</v>
      </c>
      <c r="AB66" s="95">
        <f t="shared" si="9"/>
        <v>0</v>
      </c>
      <c r="AC66" s="96">
        <f t="shared" si="10"/>
        <v>0</v>
      </c>
      <c r="AD66" s="92">
        <f t="shared" si="39"/>
        <v>0</v>
      </c>
      <c r="AE66" s="93" t="str">
        <f t="shared" si="11"/>
        <v/>
      </c>
      <c r="AF66" s="93" t="str">
        <f t="shared" si="12"/>
        <v/>
      </c>
      <c r="AG66" s="93" t="str">
        <f t="shared" si="13"/>
        <v/>
      </c>
      <c r="AH66" s="93" t="str">
        <f t="shared" si="14"/>
        <v/>
      </c>
      <c r="AI66" s="93" t="str">
        <f t="shared" si="15"/>
        <v/>
      </c>
      <c r="AJ66" s="93" t="str">
        <f t="shared" si="16"/>
        <v/>
      </c>
      <c r="AK66" s="97"/>
      <c r="AL66" s="98">
        <f t="shared" si="17"/>
        <v>0</v>
      </c>
      <c r="AM66" s="91" t="str">
        <f t="shared" si="18"/>
        <v/>
      </c>
      <c r="AN66" s="92">
        <f t="shared" si="19"/>
        <v>0</v>
      </c>
      <c r="AO66" s="93" t="str">
        <f t="shared" si="20"/>
        <v/>
      </c>
      <c r="AP66" s="93" t="str">
        <f t="shared" si="21"/>
        <v/>
      </c>
      <c r="AQ66" s="93" t="str">
        <f t="shared" si="22"/>
        <v/>
      </c>
      <c r="AR66" s="93" t="str">
        <f t="shared" si="23"/>
        <v/>
      </c>
      <c r="AS66" s="93" t="str">
        <f t="shared" si="24"/>
        <v/>
      </c>
      <c r="AT66" s="93" t="str">
        <f t="shared" si="25"/>
        <v/>
      </c>
      <c r="AU66" s="99"/>
      <c r="AV66" s="100"/>
      <c r="AW66" s="101"/>
      <c r="AX66" s="102"/>
      <c r="AY66" s="103">
        <f t="shared" si="33"/>
        <v>0</v>
      </c>
      <c r="AZ66" s="104">
        <f t="shared" si="26"/>
        <v>0</v>
      </c>
      <c r="BA66" s="104">
        <f t="shared" si="34"/>
        <v>0</v>
      </c>
      <c r="BB66" s="105">
        <f t="shared" si="35"/>
        <v>0</v>
      </c>
      <c r="BC66" s="118">
        <f t="shared" si="36"/>
        <v>0</v>
      </c>
      <c r="BE66" s="108">
        <f t="shared" si="37"/>
        <v>0</v>
      </c>
      <c r="BF66" s="109">
        <f t="shared" si="37"/>
        <v>0</v>
      </c>
      <c r="BG66" s="109">
        <f t="shared" si="37"/>
        <v>0</v>
      </c>
      <c r="BH66" s="109">
        <f t="shared" si="37"/>
        <v>0</v>
      </c>
      <c r="BI66" s="109">
        <f t="shared" si="37"/>
        <v>0</v>
      </c>
      <c r="BJ66" s="110">
        <f t="shared" si="28"/>
        <v>0</v>
      </c>
      <c r="BK66" s="111">
        <f t="shared" si="29"/>
        <v>0</v>
      </c>
      <c r="BM66" s="113">
        <f t="shared" si="38"/>
        <v>0</v>
      </c>
      <c r="BN66" s="114">
        <f t="shared" si="30"/>
        <v>0</v>
      </c>
      <c r="BO66" s="115">
        <f t="shared" si="31"/>
        <v>0</v>
      </c>
    </row>
    <row r="67" spans="1:67" s="112" customFormat="1" ht="17.25">
      <c r="A67" s="60"/>
      <c r="B67" s="81"/>
      <c r="C67" s="82" t="s">
        <v>83</v>
      </c>
      <c r="D67" s="83"/>
      <c r="E67" s="83"/>
      <c r="F67" s="83"/>
      <c r="G67" s="84"/>
      <c r="H67" s="85"/>
      <c r="I67" s="87">
        <v>0</v>
      </c>
      <c r="J67" s="87">
        <v>0</v>
      </c>
      <c r="K67" s="87"/>
      <c r="L67" s="87"/>
      <c r="M67" s="87"/>
      <c r="N67" s="87"/>
      <c r="O67" s="88">
        <f t="shared" si="0"/>
        <v>0</v>
      </c>
      <c r="P67" s="89"/>
      <c r="Q67" s="90"/>
      <c r="R67" s="90"/>
      <c r="S67" s="91">
        <f t="shared" si="1"/>
        <v>0</v>
      </c>
      <c r="T67" s="92">
        <f t="shared" si="32"/>
        <v>0</v>
      </c>
      <c r="U67" s="93" t="str">
        <f t="shared" si="2"/>
        <v/>
      </c>
      <c r="V67" s="93" t="str">
        <f t="shared" si="3"/>
        <v/>
      </c>
      <c r="W67" s="93" t="str">
        <f t="shared" si="4"/>
        <v/>
      </c>
      <c r="X67" s="93" t="str">
        <f t="shared" si="5"/>
        <v/>
      </c>
      <c r="Y67" s="93" t="str">
        <f t="shared" si="6"/>
        <v/>
      </c>
      <c r="Z67" s="93" t="str">
        <f t="shared" si="7"/>
        <v/>
      </c>
      <c r="AA67" s="94">
        <f t="shared" si="8"/>
        <v>0</v>
      </c>
      <c r="AB67" s="95">
        <f t="shared" si="9"/>
        <v>0</v>
      </c>
      <c r="AC67" s="96">
        <f t="shared" si="10"/>
        <v>0</v>
      </c>
      <c r="AD67" s="92">
        <f t="shared" si="39"/>
        <v>0</v>
      </c>
      <c r="AE67" s="93" t="str">
        <f t="shared" si="11"/>
        <v/>
      </c>
      <c r="AF67" s="93" t="str">
        <f t="shared" si="12"/>
        <v/>
      </c>
      <c r="AG67" s="93" t="str">
        <f t="shared" si="13"/>
        <v/>
      </c>
      <c r="AH67" s="93" t="str">
        <f t="shared" si="14"/>
        <v/>
      </c>
      <c r="AI67" s="93" t="str">
        <f t="shared" si="15"/>
        <v/>
      </c>
      <c r="AJ67" s="93" t="str">
        <f t="shared" si="16"/>
        <v/>
      </c>
      <c r="AK67" s="97"/>
      <c r="AL67" s="98">
        <f t="shared" si="17"/>
        <v>0</v>
      </c>
      <c r="AM67" s="91" t="str">
        <f t="shared" si="18"/>
        <v/>
      </c>
      <c r="AN67" s="92">
        <f t="shared" si="19"/>
        <v>0</v>
      </c>
      <c r="AO67" s="93" t="str">
        <f t="shared" si="20"/>
        <v/>
      </c>
      <c r="AP67" s="93" t="str">
        <f t="shared" si="21"/>
        <v/>
      </c>
      <c r="AQ67" s="93" t="str">
        <f t="shared" si="22"/>
        <v/>
      </c>
      <c r="AR67" s="93" t="str">
        <f t="shared" si="23"/>
        <v/>
      </c>
      <c r="AS67" s="93" t="str">
        <f t="shared" si="24"/>
        <v/>
      </c>
      <c r="AT67" s="93" t="str">
        <f t="shared" si="25"/>
        <v/>
      </c>
      <c r="AU67" s="99"/>
      <c r="AV67" s="100"/>
      <c r="AW67" s="101"/>
      <c r="AX67" s="102"/>
      <c r="AY67" s="103">
        <f t="shared" si="33"/>
        <v>0</v>
      </c>
      <c r="AZ67" s="104">
        <f t="shared" si="26"/>
        <v>0</v>
      </c>
      <c r="BA67" s="104">
        <f t="shared" si="34"/>
        <v>0</v>
      </c>
      <c r="BB67" s="105">
        <f t="shared" si="35"/>
        <v>0</v>
      </c>
      <c r="BC67" s="118">
        <f t="shared" si="36"/>
        <v>0</v>
      </c>
      <c r="BE67" s="108">
        <f t="shared" si="37"/>
        <v>0</v>
      </c>
      <c r="BF67" s="109">
        <f t="shared" si="37"/>
        <v>0</v>
      </c>
      <c r="BG67" s="109">
        <f t="shared" si="37"/>
        <v>0</v>
      </c>
      <c r="BH67" s="109">
        <f t="shared" si="37"/>
        <v>0</v>
      </c>
      <c r="BI67" s="109">
        <f t="shared" si="37"/>
        <v>0</v>
      </c>
      <c r="BJ67" s="110">
        <f t="shared" si="28"/>
        <v>0</v>
      </c>
      <c r="BK67" s="111">
        <f t="shared" si="29"/>
        <v>0</v>
      </c>
      <c r="BM67" s="113">
        <f t="shared" si="38"/>
        <v>0</v>
      </c>
      <c r="BN67" s="114">
        <f t="shared" si="30"/>
        <v>0</v>
      </c>
      <c r="BO67" s="115">
        <f t="shared" si="31"/>
        <v>0</v>
      </c>
    </row>
    <row r="68" spans="1:67" s="112" customFormat="1" ht="17.25">
      <c r="A68" s="60" t="s">
        <v>41</v>
      </c>
      <c r="B68" s="81"/>
      <c r="C68" s="119" t="s">
        <v>84</v>
      </c>
      <c r="D68" s="83"/>
      <c r="E68" s="83"/>
      <c r="F68" s="83"/>
      <c r="G68" s="84"/>
      <c r="H68" s="85" t="s">
        <v>43</v>
      </c>
      <c r="I68" s="87">
        <v>1</v>
      </c>
      <c r="J68" s="87">
        <v>0</v>
      </c>
      <c r="K68" s="87"/>
      <c r="L68" s="87"/>
      <c r="M68" s="87"/>
      <c r="N68" s="87"/>
      <c r="O68" s="88">
        <f t="shared" si="0"/>
        <v>1</v>
      </c>
      <c r="P68" s="120">
        <f>1788.2+58.54</f>
        <v>1846.74</v>
      </c>
      <c r="Q68" s="90"/>
      <c r="R68" s="90"/>
      <c r="S68" s="91">
        <f t="shared" si="1"/>
        <v>1846.74</v>
      </c>
      <c r="T68" s="92">
        <f t="shared" si="32"/>
        <v>1846.74</v>
      </c>
      <c r="U68" s="93">
        <f t="shared" si="2"/>
        <v>1846.74</v>
      </c>
      <c r="V68" s="93">
        <f t="shared" si="3"/>
        <v>0</v>
      </c>
      <c r="W68" s="93">
        <f t="shared" si="4"/>
        <v>0</v>
      </c>
      <c r="X68" s="93">
        <f t="shared" si="5"/>
        <v>0</v>
      </c>
      <c r="Y68" s="93">
        <f t="shared" si="6"/>
        <v>0</v>
      </c>
      <c r="Z68" s="93">
        <f t="shared" si="7"/>
        <v>0</v>
      </c>
      <c r="AA68" s="94">
        <f t="shared" si="8"/>
        <v>0</v>
      </c>
      <c r="AB68" s="95">
        <f t="shared" si="9"/>
        <v>0.95</v>
      </c>
      <c r="AC68" s="96">
        <f t="shared" si="10"/>
        <v>1754.403</v>
      </c>
      <c r="AD68" s="92">
        <f t="shared" si="39"/>
        <v>1754.403</v>
      </c>
      <c r="AE68" s="93">
        <f t="shared" si="11"/>
        <v>1754.403</v>
      </c>
      <c r="AF68" s="93">
        <f t="shared" si="12"/>
        <v>0</v>
      </c>
      <c r="AG68" s="93">
        <f t="shared" si="13"/>
        <v>0</v>
      </c>
      <c r="AH68" s="93">
        <f t="shared" si="14"/>
        <v>0</v>
      </c>
      <c r="AI68" s="93">
        <f t="shared" si="15"/>
        <v>0</v>
      </c>
      <c r="AJ68" s="93">
        <f t="shared" si="16"/>
        <v>0</v>
      </c>
      <c r="AK68" s="97"/>
      <c r="AL68" s="98">
        <f t="shared" si="17"/>
        <v>1.2775468657734208</v>
      </c>
      <c r="AM68" s="91">
        <f t="shared" si="18"/>
        <v>2241.3320539534866</v>
      </c>
      <c r="AN68" s="92">
        <f t="shared" si="19"/>
        <v>2241.3320539534866</v>
      </c>
      <c r="AO68" s="93">
        <f t="shared" si="20"/>
        <v>2241.3320539534866</v>
      </c>
      <c r="AP68" s="93">
        <f t="shared" si="21"/>
        <v>0</v>
      </c>
      <c r="AQ68" s="93">
        <f t="shared" si="22"/>
        <v>0</v>
      </c>
      <c r="AR68" s="93">
        <f t="shared" si="23"/>
        <v>0</v>
      </c>
      <c r="AS68" s="93">
        <f t="shared" si="24"/>
        <v>0</v>
      </c>
      <c r="AT68" s="93">
        <f t="shared" si="25"/>
        <v>0</v>
      </c>
      <c r="AU68" s="99"/>
      <c r="AV68" s="100"/>
      <c r="AW68" s="101"/>
      <c r="AX68" s="102"/>
      <c r="AY68" s="103">
        <f t="shared" si="33"/>
        <v>0</v>
      </c>
      <c r="AZ68" s="104">
        <f t="shared" si="26"/>
        <v>0</v>
      </c>
      <c r="BA68" s="104">
        <f t="shared" si="34"/>
        <v>0</v>
      </c>
      <c r="BB68" s="105">
        <f t="shared" si="35"/>
        <v>0</v>
      </c>
      <c r="BC68" s="118">
        <f t="shared" si="36"/>
        <v>0</v>
      </c>
      <c r="BE68" s="108">
        <f t="shared" si="37"/>
        <v>0</v>
      </c>
      <c r="BF68" s="109">
        <f t="shared" si="37"/>
        <v>0</v>
      </c>
      <c r="BG68" s="109">
        <f t="shared" si="37"/>
        <v>0</v>
      </c>
      <c r="BH68" s="109">
        <f t="shared" si="37"/>
        <v>0</v>
      </c>
      <c r="BI68" s="109">
        <f t="shared" si="37"/>
        <v>0</v>
      </c>
      <c r="BJ68" s="110">
        <f t="shared" si="28"/>
        <v>0</v>
      </c>
      <c r="BK68" s="111">
        <f t="shared" si="29"/>
        <v>0</v>
      </c>
      <c r="BM68" s="113">
        <f t="shared" si="38"/>
        <v>1846.74</v>
      </c>
      <c r="BN68" s="114">
        <f t="shared" si="30"/>
        <v>0</v>
      </c>
      <c r="BO68" s="115">
        <f t="shared" si="31"/>
        <v>1846.74</v>
      </c>
    </row>
    <row r="69" spans="1:67" s="112" customFormat="1" ht="17.25">
      <c r="A69" s="60" t="s">
        <v>41</v>
      </c>
      <c r="B69" s="81"/>
      <c r="C69" s="119" t="s">
        <v>85</v>
      </c>
      <c r="D69" s="83"/>
      <c r="E69" s="83"/>
      <c r="F69" s="83"/>
      <c r="G69" s="84"/>
      <c r="H69" s="85" t="s">
        <v>43</v>
      </c>
      <c r="I69" s="87">
        <v>0</v>
      </c>
      <c r="J69" s="87">
        <v>1</v>
      </c>
      <c r="K69" s="87"/>
      <c r="L69" s="87"/>
      <c r="M69" s="87"/>
      <c r="N69" s="87"/>
      <c r="O69" s="88">
        <f t="shared" si="0"/>
        <v>1</v>
      </c>
      <c r="P69" s="120">
        <f>1788.2+58.54</f>
        <v>1846.74</v>
      </c>
      <c r="Q69" s="90"/>
      <c r="R69" s="90"/>
      <c r="S69" s="91">
        <f t="shared" si="1"/>
        <v>1846.74</v>
      </c>
      <c r="T69" s="92">
        <f t="shared" si="32"/>
        <v>1846.74</v>
      </c>
      <c r="U69" s="93">
        <f t="shared" si="2"/>
        <v>0</v>
      </c>
      <c r="V69" s="93">
        <f t="shared" si="3"/>
        <v>1846.74</v>
      </c>
      <c r="W69" s="93">
        <f t="shared" si="4"/>
        <v>0</v>
      </c>
      <c r="X69" s="93">
        <f t="shared" si="5"/>
        <v>0</v>
      </c>
      <c r="Y69" s="93">
        <f t="shared" si="6"/>
        <v>0</v>
      </c>
      <c r="Z69" s="93">
        <f t="shared" si="7"/>
        <v>0</v>
      </c>
      <c r="AA69" s="94">
        <f t="shared" si="8"/>
        <v>0</v>
      </c>
      <c r="AB69" s="95">
        <f t="shared" si="9"/>
        <v>0.95</v>
      </c>
      <c r="AC69" s="96">
        <f t="shared" si="10"/>
        <v>1754.403</v>
      </c>
      <c r="AD69" s="92">
        <f t="shared" si="39"/>
        <v>1754.403</v>
      </c>
      <c r="AE69" s="93">
        <f t="shared" si="11"/>
        <v>0</v>
      </c>
      <c r="AF69" s="93">
        <f t="shared" si="12"/>
        <v>1754.403</v>
      </c>
      <c r="AG69" s="93">
        <f t="shared" si="13"/>
        <v>0</v>
      </c>
      <c r="AH69" s="93">
        <f t="shared" si="14"/>
        <v>0</v>
      </c>
      <c r="AI69" s="93">
        <f t="shared" si="15"/>
        <v>0</v>
      </c>
      <c r="AJ69" s="93">
        <f t="shared" si="16"/>
        <v>0</v>
      </c>
      <c r="AK69" s="97"/>
      <c r="AL69" s="98">
        <f t="shared" si="17"/>
        <v>1.2775468657734208</v>
      </c>
      <c r="AM69" s="91">
        <f t="shared" si="18"/>
        <v>2241.3320539534866</v>
      </c>
      <c r="AN69" s="92">
        <f t="shared" si="19"/>
        <v>2241.3320539534866</v>
      </c>
      <c r="AO69" s="93">
        <f t="shared" si="20"/>
        <v>0</v>
      </c>
      <c r="AP69" s="93">
        <f t="shared" si="21"/>
        <v>2241.3320539534866</v>
      </c>
      <c r="AQ69" s="93">
        <f t="shared" si="22"/>
        <v>0</v>
      </c>
      <c r="AR69" s="93">
        <f t="shared" si="23"/>
        <v>0</v>
      </c>
      <c r="AS69" s="93">
        <f t="shared" si="24"/>
        <v>0</v>
      </c>
      <c r="AT69" s="93">
        <f t="shared" si="25"/>
        <v>0</v>
      </c>
      <c r="AU69" s="99"/>
      <c r="AV69" s="100"/>
      <c r="AW69" s="101"/>
      <c r="AX69" s="102"/>
      <c r="AY69" s="103">
        <f t="shared" si="33"/>
        <v>0</v>
      </c>
      <c r="AZ69" s="104">
        <f t="shared" si="26"/>
        <v>0</v>
      </c>
      <c r="BA69" s="104">
        <f t="shared" si="34"/>
        <v>0</v>
      </c>
      <c r="BB69" s="105">
        <f t="shared" si="35"/>
        <v>0</v>
      </c>
      <c r="BC69" s="118">
        <f t="shared" si="36"/>
        <v>0</v>
      </c>
      <c r="BE69" s="108">
        <f t="shared" si="37"/>
        <v>0</v>
      </c>
      <c r="BF69" s="109">
        <f t="shared" si="37"/>
        <v>0</v>
      </c>
      <c r="BG69" s="109">
        <f t="shared" si="37"/>
        <v>0</v>
      </c>
      <c r="BH69" s="109">
        <f t="shared" si="37"/>
        <v>0</v>
      </c>
      <c r="BI69" s="109">
        <f t="shared" si="37"/>
        <v>0</v>
      </c>
      <c r="BJ69" s="110">
        <f t="shared" si="28"/>
        <v>0</v>
      </c>
      <c r="BK69" s="111">
        <f t="shared" si="29"/>
        <v>0</v>
      </c>
      <c r="BM69" s="113">
        <f t="shared" si="38"/>
        <v>1846.74</v>
      </c>
      <c r="BN69" s="114">
        <f t="shared" si="30"/>
        <v>0</v>
      </c>
      <c r="BO69" s="115">
        <f t="shared" si="31"/>
        <v>1846.74</v>
      </c>
    </row>
    <row r="70" spans="1:67" s="112" customFormat="1" ht="17.25">
      <c r="A70" s="60"/>
      <c r="B70" s="81"/>
      <c r="C70" s="82"/>
      <c r="D70" s="83"/>
      <c r="E70" s="83"/>
      <c r="F70" s="83"/>
      <c r="G70" s="84"/>
      <c r="H70" s="85"/>
      <c r="I70" s="87">
        <v>0</v>
      </c>
      <c r="J70" s="87">
        <v>0</v>
      </c>
      <c r="K70" s="87"/>
      <c r="L70" s="87"/>
      <c r="M70" s="87"/>
      <c r="N70" s="87"/>
      <c r="O70" s="88">
        <f t="shared" si="0"/>
        <v>0</v>
      </c>
      <c r="P70" s="89"/>
      <c r="Q70" s="90"/>
      <c r="R70" s="90"/>
      <c r="S70" s="91">
        <f t="shared" si="1"/>
        <v>0</v>
      </c>
      <c r="T70" s="92">
        <f t="shared" si="32"/>
        <v>0</v>
      </c>
      <c r="U70" s="93" t="str">
        <f t="shared" si="2"/>
        <v/>
      </c>
      <c r="V70" s="93" t="str">
        <f t="shared" si="3"/>
        <v/>
      </c>
      <c r="W70" s="93" t="str">
        <f t="shared" si="4"/>
        <v/>
      </c>
      <c r="X70" s="93" t="str">
        <f t="shared" si="5"/>
        <v/>
      </c>
      <c r="Y70" s="93" t="str">
        <f t="shared" si="6"/>
        <v/>
      </c>
      <c r="Z70" s="93" t="str">
        <f t="shared" si="7"/>
        <v/>
      </c>
      <c r="AA70" s="94">
        <f t="shared" si="8"/>
        <v>0</v>
      </c>
      <c r="AB70" s="95">
        <f t="shared" si="9"/>
        <v>0</v>
      </c>
      <c r="AC70" s="96">
        <f t="shared" si="10"/>
        <v>0</v>
      </c>
      <c r="AD70" s="92">
        <f t="shared" si="39"/>
        <v>0</v>
      </c>
      <c r="AE70" s="93" t="str">
        <f t="shared" si="11"/>
        <v/>
      </c>
      <c r="AF70" s="93" t="str">
        <f t="shared" si="12"/>
        <v/>
      </c>
      <c r="AG70" s="93" t="str">
        <f t="shared" si="13"/>
        <v/>
      </c>
      <c r="AH70" s="93" t="str">
        <f t="shared" si="14"/>
        <v/>
      </c>
      <c r="AI70" s="93" t="str">
        <f t="shared" si="15"/>
        <v/>
      </c>
      <c r="AJ70" s="93" t="str">
        <f t="shared" si="16"/>
        <v/>
      </c>
      <c r="AK70" s="97"/>
      <c r="AL70" s="98">
        <f t="shared" si="17"/>
        <v>0</v>
      </c>
      <c r="AM70" s="91" t="str">
        <f t="shared" si="18"/>
        <v/>
      </c>
      <c r="AN70" s="92">
        <f t="shared" si="19"/>
        <v>0</v>
      </c>
      <c r="AO70" s="93" t="str">
        <f t="shared" si="20"/>
        <v/>
      </c>
      <c r="AP70" s="93" t="str">
        <f t="shared" si="21"/>
        <v/>
      </c>
      <c r="AQ70" s="93" t="str">
        <f t="shared" si="22"/>
        <v/>
      </c>
      <c r="AR70" s="93" t="str">
        <f t="shared" si="23"/>
        <v/>
      </c>
      <c r="AS70" s="93" t="str">
        <f t="shared" si="24"/>
        <v/>
      </c>
      <c r="AT70" s="93" t="str">
        <f t="shared" si="25"/>
        <v/>
      </c>
      <c r="AU70" s="99"/>
      <c r="AV70" s="100"/>
      <c r="AW70" s="101"/>
      <c r="AX70" s="102"/>
      <c r="AY70" s="103">
        <f t="shared" si="33"/>
        <v>0</v>
      </c>
      <c r="AZ70" s="104">
        <f t="shared" si="26"/>
        <v>0</v>
      </c>
      <c r="BA70" s="104">
        <f t="shared" si="34"/>
        <v>0</v>
      </c>
      <c r="BB70" s="105">
        <f t="shared" si="35"/>
        <v>0</v>
      </c>
      <c r="BC70" s="118">
        <f t="shared" si="36"/>
        <v>0</v>
      </c>
      <c r="BE70" s="108">
        <f t="shared" si="37"/>
        <v>0</v>
      </c>
      <c r="BF70" s="109">
        <f t="shared" si="37"/>
        <v>0</v>
      </c>
      <c r="BG70" s="109">
        <f t="shared" si="37"/>
        <v>0</v>
      </c>
      <c r="BH70" s="109">
        <f t="shared" si="37"/>
        <v>0</v>
      </c>
      <c r="BI70" s="109">
        <f t="shared" si="37"/>
        <v>0</v>
      </c>
      <c r="BJ70" s="110">
        <f t="shared" si="28"/>
        <v>0</v>
      </c>
      <c r="BK70" s="111">
        <f t="shared" si="29"/>
        <v>0</v>
      </c>
      <c r="BM70" s="113">
        <f t="shared" si="38"/>
        <v>0</v>
      </c>
      <c r="BN70" s="114">
        <f t="shared" si="30"/>
        <v>0</v>
      </c>
      <c r="BO70" s="115">
        <f t="shared" si="31"/>
        <v>0</v>
      </c>
    </row>
    <row r="71" spans="1:67" s="112" customFormat="1" ht="17.25">
      <c r="A71" s="60"/>
      <c r="B71" s="116" t="s">
        <v>86</v>
      </c>
      <c r="C71" s="117" t="s">
        <v>87</v>
      </c>
      <c r="D71" s="83"/>
      <c r="E71" s="83"/>
      <c r="F71" s="83"/>
      <c r="G71" s="84"/>
      <c r="H71" s="85"/>
      <c r="I71" s="87">
        <v>0</v>
      </c>
      <c r="J71" s="87">
        <v>0</v>
      </c>
      <c r="K71" s="87"/>
      <c r="L71" s="87"/>
      <c r="M71" s="87"/>
      <c r="N71" s="87"/>
      <c r="O71" s="88">
        <f t="shared" ref="O71:O134" si="40">SUMIF($I$5:$N$5,"X",I71:N71)</f>
        <v>0</v>
      </c>
      <c r="P71" s="89"/>
      <c r="Q71" s="90"/>
      <c r="R71" s="90"/>
      <c r="S71" s="91">
        <f t="shared" ref="S71:S134" si="41">+P71+Q71+R71*THM</f>
        <v>0</v>
      </c>
      <c r="T71" s="92">
        <f t="shared" si="32"/>
        <v>0</v>
      </c>
      <c r="U71" s="93" t="str">
        <f t="shared" ref="U71:U134" si="42">IF($O71=0,"",IF($I$5="X",$S71*$I71,))</f>
        <v/>
      </c>
      <c r="V71" s="93" t="str">
        <f t="shared" ref="V71:V134" si="43">IF($O71=0,"",IF($J$5="X",$S71*$J71,))</f>
        <v/>
      </c>
      <c r="W71" s="93" t="str">
        <f t="shared" ref="W71:W134" si="44">IF($O71=0,"",IF($K$5="X",$S71*$K71,))</f>
        <v/>
      </c>
      <c r="X71" s="93" t="str">
        <f t="shared" ref="X71:X134" si="45">IF($O71=0,"",IF($L$5="X",$S71*$L71,))</f>
        <v/>
      </c>
      <c r="Y71" s="93" t="str">
        <f t="shared" ref="Y71:Y134" si="46">IF($O71=0,"",IF($M$5="X",$S71*$M71,))</f>
        <v/>
      </c>
      <c r="Z71" s="93" t="str">
        <f t="shared" ref="Z71:Z134" si="47">IF($O71=0,"",IF($N$5="X",$S71*$N71,))</f>
        <v/>
      </c>
      <c r="AA71" s="94">
        <f t="shared" ref="AA71:AA134" si="48">+IF(OR(AL71="!",AND($S71*$O71&lt;&gt;0,A71=0)),"!",)</f>
        <v>0</v>
      </c>
      <c r="AB71" s="95">
        <f t="shared" ref="AB71:AB134" si="49">+IFERROR(VLOOKUP($A71,$A$202:$AL$323,28,),0)</f>
        <v>0</v>
      </c>
      <c r="AC71" s="96">
        <f t="shared" ref="AC71:AC134" si="50">IF($AB71=0,+S71,S71*$AB71)</f>
        <v>0</v>
      </c>
      <c r="AD71" s="92">
        <f t="shared" si="39"/>
        <v>0</v>
      </c>
      <c r="AE71" s="93" t="str">
        <f t="shared" ref="AE71:AE134" si="51">IF($O71=0,"",IF($I$5="X",$AC71*$I71,0))</f>
        <v/>
      </c>
      <c r="AF71" s="93" t="str">
        <f t="shared" ref="AF71:AF134" si="52">IF($O71=0,"",IF($J$5="X",$AC71*$J71,0))</f>
        <v/>
      </c>
      <c r="AG71" s="93" t="str">
        <f t="shared" ref="AG71:AG134" si="53">IF($O71=0,"",IF($K$5="X",$AC71*$K71,0))</f>
        <v/>
      </c>
      <c r="AH71" s="93" t="str">
        <f t="shared" ref="AH71:AH134" si="54">IF($O71=0,"",IF($L$5="X",$AC71*$L71,0))</f>
        <v/>
      </c>
      <c r="AI71" s="93" t="str">
        <f t="shared" ref="AI71:AI134" si="55">IF($O71=0,"",IF($M$5="X",$AC71*$M71,0))</f>
        <v/>
      </c>
      <c r="AJ71" s="93" t="str">
        <f t="shared" ref="AJ71:AJ134" si="56">IF($O71=0,"",IF($N$5="X",$AC71*$N71,0))</f>
        <v/>
      </c>
      <c r="AK71" s="97"/>
      <c r="AL71" s="98">
        <f t="shared" ref="AL71:AL134" si="57">IF($A71=0,0,IFERROR(VLOOKUP($A71,$A$202:$AL$323,38,),"!"))</f>
        <v>0</v>
      </c>
      <c r="AM71" s="91" t="str">
        <f t="shared" ref="AM71:AM134" si="58">IF($O71=0,"",IF(AL71=0,AC71,$AL71*$AC71))</f>
        <v/>
      </c>
      <c r="AN71" s="92">
        <f t="shared" si="19"/>
        <v>0</v>
      </c>
      <c r="AO71" s="93" t="str">
        <f t="shared" ref="AO71:AO134" si="59">IF($O71=0,"",IF($I$5="X",$AM71*$I71,0))</f>
        <v/>
      </c>
      <c r="AP71" s="93" t="str">
        <f t="shared" ref="AP71:AP134" si="60">IF($O71=0,"",IF($J$5="X",$AM71*$J71,0))</f>
        <v/>
      </c>
      <c r="AQ71" s="93" t="str">
        <f t="shared" ref="AQ71:AQ134" si="61">IF($O71=0,"",IF($K$5="X",$AM71*$K71,0))</f>
        <v/>
      </c>
      <c r="AR71" s="93" t="str">
        <f t="shared" ref="AR71:AR134" si="62">IF($O71=0,"",IF($L$5="X",$AM71*$L71,0))</f>
        <v/>
      </c>
      <c r="AS71" s="93" t="str">
        <f t="shared" ref="AS71:AS134" si="63">IF($O71=0,"",IF($M$5="X",$AM71*$M71,0))</f>
        <v/>
      </c>
      <c r="AT71" s="93" t="str">
        <f t="shared" ref="AT71:AT134" si="64">IF($O71=0,"",IF($N$5="X",$AM71*$N71,0))</f>
        <v/>
      </c>
      <c r="AU71" s="99"/>
      <c r="AV71" s="100"/>
      <c r="AW71" s="101"/>
      <c r="AX71" s="102"/>
      <c r="AY71" s="103">
        <f t="shared" si="33"/>
        <v>0</v>
      </c>
      <c r="AZ71" s="104">
        <f t="shared" ref="AZ71:AZ134" si="65">+IF($AX71="ha",$O71,)</f>
        <v>0</v>
      </c>
      <c r="BA71" s="104">
        <f t="shared" si="34"/>
        <v>0</v>
      </c>
      <c r="BB71" s="105">
        <f t="shared" si="35"/>
        <v>0</v>
      </c>
      <c r="BC71" s="118">
        <f t="shared" si="36"/>
        <v>0</v>
      </c>
      <c r="BE71" s="108">
        <f t="shared" ref="BE71:BI121" si="66">+IF(AY71=0,,+$R71*$O71)</f>
        <v>0</v>
      </c>
      <c r="BF71" s="109">
        <f t="shared" si="66"/>
        <v>0</v>
      </c>
      <c r="BG71" s="109">
        <f t="shared" si="66"/>
        <v>0</v>
      </c>
      <c r="BH71" s="109">
        <f t="shared" si="66"/>
        <v>0</v>
      </c>
      <c r="BI71" s="109">
        <f t="shared" si="66"/>
        <v>0</v>
      </c>
      <c r="BJ71" s="110">
        <f t="shared" ref="BJ71:BJ134" si="67">BK71-SUM(BE71:BI71)</f>
        <v>0</v>
      </c>
      <c r="BK71" s="111">
        <f t="shared" ref="BK71:BK134" si="68">+$O71*R71</f>
        <v>0</v>
      </c>
      <c r="BM71" s="113">
        <f t="shared" si="38"/>
        <v>0</v>
      </c>
      <c r="BN71" s="114">
        <f t="shared" ref="BN71:BN134" si="69">+$O71*(Q71+R71*THM)</f>
        <v>0</v>
      </c>
      <c r="BO71" s="115">
        <f t="shared" ref="BO71:BO134" si="70">SUM(BM71:BN71)</f>
        <v>0</v>
      </c>
    </row>
    <row r="72" spans="1:67" s="112" customFormat="1" ht="17.25">
      <c r="A72" s="60" t="s">
        <v>41</v>
      </c>
      <c r="B72" s="81"/>
      <c r="C72" s="82" t="s">
        <v>88</v>
      </c>
      <c r="D72" s="83"/>
      <c r="E72" s="83"/>
      <c r="F72" s="83"/>
      <c r="G72" s="84"/>
      <c r="H72" s="85" t="s">
        <v>43</v>
      </c>
      <c r="I72" s="87">
        <v>0</v>
      </c>
      <c r="J72" s="87">
        <v>3</v>
      </c>
      <c r="K72" s="87"/>
      <c r="L72" s="87"/>
      <c r="M72" s="87"/>
      <c r="N72" s="87"/>
      <c r="O72" s="88">
        <f t="shared" si="40"/>
        <v>3</v>
      </c>
      <c r="P72" s="89">
        <v>972.68</v>
      </c>
      <c r="Q72" s="90"/>
      <c r="R72" s="90"/>
      <c r="S72" s="91">
        <f t="shared" si="41"/>
        <v>972.68</v>
      </c>
      <c r="T72" s="92">
        <f t="shared" ref="T72:T135" si="71">IF(+SUMIF($I$5:$N$5,"X",U72:Z72)-O72*S72&lt;&gt;0,"Quantité forcée",+SUMIF($I$5:$N$5,"X",U72:Z72))</f>
        <v>2918.04</v>
      </c>
      <c r="U72" s="93">
        <f t="shared" si="42"/>
        <v>0</v>
      </c>
      <c r="V72" s="93">
        <f t="shared" si="43"/>
        <v>2918.04</v>
      </c>
      <c r="W72" s="93">
        <f t="shared" si="44"/>
        <v>0</v>
      </c>
      <c r="X72" s="93">
        <f t="shared" si="45"/>
        <v>0</v>
      </c>
      <c r="Y72" s="93">
        <f t="shared" si="46"/>
        <v>0</v>
      </c>
      <c r="Z72" s="93">
        <f t="shared" si="47"/>
        <v>0</v>
      </c>
      <c r="AA72" s="94">
        <f t="shared" si="48"/>
        <v>0</v>
      </c>
      <c r="AB72" s="95">
        <f t="shared" si="49"/>
        <v>0.95</v>
      </c>
      <c r="AC72" s="96">
        <f t="shared" si="50"/>
        <v>924.04599999999994</v>
      </c>
      <c r="AD72" s="92">
        <f t="shared" si="39"/>
        <v>2772.1379999999999</v>
      </c>
      <c r="AE72" s="93">
        <f t="shared" si="51"/>
        <v>0</v>
      </c>
      <c r="AF72" s="93">
        <f t="shared" si="52"/>
        <v>2772.1379999999999</v>
      </c>
      <c r="AG72" s="93">
        <f t="shared" si="53"/>
        <v>0</v>
      </c>
      <c r="AH72" s="93">
        <f t="shared" si="54"/>
        <v>0</v>
      </c>
      <c r="AI72" s="93">
        <f t="shared" si="55"/>
        <v>0</v>
      </c>
      <c r="AJ72" s="93">
        <f t="shared" si="56"/>
        <v>0</v>
      </c>
      <c r="AK72" s="97"/>
      <c r="AL72" s="98">
        <f t="shared" si="57"/>
        <v>1.2775468657734208</v>
      </c>
      <c r="AM72" s="91">
        <f t="shared" si="58"/>
        <v>1180.5120711304662</v>
      </c>
      <c r="AN72" s="92">
        <f t="shared" si="19"/>
        <v>3541.5362133913986</v>
      </c>
      <c r="AO72" s="93">
        <f t="shared" si="59"/>
        <v>0</v>
      </c>
      <c r="AP72" s="93">
        <f t="shared" si="60"/>
        <v>3541.5362133913986</v>
      </c>
      <c r="AQ72" s="93">
        <f t="shared" si="61"/>
        <v>0</v>
      </c>
      <c r="AR72" s="93">
        <f t="shared" si="62"/>
        <v>0</v>
      </c>
      <c r="AS72" s="93">
        <f t="shared" si="63"/>
        <v>0</v>
      </c>
      <c r="AT72" s="93">
        <f t="shared" si="64"/>
        <v>0</v>
      </c>
      <c r="AU72" s="99"/>
      <c r="AV72" s="100"/>
      <c r="AW72" s="101"/>
      <c r="AX72" s="102"/>
      <c r="AY72" s="103">
        <f t="shared" ref="AY72:AY135" si="72">+IF($AX72="b",$O72,)</f>
        <v>0</v>
      </c>
      <c r="AZ72" s="104">
        <f t="shared" si="65"/>
        <v>0</v>
      </c>
      <c r="BA72" s="104">
        <f t="shared" ref="BA72:BA135" si="73">+IF($AX72="ts",$O72,)</f>
        <v>0</v>
      </c>
      <c r="BB72" s="105">
        <f t="shared" ref="BB72:BB135" si="74">+IF($AX72="ch",$O72,)</f>
        <v>0</v>
      </c>
      <c r="BC72" s="118">
        <f t="shared" ref="BC72:BC135" si="75">+IF($AX72="cv",$O72,)</f>
        <v>0</v>
      </c>
      <c r="BE72" s="108">
        <f t="shared" si="66"/>
        <v>0</v>
      </c>
      <c r="BF72" s="109">
        <f t="shared" si="66"/>
        <v>0</v>
      </c>
      <c r="BG72" s="109">
        <f t="shared" si="66"/>
        <v>0</v>
      </c>
      <c r="BH72" s="109">
        <f t="shared" si="66"/>
        <v>0</v>
      </c>
      <c r="BI72" s="109">
        <f t="shared" si="66"/>
        <v>0</v>
      </c>
      <c r="BJ72" s="110">
        <f t="shared" si="67"/>
        <v>0</v>
      </c>
      <c r="BK72" s="111">
        <f t="shared" si="68"/>
        <v>0</v>
      </c>
      <c r="BM72" s="113">
        <f t="shared" ref="BM72:BM135" si="76">+$O72*P72</f>
        <v>2918.04</v>
      </c>
      <c r="BN72" s="114">
        <f t="shared" si="69"/>
        <v>0</v>
      </c>
      <c r="BO72" s="115">
        <f t="shared" si="70"/>
        <v>2918.04</v>
      </c>
    </row>
    <row r="73" spans="1:67" s="112" customFormat="1" ht="17.25">
      <c r="A73" s="60"/>
      <c r="B73" s="81"/>
      <c r="C73" s="82"/>
      <c r="D73" s="83"/>
      <c r="E73" s="83"/>
      <c r="F73" s="83"/>
      <c r="G73" s="84"/>
      <c r="H73" s="85"/>
      <c r="I73" s="87">
        <v>0</v>
      </c>
      <c r="J73" s="87">
        <v>0</v>
      </c>
      <c r="K73" s="87"/>
      <c r="L73" s="87"/>
      <c r="M73" s="87"/>
      <c r="N73" s="87"/>
      <c r="O73" s="88">
        <f t="shared" si="40"/>
        <v>0</v>
      </c>
      <c r="P73" s="89"/>
      <c r="Q73" s="90"/>
      <c r="R73" s="90"/>
      <c r="S73" s="91">
        <f t="shared" si="41"/>
        <v>0</v>
      </c>
      <c r="T73" s="92">
        <f t="shared" si="71"/>
        <v>0</v>
      </c>
      <c r="U73" s="93" t="str">
        <f t="shared" si="42"/>
        <v/>
      </c>
      <c r="V73" s="93" t="str">
        <f t="shared" si="43"/>
        <v/>
      </c>
      <c r="W73" s="93" t="str">
        <f t="shared" si="44"/>
        <v/>
      </c>
      <c r="X73" s="93" t="str">
        <f t="shared" si="45"/>
        <v/>
      </c>
      <c r="Y73" s="93" t="str">
        <f t="shared" si="46"/>
        <v/>
      </c>
      <c r="Z73" s="93" t="str">
        <f t="shared" si="47"/>
        <v/>
      </c>
      <c r="AA73" s="94">
        <f t="shared" si="48"/>
        <v>0</v>
      </c>
      <c r="AB73" s="95">
        <f t="shared" si="49"/>
        <v>0</v>
      </c>
      <c r="AC73" s="96">
        <f t="shared" si="50"/>
        <v>0</v>
      </c>
      <c r="AD73" s="92">
        <f t="shared" ref="AD73:AD135" si="77">IF(T73="Quantité forcée","Quantité forcée",SUM(AE73:AJ73))</f>
        <v>0</v>
      </c>
      <c r="AE73" s="93" t="str">
        <f t="shared" si="51"/>
        <v/>
      </c>
      <c r="AF73" s="93" t="str">
        <f t="shared" si="52"/>
        <v/>
      </c>
      <c r="AG73" s="93" t="str">
        <f t="shared" si="53"/>
        <v/>
      </c>
      <c r="AH73" s="93" t="str">
        <f t="shared" si="54"/>
        <v/>
      </c>
      <c r="AI73" s="93" t="str">
        <f t="shared" si="55"/>
        <v/>
      </c>
      <c r="AJ73" s="93" t="str">
        <f t="shared" si="56"/>
        <v/>
      </c>
      <c r="AK73" s="97"/>
      <c r="AL73" s="98">
        <f t="shared" si="57"/>
        <v>0</v>
      </c>
      <c r="AM73" s="91" t="str">
        <f t="shared" si="58"/>
        <v/>
      </c>
      <c r="AN73" s="92">
        <f t="shared" ref="AN73:AN135" si="78">IF(AD73="Quantité forcée","Quantité forcée",SUM(AO73:AT73))</f>
        <v>0</v>
      </c>
      <c r="AO73" s="93" t="str">
        <f t="shared" si="59"/>
        <v/>
      </c>
      <c r="AP73" s="93" t="str">
        <f t="shared" si="60"/>
        <v/>
      </c>
      <c r="AQ73" s="93" t="str">
        <f t="shared" si="61"/>
        <v/>
      </c>
      <c r="AR73" s="93" t="str">
        <f t="shared" si="62"/>
        <v/>
      </c>
      <c r="AS73" s="93" t="str">
        <f t="shared" si="63"/>
        <v/>
      </c>
      <c r="AT73" s="93" t="str">
        <f t="shared" si="64"/>
        <v/>
      </c>
      <c r="AU73" s="99"/>
      <c r="AV73" s="100"/>
      <c r="AW73" s="101"/>
      <c r="AX73" s="102"/>
      <c r="AY73" s="103">
        <f t="shared" si="72"/>
        <v>0</v>
      </c>
      <c r="AZ73" s="104">
        <f t="shared" si="65"/>
        <v>0</v>
      </c>
      <c r="BA73" s="104">
        <f t="shared" si="73"/>
        <v>0</v>
      </c>
      <c r="BB73" s="105">
        <f t="shared" si="74"/>
        <v>0</v>
      </c>
      <c r="BC73" s="118">
        <f t="shared" si="75"/>
        <v>0</v>
      </c>
      <c r="BE73" s="108">
        <f t="shared" si="66"/>
        <v>0</v>
      </c>
      <c r="BF73" s="109">
        <f t="shared" si="66"/>
        <v>0</v>
      </c>
      <c r="BG73" s="109">
        <f t="shared" si="66"/>
        <v>0</v>
      </c>
      <c r="BH73" s="109">
        <f t="shared" si="66"/>
        <v>0</v>
      </c>
      <c r="BI73" s="109">
        <f t="shared" si="66"/>
        <v>0</v>
      </c>
      <c r="BJ73" s="110">
        <f t="shared" si="67"/>
        <v>0</v>
      </c>
      <c r="BK73" s="111">
        <f t="shared" si="68"/>
        <v>0</v>
      </c>
      <c r="BM73" s="113">
        <f t="shared" si="76"/>
        <v>0</v>
      </c>
      <c r="BN73" s="114">
        <f t="shared" si="69"/>
        <v>0</v>
      </c>
      <c r="BO73" s="115">
        <f t="shared" si="70"/>
        <v>0</v>
      </c>
    </row>
    <row r="74" spans="1:67" s="112" customFormat="1" ht="17.25">
      <c r="A74" s="60"/>
      <c r="B74" s="116">
        <v>61.3</v>
      </c>
      <c r="C74" s="117" t="s">
        <v>89</v>
      </c>
      <c r="D74" s="83"/>
      <c r="E74" s="83"/>
      <c r="F74" s="83"/>
      <c r="G74" s="84"/>
      <c r="H74" s="85"/>
      <c r="I74" s="87">
        <v>0</v>
      </c>
      <c r="J74" s="87">
        <v>0</v>
      </c>
      <c r="K74" s="87"/>
      <c r="L74" s="87"/>
      <c r="M74" s="87"/>
      <c r="N74" s="87"/>
      <c r="O74" s="88">
        <f t="shared" si="40"/>
        <v>0</v>
      </c>
      <c r="P74" s="89"/>
      <c r="Q74" s="90"/>
      <c r="R74" s="90"/>
      <c r="S74" s="91">
        <f t="shared" si="41"/>
        <v>0</v>
      </c>
      <c r="T74" s="92">
        <f t="shared" si="71"/>
        <v>0</v>
      </c>
      <c r="U74" s="93" t="str">
        <f t="shared" si="42"/>
        <v/>
      </c>
      <c r="V74" s="93" t="str">
        <f t="shared" si="43"/>
        <v/>
      </c>
      <c r="W74" s="93" t="str">
        <f t="shared" si="44"/>
        <v/>
      </c>
      <c r="X74" s="93" t="str">
        <f t="shared" si="45"/>
        <v/>
      </c>
      <c r="Y74" s="93" t="str">
        <f t="shared" si="46"/>
        <v/>
      </c>
      <c r="Z74" s="93" t="str">
        <f t="shared" si="47"/>
        <v/>
      </c>
      <c r="AA74" s="94">
        <f t="shared" si="48"/>
        <v>0</v>
      </c>
      <c r="AB74" s="95">
        <f t="shared" si="49"/>
        <v>0</v>
      </c>
      <c r="AC74" s="96">
        <f t="shared" si="50"/>
        <v>0</v>
      </c>
      <c r="AD74" s="92">
        <f t="shared" si="77"/>
        <v>0</v>
      </c>
      <c r="AE74" s="93" t="str">
        <f t="shared" si="51"/>
        <v/>
      </c>
      <c r="AF74" s="93" t="str">
        <f t="shared" si="52"/>
        <v/>
      </c>
      <c r="AG74" s="93" t="str">
        <f t="shared" si="53"/>
        <v/>
      </c>
      <c r="AH74" s="93" t="str">
        <f t="shared" si="54"/>
        <v/>
      </c>
      <c r="AI74" s="93" t="str">
        <f t="shared" si="55"/>
        <v/>
      </c>
      <c r="AJ74" s="93" t="str">
        <f t="shared" si="56"/>
        <v/>
      </c>
      <c r="AK74" s="97"/>
      <c r="AL74" s="98">
        <f t="shared" si="57"/>
        <v>0</v>
      </c>
      <c r="AM74" s="91" t="str">
        <f t="shared" si="58"/>
        <v/>
      </c>
      <c r="AN74" s="92">
        <f t="shared" si="78"/>
        <v>0</v>
      </c>
      <c r="AO74" s="93" t="str">
        <f t="shared" si="59"/>
        <v/>
      </c>
      <c r="AP74" s="93" t="str">
        <f t="shared" si="60"/>
        <v/>
      </c>
      <c r="AQ74" s="93" t="str">
        <f t="shared" si="61"/>
        <v/>
      </c>
      <c r="AR74" s="93" t="str">
        <f t="shared" si="62"/>
        <v/>
      </c>
      <c r="AS74" s="93" t="str">
        <f t="shared" si="63"/>
        <v/>
      </c>
      <c r="AT74" s="93" t="str">
        <f t="shared" si="64"/>
        <v/>
      </c>
      <c r="AU74" s="99"/>
      <c r="AV74" s="100"/>
      <c r="AW74" s="101"/>
      <c r="AX74" s="102"/>
      <c r="AY74" s="103">
        <f t="shared" si="72"/>
        <v>0</v>
      </c>
      <c r="AZ74" s="104">
        <f t="shared" si="65"/>
        <v>0</v>
      </c>
      <c r="BA74" s="104">
        <f t="shared" si="73"/>
        <v>0</v>
      </c>
      <c r="BB74" s="105">
        <f t="shared" si="74"/>
        <v>0</v>
      </c>
      <c r="BC74" s="118">
        <f t="shared" si="75"/>
        <v>0</v>
      </c>
      <c r="BE74" s="108">
        <f t="shared" si="66"/>
        <v>0</v>
      </c>
      <c r="BF74" s="109">
        <f t="shared" si="66"/>
        <v>0</v>
      </c>
      <c r="BG74" s="109">
        <f t="shared" si="66"/>
        <v>0</v>
      </c>
      <c r="BH74" s="109">
        <f t="shared" si="66"/>
        <v>0</v>
      </c>
      <c r="BI74" s="109">
        <f t="shared" si="66"/>
        <v>0</v>
      </c>
      <c r="BJ74" s="110">
        <f t="shared" si="67"/>
        <v>0</v>
      </c>
      <c r="BK74" s="111">
        <f t="shared" si="68"/>
        <v>0</v>
      </c>
      <c r="BM74" s="113">
        <f t="shared" si="76"/>
        <v>0</v>
      </c>
      <c r="BN74" s="114">
        <f t="shared" si="69"/>
        <v>0</v>
      </c>
      <c r="BO74" s="115">
        <f t="shared" si="70"/>
        <v>0</v>
      </c>
    </row>
    <row r="75" spans="1:67" s="112" customFormat="1" ht="17.25">
      <c r="A75" s="60"/>
      <c r="B75" s="81"/>
      <c r="C75" s="82"/>
      <c r="D75" s="83"/>
      <c r="E75" s="83"/>
      <c r="F75" s="83"/>
      <c r="G75" s="84"/>
      <c r="H75" s="85"/>
      <c r="I75" s="87">
        <v>0</v>
      </c>
      <c r="J75" s="87">
        <v>0</v>
      </c>
      <c r="K75" s="87"/>
      <c r="L75" s="87"/>
      <c r="M75" s="87"/>
      <c r="N75" s="87"/>
      <c r="O75" s="88">
        <f t="shared" si="40"/>
        <v>0</v>
      </c>
      <c r="P75" s="89"/>
      <c r="Q75" s="90"/>
      <c r="R75" s="90"/>
      <c r="S75" s="91">
        <f t="shared" si="41"/>
        <v>0</v>
      </c>
      <c r="T75" s="92">
        <f t="shared" si="71"/>
        <v>0</v>
      </c>
      <c r="U75" s="93" t="str">
        <f t="shared" si="42"/>
        <v/>
      </c>
      <c r="V75" s="93" t="str">
        <f t="shared" si="43"/>
        <v/>
      </c>
      <c r="W75" s="93" t="str">
        <f t="shared" si="44"/>
        <v/>
      </c>
      <c r="X75" s="93" t="str">
        <f t="shared" si="45"/>
        <v/>
      </c>
      <c r="Y75" s="93" t="str">
        <f t="shared" si="46"/>
        <v/>
      </c>
      <c r="Z75" s="93" t="str">
        <f t="shared" si="47"/>
        <v/>
      </c>
      <c r="AA75" s="94">
        <f t="shared" si="48"/>
        <v>0</v>
      </c>
      <c r="AB75" s="95">
        <f t="shared" si="49"/>
        <v>0</v>
      </c>
      <c r="AC75" s="96">
        <f t="shared" si="50"/>
        <v>0</v>
      </c>
      <c r="AD75" s="92">
        <f t="shared" si="77"/>
        <v>0</v>
      </c>
      <c r="AE75" s="93" t="str">
        <f t="shared" si="51"/>
        <v/>
      </c>
      <c r="AF75" s="93" t="str">
        <f t="shared" si="52"/>
        <v/>
      </c>
      <c r="AG75" s="93" t="str">
        <f t="shared" si="53"/>
        <v/>
      </c>
      <c r="AH75" s="93" t="str">
        <f t="shared" si="54"/>
        <v/>
      </c>
      <c r="AI75" s="93" t="str">
        <f t="shared" si="55"/>
        <v/>
      </c>
      <c r="AJ75" s="93" t="str">
        <f t="shared" si="56"/>
        <v/>
      </c>
      <c r="AK75" s="97"/>
      <c r="AL75" s="98">
        <f t="shared" si="57"/>
        <v>0</v>
      </c>
      <c r="AM75" s="91" t="str">
        <f t="shared" si="58"/>
        <v/>
      </c>
      <c r="AN75" s="92">
        <f t="shared" si="78"/>
        <v>0</v>
      </c>
      <c r="AO75" s="93" t="str">
        <f t="shared" si="59"/>
        <v/>
      </c>
      <c r="AP75" s="93" t="str">
        <f t="shared" si="60"/>
        <v/>
      </c>
      <c r="AQ75" s="93" t="str">
        <f t="shared" si="61"/>
        <v/>
      </c>
      <c r="AR75" s="93" t="str">
        <f t="shared" si="62"/>
        <v/>
      </c>
      <c r="AS75" s="93" t="str">
        <f t="shared" si="63"/>
        <v/>
      </c>
      <c r="AT75" s="93" t="str">
        <f t="shared" si="64"/>
        <v/>
      </c>
      <c r="AU75" s="99"/>
      <c r="AV75" s="100"/>
      <c r="AW75" s="101"/>
      <c r="AX75" s="102"/>
      <c r="AY75" s="103">
        <f t="shared" si="72"/>
        <v>0</v>
      </c>
      <c r="AZ75" s="104">
        <f t="shared" si="65"/>
        <v>0</v>
      </c>
      <c r="BA75" s="104">
        <f t="shared" si="73"/>
        <v>0</v>
      </c>
      <c r="BB75" s="105">
        <f t="shared" si="74"/>
        <v>0</v>
      </c>
      <c r="BC75" s="118">
        <f t="shared" si="75"/>
        <v>0</v>
      </c>
      <c r="BE75" s="108">
        <f t="shared" si="66"/>
        <v>0</v>
      </c>
      <c r="BF75" s="109">
        <f t="shared" si="66"/>
        <v>0</v>
      </c>
      <c r="BG75" s="109">
        <f t="shared" si="66"/>
        <v>0</v>
      </c>
      <c r="BH75" s="109">
        <f t="shared" si="66"/>
        <v>0</v>
      </c>
      <c r="BI75" s="109">
        <f t="shared" si="66"/>
        <v>0</v>
      </c>
      <c r="BJ75" s="110">
        <f t="shared" si="67"/>
        <v>0</v>
      </c>
      <c r="BK75" s="111">
        <f t="shared" si="68"/>
        <v>0</v>
      </c>
      <c r="BM75" s="113">
        <f t="shared" si="76"/>
        <v>0</v>
      </c>
      <c r="BN75" s="114">
        <f t="shared" si="69"/>
        <v>0</v>
      </c>
      <c r="BO75" s="115">
        <f t="shared" si="70"/>
        <v>0</v>
      </c>
    </row>
    <row r="76" spans="1:67" s="112" customFormat="1" ht="17.25">
      <c r="A76" s="60"/>
      <c r="B76" s="81" t="s">
        <v>90</v>
      </c>
      <c r="C76" s="82" t="s">
        <v>91</v>
      </c>
      <c r="D76" s="83"/>
      <c r="E76" s="83"/>
      <c r="F76" s="83"/>
      <c r="G76" s="84"/>
      <c r="H76" s="85" t="s">
        <v>92</v>
      </c>
      <c r="I76" s="87">
        <v>0</v>
      </c>
      <c r="J76" s="87">
        <v>0</v>
      </c>
      <c r="K76" s="87"/>
      <c r="L76" s="87"/>
      <c r="M76" s="87"/>
      <c r="N76" s="87"/>
      <c r="O76" s="88">
        <f t="shared" si="40"/>
        <v>0</v>
      </c>
      <c r="P76" s="89"/>
      <c r="Q76" s="90"/>
      <c r="R76" s="90"/>
      <c r="S76" s="91">
        <f t="shared" si="41"/>
        <v>0</v>
      </c>
      <c r="T76" s="92">
        <f t="shared" si="71"/>
        <v>0</v>
      </c>
      <c r="U76" s="93" t="str">
        <f t="shared" si="42"/>
        <v/>
      </c>
      <c r="V76" s="93" t="str">
        <f t="shared" si="43"/>
        <v/>
      </c>
      <c r="W76" s="93" t="str">
        <f t="shared" si="44"/>
        <v/>
      </c>
      <c r="X76" s="93" t="str">
        <f t="shared" si="45"/>
        <v/>
      </c>
      <c r="Y76" s="93" t="str">
        <f t="shared" si="46"/>
        <v/>
      </c>
      <c r="Z76" s="93" t="str">
        <f t="shared" si="47"/>
        <v/>
      </c>
      <c r="AA76" s="94">
        <f t="shared" si="48"/>
        <v>0</v>
      </c>
      <c r="AB76" s="95">
        <f t="shared" si="49"/>
        <v>0</v>
      </c>
      <c r="AC76" s="96">
        <f t="shared" si="50"/>
        <v>0</v>
      </c>
      <c r="AD76" s="92">
        <f t="shared" si="77"/>
        <v>0</v>
      </c>
      <c r="AE76" s="93" t="str">
        <f t="shared" si="51"/>
        <v/>
      </c>
      <c r="AF76" s="93" t="str">
        <f t="shared" si="52"/>
        <v/>
      </c>
      <c r="AG76" s="93" t="str">
        <f t="shared" si="53"/>
        <v/>
      </c>
      <c r="AH76" s="93" t="str">
        <f t="shared" si="54"/>
        <v/>
      </c>
      <c r="AI76" s="93" t="str">
        <f t="shared" si="55"/>
        <v/>
      </c>
      <c r="AJ76" s="93" t="str">
        <f t="shared" si="56"/>
        <v/>
      </c>
      <c r="AK76" s="97"/>
      <c r="AL76" s="98">
        <f t="shared" si="57"/>
        <v>0</v>
      </c>
      <c r="AM76" s="91" t="str">
        <f t="shared" si="58"/>
        <v/>
      </c>
      <c r="AN76" s="92">
        <f t="shared" si="78"/>
        <v>0</v>
      </c>
      <c r="AO76" s="93" t="str">
        <f t="shared" si="59"/>
        <v/>
      </c>
      <c r="AP76" s="93" t="str">
        <f t="shared" si="60"/>
        <v/>
      </c>
      <c r="AQ76" s="93" t="str">
        <f t="shared" si="61"/>
        <v/>
      </c>
      <c r="AR76" s="93" t="str">
        <f t="shared" si="62"/>
        <v/>
      </c>
      <c r="AS76" s="93" t="str">
        <f t="shared" si="63"/>
        <v/>
      </c>
      <c r="AT76" s="93" t="str">
        <f t="shared" si="64"/>
        <v/>
      </c>
      <c r="AU76" s="99"/>
      <c r="AV76" s="100"/>
      <c r="AW76" s="101"/>
      <c r="AX76" s="102"/>
      <c r="AY76" s="103">
        <f t="shared" si="72"/>
        <v>0</v>
      </c>
      <c r="AZ76" s="104">
        <f t="shared" si="65"/>
        <v>0</v>
      </c>
      <c r="BA76" s="104">
        <f t="shared" si="73"/>
        <v>0</v>
      </c>
      <c r="BB76" s="105">
        <f t="shared" si="74"/>
        <v>0</v>
      </c>
      <c r="BC76" s="118">
        <f t="shared" si="75"/>
        <v>0</v>
      </c>
      <c r="BE76" s="108">
        <f t="shared" si="66"/>
        <v>0</v>
      </c>
      <c r="BF76" s="109">
        <f t="shared" si="66"/>
        <v>0</v>
      </c>
      <c r="BG76" s="109">
        <f t="shared" si="66"/>
        <v>0</v>
      </c>
      <c r="BH76" s="109">
        <f t="shared" si="66"/>
        <v>0</v>
      </c>
      <c r="BI76" s="109">
        <f t="shared" si="66"/>
        <v>0</v>
      </c>
      <c r="BJ76" s="110">
        <f t="shared" si="67"/>
        <v>0</v>
      </c>
      <c r="BK76" s="111">
        <f t="shared" si="68"/>
        <v>0</v>
      </c>
      <c r="BM76" s="113">
        <f t="shared" si="76"/>
        <v>0</v>
      </c>
      <c r="BN76" s="114">
        <f t="shared" si="69"/>
        <v>0</v>
      </c>
      <c r="BO76" s="115">
        <f t="shared" si="70"/>
        <v>0</v>
      </c>
    </row>
    <row r="77" spans="1:67" s="112" customFormat="1" ht="17.25">
      <c r="A77" s="60"/>
      <c r="B77" s="81"/>
      <c r="C77" s="82"/>
      <c r="D77" s="83"/>
      <c r="E77" s="83"/>
      <c r="F77" s="83"/>
      <c r="G77" s="84"/>
      <c r="H77" s="85"/>
      <c r="I77" s="87">
        <v>0</v>
      </c>
      <c r="J77" s="87">
        <v>0</v>
      </c>
      <c r="K77" s="87"/>
      <c r="L77" s="87"/>
      <c r="M77" s="87"/>
      <c r="N77" s="87"/>
      <c r="O77" s="88">
        <f t="shared" si="40"/>
        <v>0</v>
      </c>
      <c r="P77" s="89"/>
      <c r="Q77" s="90"/>
      <c r="R77" s="90"/>
      <c r="S77" s="91">
        <f t="shared" si="41"/>
        <v>0</v>
      </c>
      <c r="T77" s="92">
        <f t="shared" si="71"/>
        <v>0</v>
      </c>
      <c r="U77" s="93" t="str">
        <f t="shared" si="42"/>
        <v/>
      </c>
      <c r="V77" s="93" t="str">
        <f t="shared" si="43"/>
        <v/>
      </c>
      <c r="W77" s="93" t="str">
        <f t="shared" si="44"/>
        <v/>
      </c>
      <c r="X77" s="93" t="str">
        <f t="shared" si="45"/>
        <v/>
      </c>
      <c r="Y77" s="93" t="str">
        <f t="shared" si="46"/>
        <v/>
      </c>
      <c r="Z77" s="93" t="str">
        <f t="shared" si="47"/>
        <v/>
      </c>
      <c r="AA77" s="94">
        <f t="shared" si="48"/>
        <v>0</v>
      </c>
      <c r="AB77" s="95">
        <f t="shared" si="49"/>
        <v>0</v>
      </c>
      <c r="AC77" s="96">
        <f t="shared" si="50"/>
        <v>0</v>
      </c>
      <c r="AD77" s="92">
        <f t="shared" si="77"/>
        <v>0</v>
      </c>
      <c r="AE77" s="93" t="str">
        <f t="shared" si="51"/>
        <v/>
      </c>
      <c r="AF77" s="93" t="str">
        <f t="shared" si="52"/>
        <v/>
      </c>
      <c r="AG77" s="93" t="str">
        <f t="shared" si="53"/>
        <v/>
      </c>
      <c r="AH77" s="93" t="str">
        <f t="shared" si="54"/>
        <v/>
      </c>
      <c r="AI77" s="93" t="str">
        <f t="shared" si="55"/>
        <v/>
      </c>
      <c r="AJ77" s="93" t="str">
        <f t="shared" si="56"/>
        <v/>
      </c>
      <c r="AK77" s="97"/>
      <c r="AL77" s="98">
        <f t="shared" si="57"/>
        <v>0</v>
      </c>
      <c r="AM77" s="91" t="str">
        <f t="shared" si="58"/>
        <v/>
      </c>
      <c r="AN77" s="92">
        <f t="shared" si="78"/>
        <v>0</v>
      </c>
      <c r="AO77" s="93" t="str">
        <f t="shared" si="59"/>
        <v/>
      </c>
      <c r="AP77" s="93" t="str">
        <f t="shared" si="60"/>
        <v/>
      </c>
      <c r="AQ77" s="93" t="str">
        <f t="shared" si="61"/>
        <v/>
      </c>
      <c r="AR77" s="93" t="str">
        <f t="shared" si="62"/>
        <v/>
      </c>
      <c r="AS77" s="93" t="str">
        <f t="shared" si="63"/>
        <v/>
      </c>
      <c r="AT77" s="93" t="str">
        <f t="shared" si="64"/>
        <v/>
      </c>
      <c r="AU77" s="99"/>
      <c r="AV77" s="100"/>
      <c r="AW77" s="101"/>
      <c r="AX77" s="102"/>
      <c r="AY77" s="103">
        <f t="shared" si="72"/>
        <v>0</v>
      </c>
      <c r="AZ77" s="104">
        <f t="shared" si="65"/>
        <v>0</v>
      </c>
      <c r="BA77" s="104">
        <f t="shared" si="73"/>
        <v>0</v>
      </c>
      <c r="BB77" s="105">
        <f t="shared" si="74"/>
        <v>0</v>
      </c>
      <c r="BC77" s="118">
        <f t="shared" si="75"/>
        <v>0</v>
      </c>
      <c r="BD77" s="107"/>
      <c r="BE77" s="108">
        <f t="shared" si="66"/>
        <v>0</v>
      </c>
      <c r="BF77" s="109">
        <f t="shared" si="66"/>
        <v>0</v>
      </c>
      <c r="BG77" s="109">
        <f t="shared" si="66"/>
        <v>0</v>
      </c>
      <c r="BH77" s="109">
        <f t="shared" si="66"/>
        <v>0</v>
      </c>
      <c r="BI77" s="109">
        <f t="shared" si="66"/>
        <v>0</v>
      </c>
      <c r="BJ77" s="110">
        <f t="shared" si="67"/>
        <v>0</v>
      </c>
      <c r="BK77" s="111">
        <f t="shared" si="68"/>
        <v>0</v>
      </c>
      <c r="BM77" s="113">
        <f t="shared" si="76"/>
        <v>0</v>
      </c>
      <c r="BN77" s="114">
        <f t="shared" si="69"/>
        <v>0</v>
      </c>
      <c r="BO77" s="115">
        <f t="shared" si="70"/>
        <v>0</v>
      </c>
    </row>
    <row r="78" spans="1:67" s="112" customFormat="1" ht="17.25">
      <c r="A78" s="60"/>
      <c r="B78" s="81" t="s">
        <v>93</v>
      </c>
      <c r="C78" s="82" t="s">
        <v>94</v>
      </c>
      <c r="D78" s="83"/>
      <c r="E78" s="83"/>
      <c r="F78" s="83"/>
      <c r="G78" s="84"/>
      <c r="H78" s="85" t="s">
        <v>92</v>
      </c>
      <c r="I78" s="87">
        <v>0</v>
      </c>
      <c r="J78" s="87">
        <v>0</v>
      </c>
      <c r="K78" s="87"/>
      <c r="L78" s="87"/>
      <c r="M78" s="87"/>
      <c r="N78" s="87"/>
      <c r="O78" s="88">
        <f t="shared" si="40"/>
        <v>0</v>
      </c>
      <c r="P78" s="89"/>
      <c r="Q78" s="90"/>
      <c r="R78" s="90"/>
      <c r="S78" s="91">
        <f t="shared" si="41"/>
        <v>0</v>
      </c>
      <c r="T78" s="92">
        <f t="shared" si="71"/>
        <v>0</v>
      </c>
      <c r="U78" s="93" t="str">
        <f t="shared" si="42"/>
        <v/>
      </c>
      <c r="V78" s="93" t="str">
        <f t="shared" si="43"/>
        <v/>
      </c>
      <c r="W78" s="93" t="str">
        <f t="shared" si="44"/>
        <v/>
      </c>
      <c r="X78" s="93" t="str">
        <f t="shared" si="45"/>
        <v/>
      </c>
      <c r="Y78" s="93" t="str">
        <f t="shared" si="46"/>
        <v/>
      </c>
      <c r="Z78" s="93" t="str">
        <f t="shared" si="47"/>
        <v/>
      </c>
      <c r="AA78" s="94">
        <f t="shared" si="48"/>
        <v>0</v>
      </c>
      <c r="AB78" s="95">
        <f t="shared" si="49"/>
        <v>0</v>
      </c>
      <c r="AC78" s="96">
        <f t="shared" si="50"/>
        <v>0</v>
      </c>
      <c r="AD78" s="92">
        <f t="shared" si="77"/>
        <v>0</v>
      </c>
      <c r="AE78" s="93" t="str">
        <f t="shared" si="51"/>
        <v/>
      </c>
      <c r="AF78" s="93" t="str">
        <f t="shared" si="52"/>
        <v/>
      </c>
      <c r="AG78" s="93" t="str">
        <f t="shared" si="53"/>
        <v/>
      </c>
      <c r="AH78" s="93" t="str">
        <f t="shared" si="54"/>
        <v/>
      </c>
      <c r="AI78" s="93" t="str">
        <f t="shared" si="55"/>
        <v/>
      </c>
      <c r="AJ78" s="93" t="str">
        <f t="shared" si="56"/>
        <v/>
      </c>
      <c r="AK78" s="97"/>
      <c r="AL78" s="98">
        <f t="shared" si="57"/>
        <v>0</v>
      </c>
      <c r="AM78" s="91" t="str">
        <f t="shared" si="58"/>
        <v/>
      </c>
      <c r="AN78" s="92">
        <f t="shared" si="78"/>
        <v>0</v>
      </c>
      <c r="AO78" s="93" t="str">
        <f t="shared" si="59"/>
        <v/>
      </c>
      <c r="AP78" s="93" t="str">
        <f t="shared" si="60"/>
        <v/>
      </c>
      <c r="AQ78" s="93" t="str">
        <f t="shared" si="61"/>
        <v/>
      </c>
      <c r="AR78" s="93" t="str">
        <f t="shared" si="62"/>
        <v/>
      </c>
      <c r="AS78" s="93" t="str">
        <f t="shared" si="63"/>
        <v/>
      </c>
      <c r="AT78" s="93" t="str">
        <f t="shared" si="64"/>
        <v/>
      </c>
      <c r="AU78" s="99"/>
      <c r="AV78" s="100"/>
      <c r="AW78" s="101"/>
      <c r="AX78" s="102"/>
      <c r="AY78" s="103">
        <f t="shared" si="72"/>
        <v>0</v>
      </c>
      <c r="AZ78" s="104">
        <f t="shared" si="65"/>
        <v>0</v>
      </c>
      <c r="BA78" s="104">
        <f t="shared" si="73"/>
        <v>0</v>
      </c>
      <c r="BB78" s="105">
        <f t="shared" si="74"/>
        <v>0</v>
      </c>
      <c r="BC78" s="118">
        <f t="shared" si="75"/>
        <v>0</v>
      </c>
      <c r="BE78" s="108">
        <f t="shared" si="66"/>
        <v>0</v>
      </c>
      <c r="BF78" s="109">
        <f t="shared" si="66"/>
        <v>0</v>
      </c>
      <c r="BG78" s="109">
        <f t="shared" si="66"/>
        <v>0</v>
      </c>
      <c r="BH78" s="109">
        <f t="shared" si="66"/>
        <v>0</v>
      </c>
      <c r="BI78" s="109">
        <f t="shared" si="66"/>
        <v>0</v>
      </c>
      <c r="BJ78" s="110">
        <f t="shared" si="67"/>
        <v>0</v>
      </c>
      <c r="BK78" s="111">
        <f t="shared" si="68"/>
        <v>0</v>
      </c>
      <c r="BM78" s="113">
        <f t="shared" si="76"/>
        <v>0</v>
      </c>
      <c r="BN78" s="114">
        <f t="shared" si="69"/>
        <v>0</v>
      </c>
      <c r="BO78" s="115">
        <f t="shared" si="70"/>
        <v>0</v>
      </c>
    </row>
    <row r="79" spans="1:67" s="112" customFormat="1" ht="17.25">
      <c r="A79" s="60"/>
      <c r="B79" s="81"/>
      <c r="C79" s="82"/>
      <c r="D79" s="83"/>
      <c r="E79" s="83"/>
      <c r="F79" s="83"/>
      <c r="G79" s="84"/>
      <c r="H79" s="85"/>
      <c r="I79" s="87">
        <v>0</v>
      </c>
      <c r="J79" s="87">
        <v>0</v>
      </c>
      <c r="K79" s="87"/>
      <c r="L79" s="87"/>
      <c r="M79" s="87"/>
      <c r="N79" s="87"/>
      <c r="O79" s="88">
        <f t="shared" si="40"/>
        <v>0</v>
      </c>
      <c r="P79" s="89"/>
      <c r="Q79" s="90"/>
      <c r="R79" s="90"/>
      <c r="S79" s="91">
        <f t="shared" si="41"/>
        <v>0</v>
      </c>
      <c r="T79" s="92">
        <f t="shared" si="71"/>
        <v>0</v>
      </c>
      <c r="U79" s="93" t="str">
        <f t="shared" si="42"/>
        <v/>
      </c>
      <c r="V79" s="93" t="str">
        <f t="shared" si="43"/>
        <v/>
      </c>
      <c r="W79" s="93" t="str">
        <f t="shared" si="44"/>
        <v/>
      </c>
      <c r="X79" s="93" t="str">
        <f t="shared" si="45"/>
        <v/>
      </c>
      <c r="Y79" s="93" t="str">
        <f t="shared" si="46"/>
        <v/>
      </c>
      <c r="Z79" s="93" t="str">
        <f t="shared" si="47"/>
        <v/>
      </c>
      <c r="AA79" s="94">
        <f t="shared" si="48"/>
        <v>0</v>
      </c>
      <c r="AB79" s="95">
        <f t="shared" si="49"/>
        <v>0</v>
      </c>
      <c r="AC79" s="96">
        <f t="shared" si="50"/>
        <v>0</v>
      </c>
      <c r="AD79" s="92">
        <f t="shared" si="77"/>
        <v>0</v>
      </c>
      <c r="AE79" s="93" t="str">
        <f t="shared" si="51"/>
        <v/>
      </c>
      <c r="AF79" s="93" t="str">
        <f t="shared" si="52"/>
        <v/>
      </c>
      <c r="AG79" s="93" t="str">
        <f t="shared" si="53"/>
        <v/>
      </c>
      <c r="AH79" s="93" t="str">
        <f t="shared" si="54"/>
        <v/>
      </c>
      <c r="AI79" s="93" t="str">
        <f t="shared" si="55"/>
        <v/>
      </c>
      <c r="AJ79" s="93" t="str">
        <f t="shared" si="56"/>
        <v/>
      </c>
      <c r="AK79" s="97"/>
      <c r="AL79" s="98">
        <f t="shared" si="57"/>
        <v>0</v>
      </c>
      <c r="AM79" s="91" t="str">
        <f t="shared" si="58"/>
        <v/>
      </c>
      <c r="AN79" s="92">
        <f t="shared" si="78"/>
        <v>0</v>
      </c>
      <c r="AO79" s="93" t="str">
        <f t="shared" si="59"/>
        <v/>
      </c>
      <c r="AP79" s="93" t="str">
        <f t="shared" si="60"/>
        <v/>
      </c>
      <c r="AQ79" s="93" t="str">
        <f t="shared" si="61"/>
        <v/>
      </c>
      <c r="AR79" s="93" t="str">
        <f t="shared" si="62"/>
        <v/>
      </c>
      <c r="AS79" s="93" t="str">
        <f t="shared" si="63"/>
        <v/>
      </c>
      <c r="AT79" s="93" t="str">
        <f t="shared" si="64"/>
        <v/>
      </c>
      <c r="AU79" s="99"/>
      <c r="AV79" s="100"/>
      <c r="AW79" s="101"/>
      <c r="AX79" s="102"/>
      <c r="AY79" s="103">
        <f t="shared" si="72"/>
        <v>0</v>
      </c>
      <c r="AZ79" s="104">
        <f t="shared" si="65"/>
        <v>0</v>
      </c>
      <c r="BA79" s="104">
        <f t="shared" si="73"/>
        <v>0</v>
      </c>
      <c r="BB79" s="105">
        <f t="shared" si="74"/>
        <v>0</v>
      </c>
      <c r="BC79" s="118">
        <f t="shared" si="75"/>
        <v>0</v>
      </c>
      <c r="BE79" s="108">
        <f t="shared" si="66"/>
        <v>0</v>
      </c>
      <c r="BF79" s="109">
        <f t="shared" si="66"/>
        <v>0</v>
      </c>
      <c r="BG79" s="109">
        <f t="shared" si="66"/>
        <v>0</v>
      </c>
      <c r="BH79" s="109">
        <f t="shared" si="66"/>
        <v>0</v>
      </c>
      <c r="BI79" s="109">
        <f t="shared" si="66"/>
        <v>0</v>
      </c>
      <c r="BJ79" s="110">
        <f t="shared" si="67"/>
        <v>0</v>
      </c>
      <c r="BK79" s="111">
        <f t="shared" si="68"/>
        <v>0</v>
      </c>
      <c r="BM79" s="113">
        <f t="shared" si="76"/>
        <v>0</v>
      </c>
      <c r="BN79" s="114">
        <f t="shared" si="69"/>
        <v>0</v>
      </c>
      <c r="BO79" s="115">
        <f t="shared" si="70"/>
        <v>0</v>
      </c>
    </row>
    <row r="80" spans="1:67" s="112" customFormat="1" ht="17.25">
      <c r="A80" s="60"/>
      <c r="B80" s="81" t="s">
        <v>95</v>
      </c>
      <c r="C80" s="82" t="s">
        <v>96</v>
      </c>
      <c r="D80" s="83"/>
      <c r="E80" s="83"/>
      <c r="F80" s="83"/>
      <c r="G80" s="84"/>
      <c r="H80" s="85" t="s">
        <v>92</v>
      </c>
      <c r="I80" s="87">
        <v>0</v>
      </c>
      <c r="J80" s="87">
        <v>0</v>
      </c>
      <c r="K80" s="87"/>
      <c r="L80" s="87"/>
      <c r="M80" s="87"/>
      <c r="N80" s="87"/>
      <c r="O80" s="88">
        <f t="shared" si="40"/>
        <v>0</v>
      </c>
      <c r="P80" s="89"/>
      <c r="Q80" s="90"/>
      <c r="R80" s="90"/>
      <c r="S80" s="91">
        <f t="shared" si="41"/>
        <v>0</v>
      </c>
      <c r="T80" s="92">
        <f t="shared" si="71"/>
        <v>0</v>
      </c>
      <c r="U80" s="93" t="str">
        <f t="shared" si="42"/>
        <v/>
      </c>
      <c r="V80" s="93" t="str">
        <f t="shared" si="43"/>
        <v/>
      </c>
      <c r="W80" s="93" t="str">
        <f t="shared" si="44"/>
        <v/>
      </c>
      <c r="X80" s="93" t="str">
        <f t="shared" si="45"/>
        <v/>
      </c>
      <c r="Y80" s="93" t="str">
        <f t="shared" si="46"/>
        <v/>
      </c>
      <c r="Z80" s="93" t="str">
        <f t="shared" si="47"/>
        <v/>
      </c>
      <c r="AA80" s="94">
        <f t="shared" si="48"/>
        <v>0</v>
      </c>
      <c r="AB80" s="95">
        <f t="shared" si="49"/>
        <v>0</v>
      </c>
      <c r="AC80" s="96">
        <f t="shared" si="50"/>
        <v>0</v>
      </c>
      <c r="AD80" s="92">
        <f t="shared" si="77"/>
        <v>0</v>
      </c>
      <c r="AE80" s="93" t="str">
        <f t="shared" si="51"/>
        <v/>
      </c>
      <c r="AF80" s="93" t="str">
        <f t="shared" si="52"/>
        <v/>
      </c>
      <c r="AG80" s="93" t="str">
        <f t="shared" si="53"/>
        <v/>
      </c>
      <c r="AH80" s="93" t="str">
        <f t="shared" si="54"/>
        <v/>
      </c>
      <c r="AI80" s="93" t="str">
        <f t="shared" si="55"/>
        <v/>
      </c>
      <c r="AJ80" s="93" t="str">
        <f t="shared" si="56"/>
        <v/>
      </c>
      <c r="AK80" s="97"/>
      <c r="AL80" s="98">
        <f t="shared" si="57"/>
        <v>0</v>
      </c>
      <c r="AM80" s="91" t="str">
        <f t="shared" si="58"/>
        <v/>
      </c>
      <c r="AN80" s="92">
        <f t="shared" si="78"/>
        <v>0</v>
      </c>
      <c r="AO80" s="93" t="str">
        <f t="shared" si="59"/>
        <v/>
      </c>
      <c r="AP80" s="93" t="str">
        <f t="shared" si="60"/>
        <v/>
      </c>
      <c r="AQ80" s="93" t="str">
        <f t="shared" si="61"/>
        <v/>
      </c>
      <c r="AR80" s="93" t="str">
        <f t="shared" si="62"/>
        <v/>
      </c>
      <c r="AS80" s="93" t="str">
        <f t="shared" si="63"/>
        <v/>
      </c>
      <c r="AT80" s="93" t="str">
        <f t="shared" si="64"/>
        <v/>
      </c>
      <c r="AU80" s="99"/>
      <c r="AV80" s="100"/>
      <c r="AW80" s="101"/>
      <c r="AX80" s="102"/>
      <c r="AY80" s="103">
        <f t="shared" si="72"/>
        <v>0</v>
      </c>
      <c r="AZ80" s="104">
        <f t="shared" si="65"/>
        <v>0</v>
      </c>
      <c r="BA80" s="104">
        <f t="shared" si="73"/>
        <v>0</v>
      </c>
      <c r="BB80" s="105">
        <f t="shared" si="74"/>
        <v>0</v>
      </c>
      <c r="BC80" s="118">
        <f t="shared" si="75"/>
        <v>0</v>
      </c>
      <c r="BE80" s="108">
        <f t="shared" si="66"/>
        <v>0</v>
      </c>
      <c r="BF80" s="109">
        <f t="shared" si="66"/>
        <v>0</v>
      </c>
      <c r="BG80" s="109">
        <f t="shared" si="66"/>
        <v>0</v>
      </c>
      <c r="BH80" s="109">
        <f t="shared" si="66"/>
        <v>0</v>
      </c>
      <c r="BI80" s="109">
        <f t="shared" si="66"/>
        <v>0</v>
      </c>
      <c r="BJ80" s="110">
        <f t="shared" si="67"/>
        <v>0</v>
      </c>
      <c r="BK80" s="111">
        <f t="shared" si="68"/>
        <v>0</v>
      </c>
      <c r="BM80" s="113">
        <f t="shared" si="76"/>
        <v>0</v>
      </c>
      <c r="BN80" s="114">
        <f t="shared" si="69"/>
        <v>0</v>
      </c>
      <c r="BO80" s="115">
        <f t="shared" si="70"/>
        <v>0</v>
      </c>
    </row>
    <row r="81" spans="1:67" s="112" customFormat="1" ht="17.25">
      <c r="A81" s="60"/>
      <c r="B81" s="81"/>
      <c r="C81" s="82"/>
      <c r="D81" s="83"/>
      <c r="E81" s="83"/>
      <c r="F81" s="83"/>
      <c r="G81" s="84"/>
      <c r="H81" s="85"/>
      <c r="I81" s="87">
        <v>0</v>
      </c>
      <c r="J81" s="87">
        <v>0</v>
      </c>
      <c r="K81" s="87"/>
      <c r="L81" s="87"/>
      <c r="M81" s="87"/>
      <c r="N81" s="87"/>
      <c r="O81" s="88">
        <f t="shared" si="40"/>
        <v>0</v>
      </c>
      <c r="P81" s="89"/>
      <c r="Q81" s="90"/>
      <c r="R81" s="90"/>
      <c r="S81" s="91">
        <f t="shared" si="41"/>
        <v>0</v>
      </c>
      <c r="T81" s="92">
        <f t="shared" si="71"/>
        <v>0</v>
      </c>
      <c r="U81" s="93" t="str">
        <f t="shared" si="42"/>
        <v/>
      </c>
      <c r="V81" s="93" t="str">
        <f t="shared" si="43"/>
        <v/>
      </c>
      <c r="W81" s="93" t="str">
        <f t="shared" si="44"/>
        <v/>
      </c>
      <c r="X81" s="93" t="str">
        <f t="shared" si="45"/>
        <v/>
      </c>
      <c r="Y81" s="93" t="str">
        <f t="shared" si="46"/>
        <v/>
      </c>
      <c r="Z81" s="93" t="str">
        <f t="shared" si="47"/>
        <v/>
      </c>
      <c r="AA81" s="94">
        <f t="shared" si="48"/>
        <v>0</v>
      </c>
      <c r="AB81" s="95">
        <f t="shared" si="49"/>
        <v>0</v>
      </c>
      <c r="AC81" s="96">
        <f t="shared" si="50"/>
        <v>0</v>
      </c>
      <c r="AD81" s="92">
        <f t="shared" si="77"/>
        <v>0</v>
      </c>
      <c r="AE81" s="93" t="str">
        <f t="shared" si="51"/>
        <v/>
      </c>
      <c r="AF81" s="93" t="str">
        <f t="shared" si="52"/>
        <v/>
      </c>
      <c r="AG81" s="93" t="str">
        <f t="shared" si="53"/>
        <v/>
      </c>
      <c r="AH81" s="93" t="str">
        <f t="shared" si="54"/>
        <v/>
      </c>
      <c r="AI81" s="93" t="str">
        <f t="shared" si="55"/>
        <v/>
      </c>
      <c r="AJ81" s="93" t="str">
        <f t="shared" si="56"/>
        <v/>
      </c>
      <c r="AK81" s="97"/>
      <c r="AL81" s="98">
        <f t="shared" si="57"/>
        <v>0</v>
      </c>
      <c r="AM81" s="91" t="str">
        <f t="shared" si="58"/>
        <v/>
      </c>
      <c r="AN81" s="92">
        <f t="shared" si="78"/>
        <v>0</v>
      </c>
      <c r="AO81" s="93" t="str">
        <f t="shared" si="59"/>
        <v/>
      </c>
      <c r="AP81" s="93" t="str">
        <f t="shared" si="60"/>
        <v/>
      </c>
      <c r="AQ81" s="93" t="str">
        <f t="shared" si="61"/>
        <v/>
      </c>
      <c r="AR81" s="93" t="str">
        <f t="shared" si="62"/>
        <v/>
      </c>
      <c r="AS81" s="93" t="str">
        <f t="shared" si="63"/>
        <v/>
      </c>
      <c r="AT81" s="93" t="str">
        <f t="shared" si="64"/>
        <v/>
      </c>
      <c r="AU81" s="99"/>
      <c r="AV81" s="100"/>
      <c r="AW81" s="101"/>
      <c r="AX81" s="102"/>
      <c r="AY81" s="103">
        <f t="shared" si="72"/>
        <v>0</v>
      </c>
      <c r="AZ81" s="104">
        <f t="shared" si="65"/>
        <v>0</v>
      </c>
      <c r="BA81" s="104">
        <f t="shared" si="73"/>
        <v>0</v>
      </c>
      <c r="BB81" s="105">
        <f t="shared" si="74"/>
        <v>0</v>
      </c>
      <c r="BC81" s="118">
        <f t="shared" si="75"/>
        <v>0</v>
      </c>
      <c r="BE81" s="108">
        <f t="shared" si="66"/>
        <v>0</v>
      </c>
      <c r="BF81" s="109">
        <f t="shared" si="66"/>
        <v>0</v>
      </c>
      <c r="BG81" s="109">
        <f t="shared" si="66"/>
        <v>0</v>
      </c>
      <c r="BH81" s="109">
        <f t="shared" si="66"/>
        <v>0</v>
      </c>
      <c r="BI81" s="109">
        <f t="shared" si="66"/>
        <v>0</v>
      </c>
      <c r="BJ81" s="110">
        <f t="shared" si="67"/>
        <v>0</v>
      </c>
      <c r="BK81" s="111">
        <f t="shared" si="68"/>
        <v>0</v>
      </c>
      <c r="BM81" s="113">
        <f t="shared" si="76"/>
        <v>0</v>
      </c>
      <c r="BN81" s="114">
        <f t="shared" si="69"/>
        <v>0</v>
      </c>
      <c r="BO81" s="115">
        <f t="shared" si="70"/>
        <v>0</v>
      </c>
    </row>
    <row r="82" spans="1:67" s="112" customFormat="1" ht="17.25">
      <c r="A82" s="60"/>
      <c r="B82" s="81" t="s">
        <v>97</v>
      </c>
      <c r="C82" s="82" t="s">
        <v>98</v>
      </c>
      <c r="D82" s="83"/>
      <c r="E82" s="83"/>
      <c r="F82" s="83"/>
      <c r="G82" s="84"/>
      <c r="H82" s="85" t="s">
        <v>92</v>
      </c>
      <c r="I82" s="87">
        <v>0</v>
      </c>
      <c r="J82" s="87">
        <v>0</v>
      </c>
      <c r="K82" s="87"/>
      <c r="L82" s="87"/>
      <c r="M82" s="87"/>
      <c r="N82" s="87"/>
      <c r="O82" s="88">
        <f t="shared" si="40"/>
        <v>0</v>
      </c>
      <c r="P82" s="89"/>
      <c r="Q82" s="90"/>
      <c r="R82" s="90"/>
      <c r="S82" s="91">
        <f t="shared" si="41"/>
        <v>0</v>
      </c>
      <c r="T82" s="92">
        <f t="shared" si="71"/>
        <v>0</v>
      </c>
      <c r="U82" s="93" t="str">
        <f t="shared" si="42"/>
        <v/>
      </c>
      <c r="V82" s="93" t="str">
        <f t="shared" si="43"/>
        <v/>
      </c>
      <c r="W82" s="93" t="str">
        <f t="shared" si="44"/>
        <v/>
      </c>
      <c r="X82" s="93" t="str">
        <f t="shared" si="45"/>
        <v/>
      </c>
      <c r="Y82" s="93" t="str">
        <f t="shared" si="46"/>
        <v/>
      </c>
      <c r="Z82" s="93" t="str">
        <f t="shared" si="47"/>
        <v/>
      </c>
      <c r="AA82" s="94">
        <f t="shared" si="48"/>
        <v>0</v>
      </c>
      <c r="AB82" s="95">
        <f t="shared" si="49"/>
        <v>0</v>
      </c>
      <c r="AC82" s="96">
        <f t="shared" si="50"/>
        <v>0</v>
      </c>
      <c r="AD82" s="92">
        <f t="shared" si="77"/>
        <v>0</v>
      </c>
      <c r="AE82" s="93" t="str">
        <f t="shared" si="51"/>
        <v/>
      </c>
      <c r="AF82" s="93" t="str">
        <f t="shared" si="52"/>
        <v/>
      </c>
      <c r="AG82" s="93" t="str">
        <f t="shared" si="53"/>
        <v/>
      </c>
      <c r="AH82" s="93" t="str">
        <f t="shared" si="54"/>
        <v/>
      </c>
      <c r="AI82" s="93" t="str">
        <f t="shared" si="55"/>
        <v/>
      </c>
      <c r="AJ82" s="93" t="str">
        <f t="shared" si="56"/>
        <v/>
      </c>
      <c r="AK82" s="97"/>
      <c r="AL82" s="98">
        <f t="shared" si="57"/>
        <v>0</v>
      </c>
      <c r="AM82" s="91" t="str">
        <f t="shared" si="58"/>
        <v/>
      </c>
      <c r="AN82" s="92">
        <f t="shared" si="78"/>
        <v>0</v>
      </c>
      <c r="AO82" s="93" t="str">
        <f t="shared" si="59"/>
        <v/>
      </c>
      <c r="AP82" s="93" t="str">
        <f t="shared" si="60"/>
        <v/>
      </c>
      <c r="AQ82" s="93" t="str">
        <f t="shared" si="61"/>
        <v/>
      </c>
      <c r="AR82" s="93" t="str">
        <f t="shared" si="62"/>
        <v/>
      </c>
      <c r="AS82" s="93" t="str">
        <f t="shared" si="63"/>
        <v/>
      </c>
      <c r="AT82" s="93" t="str">
        <f t="shared" si="64"/>
        <v/>
      </c>
      <c r="AU82" s="99"/>
      <c r="AV82" s="100"/>
      <c r="AW82" s="101"/>
      <c r="AX82" s="102"/>
      <c r="AY82" s="103">
        <f t="shared" si="72"/>
        <v>0</v>
      </c>
      <c r="AZ82" s="104">
        <f t="shared" si="65"/>
        <v>0</v>
      </c>
      <c r="BA82" s="104">
        <f t="shared" si="73"/>
        <v>0</v>
      </c>
      <c r="BB82" s="105">
        <f t="shared" si="74"/>
        <v>0</v>
      </c>
      <c r="BC82" s="118">
        <f t="shared" si="75"/>
        <v>0</v>
      </c>
      <c r="BE82" s="108">
        <f t="shared" si="66"/>
        <v>0</v>
      </c>
      <c r="BF82" s="109">
        <f t="shared" si="66"/>
        <v>0</v>
      </c>
      <c r="BG82" s="109">
        <f t="shared" si="66"/>
        <v>0</v>
      </c>
      <c r="BH82" s="109">
        <f t="shared" si="66"/>
        <v>0</v>
      </c>
      <c r="BI82" s="109">
        <f t="shared" si="66"/>
        <v>0</v>
      </c>
      <c r="BJ82" s="110">
        <f t="shared" si="67"/>
        <v>0</v>
      </c>
      <c r="BK82" s="111">
        <f t="shared" si="68"/>
        <v>0</v>
      </c>
      <c r="BM82" s="113">
        <f t="shared" si="76"/>
        <v>0</v>
      </c>
      <c r="BN82" s="114">
        <f t="shared" si="69"/>
        <v>0</v>
      </c>
      <c r="BO82" s="115">
        <f t="shared" si="70"/>
        <v>0</v>
      </c>
    </row>
    <row r="83" spans="1:67" s="112" customFormat="1" ht="17.25">
      <c r="A83" s="60"/>
      <c r="B83" s="81"/>
      <c r="C83" s="82"/>
      <c r="D83" s="83"/>
      <c r="E83" s="83"/>
      <c r="F83" s="83"/>
      <c r="G83" s="84"/>
      <c r="H83" s="85"/>
      <c r="I83" s="87">
        <v>0</v>
      </c>
      <c r="J83" s="87">
        <v>0</v>
      </c>
      <c r="K83" s="87"/>
      <c r="L83" s="87"/>
      <c r="M83" s="87"/>
      <c r="N83" s="87"/>
      <c r="O83" s="88">
        <f t="shared" si="40"/>
        <v>0</v>
      </c>
      <c r="P83" s="89"/>
      <c r="Q83" s="90"/>
      <c r="R83" s="90"/>
      <c r="S83" s="91">
        <f t="shared" si="41"/>
        <v>0</v>
      </c>
      <c r="T83" s="92">
        <f t="shared" si="71"/>
        <v>0</v>
      </c>
      <c r="U83" s="93" t="str">
        <f t="shared" si="42"/>
        <v/>
      </c>
      <c r="V83" s="93" t="str">
        <f t="shared" si="43"/>
        <v/>
      </c>
      <c r="W83" s="93" t="str">
        <f t="shared" si="44"/>
        <v/>
      </c>
      <c r="X83" s="93" t="str">
        <f t="shared" si="45"/>
        <v/>
      </c>
      <c r="Y83" s="93" t="str">
        <f t="shared" si="46"/>
        <v/>
      </c>
      <c r="Z83" s="93" t="str">
        <f t="shared" si="47"/>
        <v/>
      </c>
      <c r="AA83" s="94">
        <f t="shared" si="48"/>
        <v>0</v>
      </c>
      <c r="AB83" s="95">
        <f t="shared" si="49"/>
        <v>0</v>
      </c>
      <c r="AC83" s="96">
        <f t="shared" si="50"/>
        <v>0</v>
      </c>
      <c r="AD83" s="92">
        <f t="shared" si="77"/>
        <v>0</v>
      </c>
      <c r="AE83" s="93" t="str">
        <f t="shared" si="51"/>
        <v/>
      </c>
      <c r="AF83" s="93" t="str">
        <f t="shared" si="52"/>
        <v/>
      </c>
      <c r="AG83" s="93" t="str">
        <f t="shared" si="53"/>
        <v/>
      </c>
      <c r="AH83" s="93" t="str">
        <f t="shared" si="54"/>
        <v/>
      </c>
      <c r="AI83" s="93" t="str">
        <f t="shared" si="55"/>
        <v/>
      </c>
      <c r="AJ83" s="93" t="str">
        <f t="shared" si="56"/>
        <v/>
      </c>
      <c r="AK83" s="97"/>
      <c r="AL83" s="98">
        <f t="shared" si="57"/>
        <v>0</v>
      </c>
      <c r="AM83" s="91" t="str">
        <f t="shared" si="58"/>
        <v/>
      </c>
      <c r="AN83" s="92">
        <f t="shared" si="78"/>
        <v>0</v>
      </c>
      <c r="AO83" s="93" t="str">
        <f t="shared" si="59"/>
        <v/>
      </c>
      <c r="AP83" s="93" t="str">
        <f t="shared" si="60"/>
        <v/>
      </c>
      <c r="AQ83" s="93" t="str">
        <f t="shared" si="61"/>
        <v/>
      </c>
      <c r="AR83" s="93" t="str">
        <f t="shared" si="62"/>
        <v/>
      </c>
      <c r="AS83" s="93" t="str">
        <f t="shared" si="63"/>
        <v/>
      </c>
      <c r="AT83" s="93" t="str">
        <f t="shared" si="64"/>
        <v/>
      </c>
      <c r="AU83" s="99"/>
      <c r="AV83" s="100"/>
      <c r="AW83" s="101"/>
      <c r="AX83" s="102"/>
      <c r="AY83" s="103">
        <f t="shared" si="72"/>
        <v>0</v>
      </c>
      <c r="AZ83" s="104">
        <f t="shared" si="65"/>
        <v>0</v>
      </c>
      <c r="BA83" s="104">
        <f t="shared" si="73"/>
        <v>0</v>
      </c>
      <c r="BB83" s="105">
        <f t="shared" si="74"/>
        <v>0</v>
      </c>
      <c r="BC83" s="118">
        <f t="shared" si="75"/>
        <v>0</v>
      </c>
      <c r="BE83" s="108">
        <f t="shared" si="66"/>
        <v>0</v>
      </c>
      <c r="BF83" s="109">
        <f t="shared" si="66"/>
        <v>0</v>
      </c>
      <c r="BG83" s="109">
        <f t="shared" si="66"/>
        <v>0</v>
      </c>
      <c r="BH83" s="109">
        <f t="shared" si="66"/>
        <v>0</v>
      </c>
      <c r="BI83" s="109">
        <f t="shared" si="66"/>
        <v>0</v>
      </c>
      <c r="BJ83" s="110">
        <f t="shared" si="67"/>
        <v>0</v>
      </c>
      <c r="BK83" s="111">
        <f t="shared" si="68"/>
        <v>0</v>
      </c>
      <c r="BM83" s="113">
        <f t="shared" si="76"/>
        <v>0</v>
      </c>
      <c r="BN83" s="114">
        <f t="shared" si="69"/>
        <v>0</v>
      </c>
      <c r="BO83" s="115">
        <f t="shared" si="70"/>
        <v>0</v>
      </c>
    </row>
    <row r="84" spans="1:67" s="112" customFormat="1" ht="17.25">
      <c r="A84" s="60"/>
      <c r="B84" s="81" t="s">
        <v>99</v>
      </c>
      <c r="C84" s="82" t="s">
        <v>100</v>
      </c>
      <c r="D84" s="83"/>
      <c r="E84" s="83"/>
      <c r="F84" s="83"/>
      <c r="G84" s="84"/>
      <c r="H84" s="85" t="s">
        <v>92</v>
      </c>
      <c r="I84" s="87">
        <v>0</v>
      </c>
      <c r="J84" s="87">
        <v>0</v>
      </c>
      <c r="K84" s="87"/>
      <c r="L84" s="87"/>
      <c r="M84" s="87"/>
      <c r="N84" s="87"/>
      <c r="O84" s="88">
        <f t="shared" si="40"/>
        <v>0</v>
      </c>
      <c r="P84" s="89"/>
      <c r="Q84" s="90"/>
      <c r="R84" s="90"/>
      <c r="S84" s="91">
        <f t="shared" si="41"/>
        <v>0</v>
      </c>
      <c r="T84" s="92">
        <f t="shared" si="71"/>
        <v>0</v>
      </c>
      <c r="U84" s="93" t="str">
        <f t="shared" si="42"/>
        <v/>
      </c>
      <c r="V84" s="93" t="str">
        <f t="shared" si="43"/>
        <v/>
      </c>
      <c r="W84" s="93" t="str">
        <f t="shared" si="44"/>
        <v/>
      </c>
      <c r="X84" s="93" t="str">
        <f t="shared" si="45"/>
        <v/>
      </c>
      <c r="Y84" s="93" t="str">
        <f t="shared" si="46"/>
        <v/>
      </c>
      <c r="Z84" s="93" t="str">
        <f t="shared" si="47"/>
        <v/>
      </c>
      <c r="AA84" s="94">
        <f t="shared" si="48"/>
        <v>0</v>
      </c>
      <c r="AB84" s="95">
        <f t="shared" si="49"/>
        <v>0</v>
      </c>
      <c r="AC84" s="96">
        <f t="shared" si="50"/>
        <v>0</v>
      </c>
      <c r="AD84" s="92">
        <f t="shared" si="77"/>
        <v>0</v>
      </c>
      <c r="AE84" s="93" t="str">
        <f t="shared" si="51"/>
        <v/>
      </c>
      <c r="AF84" s="93" t="str">
        <f t="shared" si="52"/>
        <v/>
      </c>
      <c r="AG84" s="93" t="str">
        <f t="shared" si="53"/>
        <v/>
      </c>
      <c r="AH84" s="93" t="str">
        <f t="shared" si="54"/>
        <v/>
      </c>
      <c r="AI84" s="93" t="str">
        <f t="shared" si="55"/>
        <v/>
      </c>
      <c r="AJ84" s="93" t="str">
        <f t="shared" si="56"/>
        <v/>
      </c>
      <c r="AK84" s="97"/>
      <c r="AL84" s="98">
        <f t="shared" si="57"/>
        <v>0</v>
      </c>
      <c r="AM84" s="91" t="str">
        <f t="shared" si="58"/>
        <v/>
      </c>
      <c r="AN84" s="92">
        <f t="shared" si="78"/>
        <v>0</v>
      </c>
      <c r="AO84" s="93" t="str">
        <f t="shared" si="59"/>
        <v/>
      </c>
      <c r="AP84" s="93" t="str">
        <f t="shared" si="60"/>
        <v/>
      </c>
      <c r="AQ84" s="93" t="str">
        <f t="shared" si="61"/>
        <v/>
      </c>
      <c r="AR84" s="93" t="str">
        <f t="shared" si="62"/>
        <v/>
      </c>
      <c r="AS84" s="93" t="str">
        <f t="shared" si="63"/>
        <v/>
      </c>
      <c r="AT84" s="93" t="str">
        <f t="shared" si="64"/>
        <v/>
      </c>
      <c r="AU84" s="99"/>
      <c r="AV84" s="100"/>
      <c r="AW84" s="101"/>
      <c r="AX84" s="102"/>
      <c r="AY84" s="103">
        <f t="shared" si="72"/>
        <v>0</v>
      </c>
      <c r="AZ84" s="104">
        <f t="shared" si="65"/>
        <v>0</v>
      </c>
      <c r="BA84" s="104">
        <f t="shared" si="73"/>
        <v>0</v>
      </c>
      <c r="BB84" s="105">
        <f t="shared" si="74"/>
        <v>0</v>
      </c>
      <c r="BC84" s="118">
        <f t="shared" si="75"/>
        <v>0</v>
      </c>
      <c r="BE84" s="108">
        <f t="shared" si="66"/>
        <v>0</v>
      </c>
      <c r="BF84" s="109">
        <f t="shared" si="66"/>
        <v>0</v>
      </c>
      <c r="BG84" s="109">
        <f t="shared" si="66"/>
        <v>0</v>
      </c>
      <c r="BH84" s="109">
        <f t="shared" si="66"/>
        <v>0</v>
      </c>
      <c r="BI84" s="109">
        <f t="shared" si="66"/>
        <v>0</v>
      </c>
      <c r="BJ84" s="110">
        <f t="shared" si="67"/>
        <v>0</v>
      </c>
      <c r="BK84" s="111">
        <f t="shared" si="68"/>
        <v>0</v>
      </c>
      <c r="BM84" s="113">
        <f t="shared" si="76"/>
        <v>0</v>
      </c>
      <c r="BN84" s="114">
        <f t="shared" si="69"/>
        <v>0</v>
      </c>
      <c r="BO84" s="115">
        <f t="shared" si="70"/>
        <v>0</v>
      </c>
    </row>
    <row r="85" spans="1:67" s="112" customFormat="1" ht="17.25">
      <c r="A85" s="60"/>
      <c r="B85" s="81"/>
      <c r="C85" s="82"/>
      <c r="D85" s="83"/>
      <c r="E85" s="83"/>
      <c r="F85" s="83"/>
      <c r="G85" s="84"/>
      <c r="H85" s="85"/>
      <c r="I85" s="87">
        <v>0</v>
      </c>
      <c r="J85" s="87">
        <v>0</v>
      </c>
      <c r="K85" s="87"/>
      <c r="L85" s="87"/>
      <c r="M85" s="87"/>
      <c r="N85" s="87"/>
      <c r="O85" s="88">
        <f t="shared" si="40"/>
        <v>0</v>
      </c>
      <c r="P85" s="89"/>
      <c r="Q85" s="90"/>
      <c r="R85" s="90"/>
      <c r="S85" s="91">
        <f t="shared" si="41"/>
        <v>0</v>
      </c>
      <c r="T85" s="92">
        <f t="shared" si="71"/>
        <v>0</v>
      </c>
      <c r="U85" s="93" t="str">
        <f t="shared" si="42"/>
        <v/>
      </c>
      <c r="V85" s="93" t="str">
        <f t="shared" si="43"/>
        <v/>
      </c>
      <c r="W85" s="93" t="str">
        <f t="shared" si="44"/>
        <v/>
      </c>
      <c r="X85" s="93" t="str">
        <f t="shared" si="45"/>
        <v/>
      </c>
      <c r="Y85" s="93" t="str">
        <f t="shared" si="46"/>
        <v/>
      </c>
      <c r="Z85" s="93" t="str">
        <f t="shared" si="47"/>
        <v/>
      </c>
      <c r="AA85" s="94">
        <f t="shared" si="48"/>
        <v>0</v>
      </c>
      <c r="AB85" s="95">
        <f t="shared" si="49"/>
        <v>0</v>
      </c>
      <c r="AC85" s="96">
        <f t="shared" si="50"/>
        <v>0</v>
      </c>
      <c r="AD85" s="92">
        <f t="shared" si="77"/>
        <v>0</v>
      </c>
      <c r="AE85" s="93" t="str">
        <f t="shared" si="51"/>
        <v/>
      </c>
      <c r="AF85" s="93" t="str">
        <f t="shared" si="52"/>
        <v/>
      </c>
      <c r="AG85" s="93" t="str">
        <f t="shared" si="53"/>
        <v/>
      </c>
      <c r="AH85" s="93" t="str">
        <f t="shared" si="54"/>
        <v/>
      </c>
      <c r="AI85" s="93" t="str">
        <f t="shared" si="55"/>
        <v/>
      </c>
      <c r="AJ85" s="93" t="str">
        <f t="shared" si="56"/>
        <v/>
      </c>
      <c r="AK85" s="97"/>
      <c r="AL85" s="98">
        <f t="shared" si="57"/>
        <v>0</v>
      </c>
      <c r="AM85" s="91" t="str">
        <f t="shared" si="58"/>
        <v/>
      </c>
      <c r="AN85" s="92">
        <f t="shared" si="78"/>
        <v>0</v>
      </c>
      <c r="AO85" s="93" t="str">
        <f t="shared" si="59"/>
        <v/>
      </c>
      <c r="AP85" s="93" t="str">
        <f t="shared" si="60"/>
        <v/>
      </c>
      <c r="AQ85" s="93" t="str">
        <f t="shared" si="61"/>
        <v/>
      </c>
      <c r="AR85" s="93" t="str">
        <f t="shared" si="62"/>
        <v/>
      </c>
      <c r="AS85" s="93" t="str">
        <f t="shared" si="63"/>
        <v/>
      </c>
      <c r="AT85" s="93" t="str">
        <f t="shared" si="64"/>
        <v/>
      </c>
      <c r="AU85" s="99"/>
      <c r="AV85" s="100"/>
      <c r="AW85" s="101"/>
      <c r="AX85" s="102"/>
      <c r="AY85" s="103">
        <f t="shared" si="72"/>
        <v>0</v>
      </c>
      <c r="AZ85" s="104">
        <f t="shared" si="65"/>
        <v>0</v>
      </c>
      <c r="BA85" s="104">
        <f t="shared" si="73"/>
        <v>0</v>
      </c>
      <c r="BB85" s="105">
        <f t="shared" si="74"/>
        <v>0</v>
      </c>
      <c r="BC85" s="118">
        <f t="shared" si="75"/>
        <v>0</v>
      </c>
      <c r="BE85" s="108">
        <f t="shared" si="66"/>
        <v>0</v>
      </c>
      <c r="BF85" s="109">
        <f t="shared" si="66"/>
        <v>0</v>
      </c>
      <c r="BG85" s="109">
        <f t="shared" si="66"/>
        <v>0</v>
      </c>
      <c r="BH85" s="109">
        <f t="shared" si="66"/>
        <v>0</v>
      </c>
      <c r="BI85" s="109">
        <f t="shared" si="66"/>
        <v>0</v>
      </c>
      <c r="BJ85" s="110">
        <f t="shared" si="67"/>
        <v>0</v>
      </c>
      <c r="BK85" s="111">
        <f t="shared" si="68"/>
        <v>0</v>
      </c>
      <c r="BM85" s="113">
        <f t="shared" si="76"/>
        <v>0</v>
      </c>
      <c r="BN85" s="114">
        <f t="shared" si="69"/>
        <v>0</v>
      </c>
      <c r="BO85" s="115">
        <f t="shared" si="70"/>
        <v>0</v>
      </c>
    </row>
    <row r="86" spans="1:67" s="112" customFormat="1" ht="17.25">
      <c r="A86" s="60"/>
      <c r="B86" s="116">
        <v>62</v>
      </c>
      <c r="C86" s="117" t="s">
        <v>101</v>
      </c>
      <c r="D86" s="83"/>
      <c r="E86" s="83"/>
      <c r="F86" s="83"/>
      <c r="G86" s="84"/>
      <c r="H86" s="85"/>
      <c r="I86" s="87">
        <v>0</v>
      </c>
      <c r="J86" s="87">
        <v>0</v>
      </c>
      <c r="K86" s="87"/>
      <c r="L86" s="87"/>
      <c r="M86" s="87"/>
      <c r="N86" s="87"/>
      <c r="O86" s="88">
        <f t="shared" si="40"/>
        <v>0</v>
      </c>
      <c r="P86" s="89"/>
      <c r="Q86" s="90"/>
      <c r="R86" s="90"/>
      <c r="S86" s="91">
        <f t="shared" si="41"/>
        <v>0</v>
      </c>
      <c r="T86" s="92">
        <f t="shared" si="71"/>
        <v>0</v>
      </c>
      <c r="U86" s="93" t="str">
        <f t="shared" si="42"/>
        <v/>
      </c>
      <c r="V86" s="93" t="str">
        <f t="shared" si="43"/>
        <v/>
      </c>
      <c r="W86" s="93" t="str">
        <f t="shared" si="44"/>
        <v/>
      </c>
      <c r="X86" s="93" t="str">
        <f t="shared" si="45"/>
        <v/>
      </c>
      <c r="Y86" s="93" t="str">
        <f t="shared" si="46"/>
        <v/>
      </c>
      <c r="Z86" s="93" t="str">
        <f t="shared" si="47"/>
        <v/>
      </c>
      <c r="AA86" s="94">
        <f t="shared" si="48"/>
        <v>0</v>
      </c>
      <c r="AB86" s="95">
        <f t="shared" si="49"/>
        <v>0</v>
      </c>
      <c r="AC86" s="96">
        <f t="shared" si="50"/>
        <v>0</v>
      </c>
      <c r="AD86" s="92">
        <f t="shared" si="77"/>
        <v>0</v>
      </c>
      <c r="AE86" s="93" t="str">
        <f t="shared" si="51"/>
        <v/>
      </c>
      <c r="AF86" s="93" t="str">
        <f t="shared" si="52"/>
        <v/>
      </c>
      <c r="AG86" s="93" t="str">
        <f t="shared" si="53"/>
        <v/>
      </c>
      <c r="AH86" s="93" t="str">
        <f t="shared" si="54"/>
        <v/>
      </c>
      <c r="AI86" s="93" t="str">
        <f t="shared" si="55"/>
        <v/>
      </c>
      <c r="AJ86" s="93" t="str">
        <f t="shared" si="56"/>
        <v/>
      </c>
      <c r="AK86" s="97"/>
      <c r="AL86" s="98">
        <f t="shared" si="57"/>
        <v>0</v>
      </c>
      <c r="AM86" s="91" t="str">
        <f t="shared" si="58"/>
        <v/>
      </c>
      <c r="AN86" s="92">
        <f t="shared" si="78"/>
        <v>0</v>
      </c>
      <c r="AO86" s="93" t="str">
        <f t="shared" si="59"/>
        <v/>
      </c>
      <c r="AP86" s="93" t="str">
        <f t="shared" si="60"/>
        <v/>
      </c>
      <c r="AQ86" s="93" t="str">
        <f t="shared" si="61"/>
        <v/>
      </c>
      <c r="AR86" s="93" t="str">
        <f t="shared" si="62"/>
        <v/>
      </c>
      <c r="AS86" s="93" t="str">
        <f t="shared" si="63"/>
        <v/>
      </c>
      <c r="AT86" s="93" t="str">
        <f t="shared" si="64"/>
        <v/>
      </c>
      <c r="AU86" s="99"/>
      <c r="AV86" s="100"/>
      <c r="AW86" s="101"/>
      <c r="AX86" s="102"/>
      <c r="AY86" s="103">
        <f t="shared" si="72"/>
        <v>0</v>
      </c>
      <c r="AZ86" s="104">
        <f t="shared" si="65"/>
        <v>0</v>
      </c>
      <c r="BA86" s="104">
        <f t="shared" si="73"/>
        <v>0</v>
      </c>
      <c r="BB86" s="105">
        <f t="shared" si="74"/>
        <v>0</v>
      </c>
      <c r="BC86" s="118">
        <f t="shared" si="75"/>
        <v>0</v>
      </c>
      <c r="BE86" s="108">
        <f t="shared" si="66"/>
        <v>0</v>
      </c>
      <c r="BF86" s="109">
        <f t="shared" si="66"/>
        <v>0</v>
      </c>
      <c r="BG86" s="109">
        <f t="shared" si="66"/>
        <v>0</v>
      </c>
      <c r="BH86" s="109">
        <f t="shared" si="66"/>
        <v>0</v>
      </c>
      <c r="BI86" s="109">
        <f t="shared" si="66"/>
        <v>0</v>
      </c>
      <c r="BJ86" s="110">
        <f t="shared" si="67"/>
        <v>0</v>
      </c>
      <c r="BK86" s="111">
        <f t="shared" si="68"/>
        <v>0</v>
      </c>
      <c r="BM86" s="113">
        <f t="shared" si="76"/>
        <v>0</v>
      </c>
      <c r="BN86" s="114">
        <f t="shared" si="69"/>
        <v>0</v>
      </c>
      <c r="BO86" s="115">
        <f t="shared" si="70"/>
        <v>0</v>
      </c>
    </row>
    <row r="87" spans="1:67" s="112" customFormat="1" ht="17.25">
      <c r="A87" s="60"/>
      <c r="B87" s="81"/>
      <c r="C87" s="82"/>
      <c r="D87" s="83"/>
      <c r="E87" s="83"/>
      <c r="F87" s="83"/>
      <c r="G87" s="84"/>
      <c r="H87" s="85"/>
      <c r="I87" s="87">
        <v>0</v>
      </c>
      <c r="J87" s="87">
        <v>0</v>
      </c>
      <c r="K87" s="87"/>
      <c r="L87" s="87"/>
      <c r="M87" s="87"/>
      <c r="N87" s="87"/>
      <c r="O87" s="88">
        <f t="shared" si="40"/>
        <v>0</v>
      </c>
      <c r="P87" s="89"/>
      <c r="Q87" s="90"/>
      <c r="R87" s="90"/>
      <c r="S87" s="91">
        <f t="shared" si="41"/>
        <v>0</v>
      </c>
      <c r="T87" s="92">
        <f t="shared" si="71"/>
        <v>0</v>
      </c>
      <c r="U87" s="93" t="str">
        <f t="shared" si="42"/>
        <v/>
      </c>
      <c r="V87" s="93" t="str">
        <f t="shared" si="43"/>
        <v/>
      </c>
      <c r="W87" s="93" t="str">
        <f t="shared" si="44"/>
        <v/>
      </c>
      <c r="X87" s="93" t="str">
        <f t="shared" si="45"/>
        <v/>
      </c>
      <c r="Y87" s="93" t="str">
        <f t="shared" si="46"/>
        <v/>
      </c>
      <c r="Z87" s="93" t="str">
        <f t="shared" si="47"/>
        <v/>
      </c>
      <c r="AA87" s="94">
        <f t="shared" si="48"/>
        <v>0</v>
      </c>
      <c r="AB87" s="95">
        <f t="shared" si="49"/>
        <v>0</v>
      </c>
      <c r="AC87" s="96">
        <f t="shared" si="50"/>
        <v>0</v>
      </c>
      <c r="AD87" s="92">
        <f t="shared" si="77"/>
        <v>0</v>
      </c>
      <c r="AE87" s="93" t="str">
        <f t="shared" si="51"/>
        <v/>
      </c>
      <c r="AF87" s="93" t="str">
        <f t="shared" si="52"/>
        <v/>
      </c>
      <c r="AG87" s="93" t="str">
        <f t="shared" si="53"/>
        <v/>
      </c>
      <c r="AH87" s="93" t="str">
        <f t="shared" si="54"/>
        <v/>
      </c>
      <c r="AI87" s="93" t="str">
        <f t="shared" si="55"/>
        <v/>
      </c>
      <c r="AJ87" s="93" t="str">
        <f t="shared" si="56"/>
        <v/>
      </c>
      <c r="AK87" s="97"/>
      <c r="AL87" s="98">
        <f t="shared" si="57"/>
        <v>0</v>
      </c>
      <c r="AM87" s="91" t="str">
        <f t="shared" si="58"/>
        <v/>
      </c>
      <c r="AN87" s="92">
        <f t="shared" si="78"/>
        <v>0</v>
      </c>
      <c r="AO87" s="93" t="str">
        <f t="shared" si="59"/>
        <v/>
      </c>
      <c r="AP87" s="93" t="str">
        <f t="shared" si="60"/>
        <v/>
      </c>
      <c r="AQ87" s="93" t="str">
        <f t="shared" si="61"/>
        <v/>
      </c>
      <c r="AR87" s="93" t="str">
        <f t="shared" si="62"/>
        <v/>
      </c>
      <c r="AS87" s="93" t="str">
        <f t="shared" si="63"/>
        <v/>
      </c>
      <c r="AT87" s="93" t="str">
        <f t="shared" si="64"/>
        <v/>
      </c>
      <c r="AU87" s="99"/>
      <c r="AV87" s="100"/>
      <c r="AW87" s="101"/>
      <c r="AX87" s="102"/>
      <c r="AY87" s="103">
        <f t="shared" si="72"/>
        <v>0</v>
      </c>
      <c r="AZ87" s="104">
        <f t="shared" si="65"/>
        <v>0</v>
      </c>
      <c r="BA87" s="104">
        <f t="shared" si="73"/>
        <v>0</v>
      </c>
      <c r="BB87" s="105">
        <f t="shared" si="74"/>
        <v>0</v>
      </c>
      <c r="BC87" s="118">
        <f t="shared" si="75"/>
        <v>0</v>
      </c>
      <c r="BE87" s="108">
        <f t="shared" si="66"/>
        <v>0</v>
      </c>
      <c r="BF87" s="109">
        <f t="shared" si="66"/>
        <v>0</v>
      </c>
      <c r="BG87" s="109">
        <f t="shared" si="66"/>
        <v>0</v>
      </c>
      <c r="BH87" s="109">
        <f t="shared" si="66"/>
        <v>0</v>
      </c>
      <c r="BI87" s="109">
        <f t="shared" si="66"/>
        <v>0</v>
      </c>
      <c r="BJ87" s="110">
        <f t="shared" si="67"/>
        <v>0</v>
      </c>
      <c r="BK87" s="111">
        <f t="shared" si="68"/>
        <v>0</v>
      </c>
      <c r="BM87" s="113">
        <f t="shared" si="76"/>
        <v>0</v>
      </c>
      <c r="BN87" s="114">
        <f t="shared" si="69"/>
        <v>0</v>
      </c>
      <c r="BO87" s="115">
        <f t="shared" si="70"/>
        <v>0</v>
      </c>
    </row>
    <row r="88" spans="1:67" s="112" customFormat="1" ht="17.25">
      <c r="A88" s="60"/>
      <c r="B88" s="116">
        <v>62.1</v>
      </c>
      <c r="C88" s="117" t="s">
        <v>102</v>
      </c>
      <c r="D88" s="83"/>
      <c r="E88" s="83"/>
      <c r="F88" s="83"/>
      <c r="G88" s="84"/>
      <c r="H88" s="85"/>
      <c r="I88" s="87">
        <v>0</v>
      </c>
      <c r="J88" s="87">
        <v>0</v>
      </c>
      <c r="K88" s="87"/>
      <c r="L88" s="87"/>
      <c r="M88" s="87"/>
      <c r="N88" s="87"/>
      <c r="O88" s="88">
        <f t="shared" si="40"/>
        <v>0</v>
      </c>
      <c r="P88" s="89"/>
      <c r="Q88" s="90"/>
      <c r="R88" s="90"/>
      <c r="S88" s="91">
        <f t="shared" si="41"/>
        <v>0</v>
      </c>
      <c r="T88" s="92">
        <f t="shared" si="71"/>
        <v>0</v>
      </c>
      <c r="U88" s="93" t="str">
        <f t="shared" si="42"/>
        <v/>
      </c>
      <c r="V88" s="93" t="str">
        <f t="shared" si="43"/>
        <v/>
      </c>
      <c r="W88" s="93" t="str">
        <f t="shared" si="44"/>
        <v/>
      </c>
      <c r="X88" s="93" t="str">
        <f t="shared" si="45"/>
        <v/>
      </c>
      <c r="Y88" s="93" t="str">
        <f t="shared" si="46"/>
        <v/>
      </c>
      <c r="Z88" s="93" t="str">
        <f t="shared" si="47"/>
        <v/>
      </c>
      <c r="AA88" s="94">
        <f t="shared" si="48"/>
        <v>0</v>
      </c>
      <c r="AB88" s="95">
        <f t="shared" si="49"/>
        <v>0</v>
      </c>
      <c r="AC88" s="96">
        <f t="shared" si="50"/>
        <v>0</v>
      </c>
      <c r="AD88" s="92">
        <f t="shared" si="77"/>
        <v>0</v>
      </c>
      <c r="AE88" s="93" t="str">
        <f t="shared" si="51"/>
        <v/>
      </c>
      <c r="AF88" s="93" t="str">
        <f t="shared" si="52"/>
        <v/>
      </c>
      <c r="AG88" s="93" t="str">
        <f t="shared" si="53"/>
        <v/>
      </c>
      <c r="AH88" s="93" t="str">
        <f t="shared" si="54"/>
        <v/>
      </c>
      <c r="AI88" s="93" t="str">
        <f t="shared" si="55"/>
        <v/>
      </c>
      <c r="AJ88" s="93" t="str">
        <f t="shared" si="56"/>
        <v/>
      </c>
      <c r="AK88" s="97"/>
      <c r="AL88" s="98">
        <f t="shared" si="57"/>
        <v>0</v>
      </c>
      <c r="AM88" s="91" t="str">
        <f t="shared" si="58"/>
        <v/>
      </c>
      <c r="AN88" s="92">
        <f t="shared" si="78"/>
        <v>0</v>
      </c>
      <c r="AO88" s="93" t="str">
        <f t="shared" si="59"/>
        <v/>
      </c>
      <c r="AP88" s="93" t="str">
        <f t="shared" si="60"/>
        <v/>
      </c>
      <c r="AQ88" s="93" t="str">
        <f t="shared" si="61"/>
        <v/>
      </c>
      <c r="AR88" s="93" t="str">
        <f t="shared" si="62"/>
        <v/>
      </c>
      <c r="AS88" s="93" t="str">
        <f t="shared" si="63"/>
        <v/>
      </c>
      <c r="AT88" s="93" t="str">
        <f t="shared" si="64"/>
        <v/>
      </c>
      <c r="AU88" s="99"/>
      <c r="AV88" s="100"/>
      <c r="AW88" s="101"/>
      <c r="AX88" s="102"/>
      <c r="AY88" s="103">
        <f t="shared" si="72"/>
        <v>0</v>
      </c>
      <c r="AZ88" s="104">
        <f t="shared" si="65"/>
        <v>0</v>
      </c>
      <c r="BA88" s="104">
        <f t="shared" si="73"/>
        <v>0</v>
      </c>
      <c r="BB88" s="105">
        <f t="shared" si="74"/>
        <v>0</v>
      </c>
      <c r="BC88" s="118">
        <f t="shared" si="75"/>
        <v>0</v>
      </c>
      <c r="BE88" s="108">
        <f t="shared" si="66"/>
        <v>0</v>
      </c>
      <c r="BF88" s="109">
        <f t="shared" si="66"/>
        <v>0</v>
      </c>
      <c r="BG88" s="109">
        <f t="shared" si="66"/>
        <v>0</v>
      </c>
      <c r="BH88" s="109">
        <f t="shared" si="66"/>
        <v>0</v>
      </c>
      <c r="BI88" s="109">
        <f t="shared" si="66"/>
        <v>0</v>
      </c>
      <c r="BJ88" s="110">
        <f t="shared" si="67"/>
        <v>0</v>
      </c>
      <c r="BK88" s="111">
        <f t="shared" si="68"/>
        <v>0</v>
      </c>
      <c r="BM88" s="113">
        <f t="shared" si="76"/>
        <v>0</v>
      </c>
      <c r="BN88" s="114">
        <f t="shared" si="69"/>
        <v>0</v>
      </c>
      <c r="BO88" s="115">
        <f t="shared" si="70"/>
        <v>0</v>
      </c>
    </row>
    <row r="89" spans="1:67" s="112" customFormat="1" ht="17.25">
      <c r="A89" s="60" t="s">
        <v>41</v>
      </c>
      <c r="B89" s="81"/>
      <c r="C89" s="82" t="s">
        <v>103</v>
      </c>
      <c r="D89" s="83"/>
      <c r="E89" s="83"/>
      <c r="F89" s="83"/>
      <c r="G89" s="84"/>
      <c r="H89" s="85" t="s">
        <v>43</v>
      </c>
      <c r="I89" s="87">
        <f>SUM(I8:I69)-I45-I46-I48</f>
        <v>172</v>
      </c>
      <c r="J89" s="87">
        <f>SUM(J8:J69)-J45-J46-J48</f>
        <v>135</v>
      </c>
      <c r="K89" s="87"/>
      <c r="L89" s="87"/>
      <c r="M89" s="87"/>
      <c r="N89" s="87"/>
      <c r="O89" s="88">
        <f t="shared" si="40"/>
        <v>307</v>
      </c>
      <c r="P89" s="89">
        <v>8.52</v>
      </c>
      <c r="Q89" s="90"/>
      <c r="R89" s="90"/>
      <c r="S89" s="91">
        <f t="shared" si="41"/>
        <v>8.52</v>
      </c>
      <c r="T89" s="92">
        <f t="shared" si="71"/>
        <v>2615.64</v>
      </c>
      <c r="U89" s="93">
        <f t="shared" si="42"/>
        <v>1465.4399999999998</v>
      </c>
      <c r="V89" s="93">
        <f t="shared" si="43"/>
        <v>1150.2</v>
      </c>
      <c r="W89" s="93">
        <f t="shared" si="44"/>
        <v>0</v>
      </c>
      <c r="X89" s="93">
        <f t="shared" si="45"/>
        <v>0</v>
      </c>
      <c r="Y89" s="93">
        <f t="shared" si="46"/>
        <v>0</v>
      </c>
      <c r="Z89" s="93">
        <f t="shared" si="47"/>
        <v>0</v>
      </c>
      <c r="AA89" s="94">
        <f t="shared" si="48"/>
        <v>0</v>
      </c>
      <c r="AB89" s="95">
        <f t="shared" si="49"/>
        <v>0.95</v>
      </c>
      <c r="AC89" s="96">
        <f t="shared" si="50"/>
        <v>8.0939999999999994</v>
      </c>
      <c r="AD89" s="92">
        <f t="shared" si="77"/>
        <v>2484.8579999999997</v>
      </c>
      <c r="AE89" s="93">
        <f t="shared" si="51"/>
        <v>1392.1679999999999</v>
      </c>
      <c r="AF89" s="93">
        <f t="shared" si="52"/>
        <v>1092.6899999999998</v>
      </c>
      <c r="AG89" s="93">
        <f t="shared" si="53"/>
        <v>0</v>
      </c>
      <c r="AH89" s="93">
        <f t="shared" si="54"/>
        <v>0</v>
      </c>
      <c r="AI89" s="93">
        <f t="shared" si="55"/>
        <v>0</v>
      </c>
      <c r="AJ89" s="93">
        <f t="shared" si="56"/>
        <v>0</v>
      </c>
      <c r="AK89" s="97"/>
      <c r="AL89" s="98">
        <f t="shared" si="57"/>
        <v>1.2775468657734208</v>
      </c>
      <c r="AM89" s="91">
        <f t="shared" si="58"/>
        <v>10.340464331570066</v>
      </c>
      <c r="AN89" s="92">
        <f t="shared" si="78"/>
        <v>3174.5225497920105</v>
      </c>
      <c r="AO89" s="93">
        <f t="shared" si="59"/>
        <v>1778.5598650300515</v>
      </c>
      <c r="AP89" s="93">
        <f t="shared" si="60"/>
        <v>1395.9626847619591</v>
      </c>
      <c r="AQ89" s="93">
        <f t="shared" si="61"/>
        <v>0</v>
      </c>
      <c r="AR89" s="93">
        <f t="shared" si="62"/>
        <v>0</v>
      </c>
      <c r="AS89" s="93">
        <f t="shared" si="63"/>
        <v>0</v>
      </c>
      <c r="AT89" s="93">
        <f t="shared" si="64"/>
        <v>0</v>
      </c>
      <c r="AU89" s="99"/>
      <c r="AV89" s="100"/>
      <c r="AW89" s="101"/>
      <c r="AX89" s="102"/>
      <c r="AY89" s="103">
        <f t="shared" si="72"/>
        <v>0</v>
      </c>
      <c r="AZ89" s="104">
        <f t="shared" si="65"/>
        <v>0</v>
      </c>
      <c r="BA89" s="104">
        <f t="shared" si="73"/>
        <v>0</v>
      </c>
      <c r="BB89" s="105">
        <f t="shared" si="74"/>
        <v>0</v>
      </c>
      <c r="BC89" s="118">
        <f t="shared" si="75"/>
        <v>0</v>
      </c>
      <c r="BE89" s="108">
        <f t="shared" si="66"/>
        <v>0</v>
      </c>
      <c r="BF89" s="109">
        <f t="shared" si="66"/>
        <v>0</v>
      </c>
      <c r="BG89" s="109">
        <f t="shared" si="66"/>
        <v>0</v>
      </c>
      <c r="BH89" s="109">
        <f t="shared" si="66"/>
        <v>0</v>
      </c>
      <c r="BI89" s="109">
        <f t="shared" si="66"/>
        <v>0</v>
      </c>
      <c r="BJ89" s="110">
        <f t="shared" si="67"/>
        <v>0</v>
      </c>
      <c r="BK89" s="111">
        <f t="shared" si="68"/>
        <v>0</v>
      </c>
      <c r="BM89" s="113">
        <f t="shared" si="76"/>
        <v>2615.64</v>
      </c>
      <c r="BN89" s="114">
        <f t="shared" si="69"/>
        <v>0</v>
      </c>
      <c r="BO89" s="115">
        <f t="shared" si="70"/>
        <v>2615.64</v>
      </c>
    </row>
    <row r="90" spans="1:67" s="112" customFormat="1" ht="17.25">
      <c r="A90" s="60"/>
      <c r="B90" s="81"/>
      <c r="C90" s="82"/>
      <c r="D90" s="83"/>
      <c r="E90" s="83"/>
      <c r="F90" s="83"/>
      <c r="G90" s="84"/>
      <c r="H90" s="85"/>
      <c r="I90" s="87">
        <v>0</v>
      </c>
      <c r="J90" s="87">
        <v>0</v>
      </c>
      <c r="K90" s="87"/>
      <c r="L90" s="87"/>
      <c r="M90" s="87"/>
      <c r="N90" s="87"/>
      <c r="O90" s="88">
        <f t="shared" si="40"/>
        <v>0</v>
      </c>
      <c r="P90" s="89"/>
      <c r="Q90" s="90"/>
      <c r="R90" s="90"/>
      <c r="S90" s="91">
        <f t="shared" si="41"/>
        <v>0</v>
      </c>
      <c r="T90" s="92">
        <f t="shared" si="71"/>
        <v>0</v>
      </c>
      <c r="U90" s="93" t="str">
        <f t="shared" si="42"/>
        <v/>
      </c>
      <c r="V90" s="93" t="str">
        <f t="shared" si="43"/>
        <v/>
      </c>
      <c r="W90" s="93" t="str">
        <f t="shared" si="44"/>
        <v/>
      </c>
      <c r="X90" s="93" t="str">
        <f t="shared" si="45"/>
        <v/>
      </c>
      <c r="Y90" s="93" t="str">
        <f t="shared" si="46"/>
        <v/>
      </c>
      <c r="Z90" s="93" t="str">
        <f t="shared" si="47"/>
        <v/>
      </c>
      <c r="AA90" s="94">
        <f t="shared" si="48"/>
        <v>0</v>
      </c>
      <c r="AB90" s="95">
        <f t="shared" si="49"/>
        <v>0</v>
      </c>
      <c r="AC90" s="96">
        <f t="shared" si="50"/>
        <v>0</v>
      </c>
      <c r="AD90" s="92">
        <f t="shared" si="77"/>
        <v>0</v>
      </c>
      <c r="AE90" s="93" t="str">
        <f t="shared" si="51"/>
        <v/>
      </c>
      <c r="AF90" s="93" t="str">
        <f t="shared" si="52"/>
        <v/>
      </c>
      <c r="AG90" s="93" t="str">
        <f t="shared" si="53"/>
        <v/>
      </c>
      <c r="AH90" s="93" t="str">
        <f t="shared" si="54"/>
        <v/>
      </c>
      <c r="AI90" s="93" t="str">
        <f t="shared" si="55"/>
        <v/>
      </c>
      <c r="AJ90" s="93" t="str">
        <f t="shared" si="56"/>
        <v/>
      </c>
      <c r="AK90" s="97"/>
      <c r="AL90" s="98">
        <f t="shared" si="57"/>
        <v>0</v>
      </c>
      <c r="AM90" s="91" t="str">
        <f t="shared" si="58"/>
        <v/>
      </c>
      <c r="AN90" s="92">
        <f t="shared" si="78"/>
        <v>0</v>
      </c>
      <c r="AO90" s="93" t="str">
        <f t="shared" si="59"/>
        <v/>
      </c>
      <c r="AP90" s="93" t="str">
        <f t="shared" si="60"/>
        <v/>
      </c>
      <c r="AQ90" s="93" t="str">
        <f t="shared" si="61"/>
        <v/>
      </c>
      <c r="AR90" s="93" t="str">
        <f t="shared" si="62"/>
        <v/>
      </c>
      <c r="AS90" s="93" t="str">
        <f t="shared" si="63"/>
        <v/>
      </c>
      <c r="AT90" s="93" t="str">
        <f t="shared" si="64"/>
        <v/>
      </c>
      <c r="AU90" s="99"/>
      <c r="AV90" s="100"/>
      <c r="AW90" s="101"/>
      <c r="AX90" s="102"/>
      <c r="AY90" s="103">
        <f t="shared" si="72"/>
        <v>0</v>
      </c>
      <c r="AZ90" s="104">
        <f t="shared" si="65"/>
        <v>0</v>
      </c>
      <c r="BA90" s="104">
        <f t="shared" si="73"/>
        <v>0</v>
      </c>
      <c r="BB90" s="105">
        <f t="shared" si="74"/>
        <v>0</v>
      </c>
      <c r="BC90" s="118">
        <f t="shared" si="75"/>
        <v>0</v>
      </c>
      <c r="BE90" s="108">
        <f t="shared" si="66"/>
        <v>0</v>
      </c>
      <c r="BF90" s="109">
        <f t="shared" si="66"/>
        <v>0</v>
      </c>
      <c r="BG90" s="109">
        <f t="shared" si="66"/>
        <v>0</v>
      </c>
      <c r="BH90" s="109">
        <f t="shared" si="66"/>
        <v>0</v>
      </c>
      <c r="BI90" s="109">
        <f t="shared" si="66"/>
        <v>0</v>
      </c>
      <c r="BJ90" s="110">
        <f t="shared" si="67"/>
        <v>0</v>
      </c>
      <c r="BK90" s="111">
        <f t="shared" si="68"/>
        <v>0</v>
      </c>
      <c r="BM90" s="113">
        <f t="shared" si="76"/>
        <v>0</v>
      </c>
      <c r="BN90" s="114">
        <f t="shared" si="69"/>
        <v>0</v>
      </c>
      <c r="BO90" s="115">
        <f t="shared" si="70"/>
        <v>0</v>
      </c>
    </row>
    <row r="91" spans="1:67" s="112" customFormat="1" ht="17.25">
      <c r="A91" s="60"/>
      <c r="B91" s="116">
        <v>62.2</v>
      </c>
      <c r="C91" s="117" t="s">
        <v>104</v>
      </c>
      <c r="D91" s="83"/>
      <c r="E91" s="83"/>
      <c r="F91" s="83"/>
      <c r="G91" s="84"/>
      <c r="H91" s="85"/>
      <c r="I91" s="87">
        <v>0</v>
      </c>
      <c r="J91" s="87">
        <v>0</v>
      </c>
      <c r="K91" s="87"/>
      <c r="L91" s="87"/>
      <c r="M91" s="87"/>
      <c r="N91" s="87"/>
      <c r="O91" s="88">
        <f t="shared" si="40"/>
        <v>0</v>
      </c>
      <c r="P91" s="89"/>
      <c r="Q91" s="90"/>
      <c r="R91" s="90"/>
      <c r="S91" s="91">
        <f t="shared" si="41"/>
        <v>0</v>
      </c>
      <c r="T91" s="92">
        <f t="shared" si="71"/>
        <v>0</v>
      </c>
      <c r="U91" s="93" t="str">
        <f t="shared" si="42"/>
        <v/>
      </c>
      <c r="V91" s="93" t="str">
        <f t="shared" si="43"/>
        <v/>
      </c>
      <c r="W91" s="93" t="str">
        <f t="shared" si="44"/>
        <v/>
      </c>
      <c r="X91" s="93" t="str">
        <f t="shared" si="45"/>
        <v/>
      </c>
      <c r="Y91" s="93" t="str">
        <f t="shared" si="46"/>
        <v/>
      </c>
      <c r="Z91" s="93" t="str">
        <f t="shared" si="47"/>
        <v/>
      </c>
      <c r="AA91" s="94">
        <f t="shared" si="48"/>
        <v>0</v>
      </c>
      <c r="AB91" s="95">
        <f t="shared" si="49"/>
        <v>0</v>
      </c>
      <c r="AC91" s="96">
        <f t="shared" si="50"/>
        <v>0</v>
      </c>
      <c r="AD91" s="92">
        <f t="shared" si="77"/>
        <v>0</v>
      </c>
      <c r="AE91" s="93" t="str">
        <f t="shared" si="51"/>
        <v/>
      </c>
      <c r="AF91" s="93" t="str">
        <f t="shared" si="52"/>
        <v/>
      </c>
      <c r="AG91" s="93" t="str">
        <f t="shared" si="53"/>
        <v/>
      </c>
      <c r="AH91" s="93" t="str">
        <f t="shared" si="54"/>
        <v/>
      </c>
      <c r="AI91" s="93" t="str">
        <f t="shared" si="55"/>
        <v/>
      </c>
      <c r="AJ91" s="93" t="str">
        <f t="shared" si="56"/>
        <v/>
      </c>
      <c r="AK91" s="97"/>
      <c r="AL91" s="98">
        <f t="shared" si="57"/>
        <v>0</v>
      </c>
      <c r="AM91" s="91" t="str">
        <f t="shared" si="58"/>
        <v/>
      </c>
      <c r="AN91" s="92">
        <f t="shared" si="78"/>
        <v>0</v>
      </c>
      <c r="AO91" s="93" t="str">
        <f t="shared" si="59"/>
        <v/>
      </c>
      <c r="AP91" s="93" t="str">
        <f t="shared" si="60"/>
        <v/>
      </c>
      <c r="AQ91" s="93" t="str">
        <f t="shared" si="61"/>
        <v/>
      </c>
      <c r="AR91" s="93" t="str">
        <f t="shared" si="62"/>
        <v/>
      </c>
      <c r="AS91" s="93" t="str">
        <f t="shared" si="63"/>
        <v/>
      </c>
      <c r="AT91" s="93" t="str">
        <f t="shared" si="64"/>
        <v/>
      </c>
      <c r="AU91" s="99"/>
      <c r="AV91" s="100"/>
      <c r="AW91" s="101"/>
      <c r="AX91" s="102"/>
      <c r="AY91" s="103">
        <f t="shared" si="72"/>
        <v>0</v>
      </c>
      <c r="AZ91" s="104">
        <f t="shared" si="65"/>
        <v>0</v>
      </c>
      <c r="BA91" s="104">
        <f t="shared" si="73"/>
        <v>0</v>
      </c>
      <c r="BB91" s="105">
        <f t="shared" si="74"/>
        <v>0</v>
      </c>
      <c r="BC91" s="118">
        <f t="shared" si="75"/>
        <v>0</v>
      </c>
      <c r="BE91" s="108">
        <f t="shared" si="66"/>
        <v>0</v>
      </c>
      <c r="BF91" s="109">
        <f t="shared" si="66"/>
        <v>0</v>
      </c>
      <c r="BG91" s="109">
        <f t="shared" si="66"/>
        <v>0</v>
      </c>
      <c r="BH91" s="109">
        <f t="shared" si="66"/>
        <v>0</v>
      </c>
      <c r="BI91" s="109">
        <f t="shared" si="66"/>
        <v>0</v>
      </c>
      <c r="BJ91" s="110">
        <f t="shared" si="67"/>
        <v>0</v>
      </c>
      <c r="BK91" s="111">
        <f t="shared" si="68"/>
        <v>0</v>
      </c>
      <c r="BM91" s="113">
        <f t="shared" si="76"/>
        <v>0</v>
      </c>
      <c r="BN91" s="114">
        <f t="shared" si="69"/>
        <v>0</v>
      </c>
      <c r="BO91" s="115">
        <f t="shared" si="70"/>
        <v>0</v>
      </c>
    </row>
    <row r="92" spans="1:67" s="112" customFormat="1" ht="17.25">
      <c r="A92" s="60" t="s">
        <v>105</v>
      </c>
      <c r="B92" s="81"/>
      <c r="C92" s="82" t="s">
        <v>106</v>
      </c>
      <c r="D92" s="83"/>
      <c r="E92" s="83"/>
      <c r="F92" s="83"/>
      <c r="G92" s="84"/>
      <c r="H92" s="85" t="s">
        <v>107</v>
      </c>
      <c r="I92" s="87">
        <v>254</v>
      </c>
      <c r="J92" s="87">
        <v>334.9</v>
      </c>
      <c r="K92" s="87"/>
      <c r="L92" s="87"/>
      <c r="M92" s="87"/>
      <c r="N92" s="87"/>
      <c r="O92" s="88">
        <f>SUMIF($I$5:$N$5,"X",I92:N92)</f>
        <v>588.9</v>
      </c>
      <c r="P92" s="89">
        <v>22.01</v>
      </c>
      <c r="Q92" s="90"/>
      <c r="R92" s="90"/>
      <c r="S92" s="91">
        <f>+P92+Q92+R92*THM</f>
        <v>22.01</v>
      </c>
      <c r="T92" s="92">
        <f t="shared" si="71"/>
        <v>12961.689</v>
      </c>
      <c r="U92" s="93">
        <f>IF($O92=0,"",IF($I$5="X",$S92*$I92,))</f>
        <v>5590.54</v>
      </c>
      <c r="V92" s="93">
        <f t="shared" si="43"/>
        <v>7371.1490000000003</v>
      </c>
      <c r="W92" s="93">
        <f t="shared" si="44"/>
        <v>0</v>
      </c>
      <c r="X92" s="93">
        <f t="shared" si="45"/>
        <v>0</v>
      </c>
      <c r="Y92" s="93">
        <f t="shared" si="46"/>
        <v>0</v>
      </c>
      <c r="Z92" s="93">
        <f t="shared" si="47"/>
        <v>0</v>
      </c>
      <c r="AA92" s="94">
        <f t="shared" si="48"/>
        <v>0</v>
      </c>
      <c r="AB92" s="95">
        <f t="shared" si="49"/>
        <v>0.95</v>
      </c>
      <c r="AC92" s="96">
        <f t="shared" si="50"/>
        <v>20.909500000000001</v>
      </c>
      <c r="AD92" s="92">
        <f t="shared" si="77"/>
        <v>12313.60455</v>
      </c>
      <c r="AE92" s="93">
        <f t="shared" si="51"/>
        <v>5311.0129999999999</v>
      </c>
      <c r="AF92" s="93">
        <f t="shared" si="52"/>
        <v>7002.5915500000001</v>
      </c>
      <c r="AG92" s="93">
        <f t="shared" si="53"/>
        <v>0</v>
      </c>
      <c r="AH92" s="93">
        <f t="shared" si="54"/>
        <v>0</v>
      </c>
      <c r="AI92" s="93">
        <f t="shared" si="55"/>
        <v>0</v>
      </c>
      <c r="AJ92" s="93">
        <f t="shared" si="56"/>
        <v>0</v>
      </c>
      <c r="AK92" s="97"/>
      <c r="AL92" s="98">
        <f t="shared" si="57"/>
        <v>1.2775468657734208</v>
      </c>
      <c r="AM92" s="91">
        <f t="shared" si="58"/>
        <v>26.712866189889343</v>
      </c>
      <c r="AN92" s="92">
        <f t="shared" si="78"/>
        <v>15731.206899225834</v>
      </c>
      <c r="AO92" s="93">
        <f t="shared" si="59"/>
        <v>6785.0680122318936</v>
      </c>
      <c r="AP92" s="93">
        <f t="shared" si="60"/>
        <v>8946.1388869939401</v>
      </c>
      <c r="AQ92" s="93">
        <f t="shared" si="61"/>
        <v>0</v>
      </c>
      <c r="AR92" s="93">
        <f t="shared" si="62"/>
        <v>0</v>
      </c>
      <c r="AS92" s="93">
        <f t="shared" si="63"/>
        <v>0</v>
      </c>
      <c r="AT92" s="93">
        <f t="shared" si="64"/>
        <v>0</v>
      </c>
      <c r="AU92" s="99"/>
      <c r="AV92" s="100"/>
      <c r="AW92" s="101"/>
      <c r="AX92" s="102"/>
      <c r="AY92" s="103">
        <f t="shared" si="72"/>
        <v>0</v>
      </c>
      <c r="AZ92" s="104">
        <f t="shared" si="65"/>
        <v>0</v>
      </c>
      <c r="BA92" s="104">
        <f t="shared" si="73"/>
        <v>0</v>
      </c>
      <c r="BB92" s="105">
        <f t="shared" si="74"/>
        <v>0</v>
      </c>
      <c r="BC92" s="118">
        <f t="shared" si="75"/>
        <v>0</v>
      </c>
      <c r="BE92" s="108">
        <f t="shared" si="66"/>
        <v>0</v>
      </c>
      <c r="BF92" s="109">
        <f t="shared" si="66"/>
        <v>0</v>
      </c>
      <c r="BG92" s="109">
        <f t="shared" si="66"/>
        <v>0</v>
      </c>
      <c r="BH92" s="109">
        <f t="shared" si="66"/>
        <v>0</v>
      </c>
      <c r="BI92" s="109">
        <f t="shared" si="66"/>
        <v>0</v>
      </c>
      <c r="BJ92" s="110">
        <f t="shared" si="67"/>
        <v>0</v>
      </c>
      <c r="BK92" s="111">
        <f t="shared" si="68"/>
        <v>0</v>
      </c>
      <c r="BM92" s="113">
        <f t="shared" si="76"/>
        <v>12961.689</v>
      </c>
      <c r="BN92" s="114">
        <f t="shared" si="69"/>
        <v>0</v>
      </c>
      <c r="BO92" s="115">
        <f t="shared" si="70"/>
        <v>12961.689</v>
      </c>
    </row>
    <row r="93" spans="1:67" s="112" customFormat="1" ht="17.25">
      <c r="A93" s="60"/>
      <c r="B93" s="81"/>
      <c r="C93" s="82"/>
      <c r="D93" s="83"/>
      <c r="E93" s="83"/>
      <c r="F93" s="83"/>
      <c r="G93" s="84"/>
      <c r="H93" s="85"/>
      <c r="I93" s="87"/>
      <c r="J93" s="87"/>
      <c r="K93" s="87"/>
      <c r="L93" s="87"/>
      <c r="M93" s="87"/>
      <c r="N93" s="87"/>
      <c r="O93" s="88">
        <f t="shared" si="40"/>
        <v>0</v>
      </c>
      <c r="P93" s="89"/>
      <c r="Q93" s="90"/>
      <c r="R93" s="90"/>
      <c r="S93" s="91">
        <f t="shared" si="41"/>
        <v>0</v>
      </c>
      <c r="T93" s="92">
        <f t="shared" si="71"/>
        <v>0</v>
      </c>
      <c r="U93" s="93" t="str">
        <f t="shared" si="42"/>
        <v/>
      </c>
      <c r="V93" s="93" t="str">
        <f t="shared" si="43"/>
        <v/>
      </c>
      <c r="W93" s="93" t="str">
        <f t="shared" si="44"/>
        <v/>
      </c>
      <c r="X93" s="93" t="str">
        <f t="shared" si="45"/>
        <v/>
      </c>
      <c r="Y93" s="93" t="str">
        <f t="shared" si="46"/>
        <v/>
      </c>
      <c r="Z93" s="93" t="str">
        <f t="shared" si="47"/>
        <v/>
      </c>
      <c r="AA93" s="94">
        <f t="shared" si="48"/>
        <v>0</v>
      </c>
      <c r="AB93" s="95">
        <f t="shared" si="49"/>
        <v>0</v>
      </c>
      <c r="AC93" s="96">
        <f t="shared" si="50"/>
        <v>0</v>
      </c>
      <c r="AD93" s="92">
        <f t="shared" si="77"/>
        <v>0</v>
      </c>
      <c r="AE93" s="93" t="str">
        <f t="shared" si="51"/>
        <v/>
      </c>
      <c r="AF93" s="93" t="str">
        <f t="shared" si="52"/>
        <v/>
      </c>
      <c r="AG93" s="93" t="str">
        <f t="shared" si="53"/>
        <v/>
      </c>
      <c r="AH93" s="93" t="str">
        <f t="shared" si="54"/>
        <v/>
      </c>
      <c r="AI93" s="93" t="str">
        <f t="shared" si="55"/>
        <v/>
      </c>
      <c r="AJ93" s="93" t="str">
        <f t="shared" si="56"/>
        <v/>
      </c>
      <c r="AK93" s="97"/>
      <c r="AL93" s="98">
        <f t="shared" si="57"/>
        <v>0</v>
      </c>
      <c r="AM93" s="91" t="str">
        <f t="shared" si="58"/>
        <v/>
      </c>
      <c r="AN93" s="92">
        <f t="shared" si="78"/>
        <v>0</v>
      </c>
      <c r="AO93" s="93" t="str">
        <f t="shared" si="59"/>
        <v/>
      </c>
      <c r="AP93" s="93" t="str">
        <f t="shared" si="60"/>
        <v/>
      </c>
      <c r="AQ93" s="93" t="str">
        <f t="shared" si="61"/>
        <v/>
      </c>
      <c r="AR93" s="93" t="str">
        <f t="shared" si="62"/>
        <v/>
      </c>
      <c r="AS93" s="93" t="str">
        <f t="shared" si="63"/>
        <v/>
      </c>
      <c r="AT93" s="93" t="str">
        <f t="shared" si="64"/>
        <v/>
      </c>
      <c r="AU93" s="99"/>
      <c r="AV93" s="100"/>
      <c r="AW93" s="101"/>
      <c r="AX93" s="102"/>
      <c r="AY93" s="103">
        <f t="shared" si="72"/>
        <v>0</v>
      </c>
      <c r="AZ93" s="104">
        <f t="shared" si="65"/>
        <v>0</v>
      </c>
      <c r="BA93" s="104">
        <f t="shared" si="73"/>
        <v>0</v>
      </c>
      <c r="BB93" s="105">
        <f t="shared" si="74"/>
        <v>0</v>
      </c>
      <c r="BC93" s="118">
        <f t="shared" si="75"/>
        <v>0</v>
      </c>
      <c r="BE93" s="108">
        <f t="shared" si="66"/>
        <v>0</v>
      </c>
      <c r="BF93" s="109">
        <f t="shared" si="66"/>
        <v>0</v>
      </c>
      <c r="BG93" s="109">
        <f t="shared" si="66"/>
        <v>0</v>
      </c>
      <c r="BH93" s="109">
        <f t="shared" si="66"/>
        <v>0</v>
      </c>
      <c r="BI93" s="109">
        <f t="shared" si="66"/>
        <v>0</v>
      </c>
      <c r="BJ93" s="110">
        <f t="shared" si="67"/>
        <v>0</v>
      </c>
      <c r="BK93" s="111">
        <f t="shared" si="68"/>
        <v>0</v>
      </c>
      <c r="BM93" s="113">
        <f t="shared" si="76"/>
        <v>0</v>
      </c>
      <c r="BN93" s="114">
        <f t="shared" si="69"/>
        <v>0</v>
      </c>
      <c r="BO93" s="115">
        <f t="shared" si="70"/>
        <v>0</v>
      </c>
    </row>
    <row r="94" spans="1:67" s="112" customFormat="1" ht="17.25">
      <c r="A94" s="60"/>
      <c r="B94" s="116">
        <v>62.3</v>
      </c>
      <c r="C94" s="117" t="s">
        <v>108</v>
      </c>
      <c r="D94" s="83"/>
      <c r="E94" s="83"/>
      <c r="F94" s="83"/>
      <c r="G94" s="84"/>
      <c r="H94" s="85"/>
      <c r="I94" s="87">
        <v>0</v>
      </c>
      <c r="J94" s="87">
        <v>0</v>
      </c>
      <c r="K94" s="87"/>
      <c r="L94" s="87"/>
      <c r="M94" s="87"/>
      <c r="N94" s="87"/>
      <c r="O94" s="88">
        <f t="shared" si="40"/>
        <v>0</v>
      </c>
      <c r="P94" s="89"/>
      <c r="Q94" s="90"/>
      <c r="R94" s="90"/>
      <c r="S94" s="91">
        <f t="shared" si="41"/>
        <v>0</v>
      </c>
      <c r="T94" s="92">
        <f t="shared" si="71"/>
        <v>0</v>
      </c>
      <c r="U94" s="93" t="str">
        <f t="shared" si="42"/>
        <v/>
      </c>
      <c r="V94" s="93" t="str">
        <f t="shared" si="43"/>
        <v/>
      </c>
      <c r="W94" s="93" t="str">
        <f t="shared" si="44"/>
        <v/>
      </c>
      <c r="X94" s="93" t="str">
        <f t="shared" si="45"/>
        <v/>
      </c>
      <c r="Y94" s="93" t="str">
        <f t="shared" si="46"/>
        <v/>
      </c>
      <c r="Z94" s="93" t="str">
        <f t="shared" si="47"/>
        <v/>
      </c>
      <c r="AA94" s="94">
        <f t="shared" si="48"/>
        <v>0</v>
      </c>
      <c r="AB94" s="95">
        <f t="shared" si="49"/>
        <v>0</v>
      </c>
      <c r="AC94" s="96">
        <f t="shared" si="50"/>
        <v>0</v>
      </c>
      <c r="AD94" s="92">
        <f t="shared" si="77"/>
        <v>0</v>
      </c>
      <c r="AE94" s="93" t="str">
        <f t="shared" si="51"/>
        <v/>
      </c>
      <c r="AF94" s="93" t="str">
        <f t="shared" si="52"/>
        <v/>
      </c>
      <c r="AG94" s="93" t="str">
        <f t="shared" si="53"/>
        <v/>
      </c>
      <c r="AH94" s="93" t="str">
        <f t="shared" si="54"/>
        <v/>
      </c>
      <c r="AI94" s="93" t="str">
        <f t="shared" si="55"/>
        <v/>
      </c>
      <c r="AJ94" s="93" t="str">
        <f t="shared" si="56"/>
        <v/>
      </c>
      <c r="AK94" s="97"/>
      <c r="AL94" s="98">
        <f t="shared" si="57"/>
        <v>0</v>
      </c>
      <c r="AM94" s="91" t="str">
        <f t="shared" si="58"/>
        <v/>
      </c>
      <c r="AN94" s="92">
        <f t="shared" si="78"/>
        <v>0</v>
      </c>
      <c r="AO94" s="93" t="str">
        <f t="shared" si="59"/>
        <v/>
      </c>
      <c r="AP94" s="93" t="str">
        <f t="shared" si="60"/>
        <v/>
      </c>
      <c r="AQ94" s="93" t="str">
        <f t="shared" si="61"/>
        <v/>
      </c>
      <c r="AR94" s="93" t="str">
        <f t="shared" si="62"/>
        <v/>
      </c>
      <c r="AS94" s="93" t="str">
        <f t="shared" si="63"/>
        <v/>
      </c>
      <c r="AT94" s="93" t="str">
        <f t="shared" si="64"/>
        <v/>
      </c>
      <c r="AU94" s="99"/>
      <c r="AV94" s="100"/>
      <c r="AW94" s="101"/>
      <c r="AX94" s="102"/>
      <c r="AY94" s="103">
        <f t="shared" si="72"/>
        <v>0</v>
      </c>
      <c r="AZ94" s="104">
        <f t="shared" si="65"/>
        <v>0</v>
      </c>
      <c r="BA94" s="104">
        <f t="shared" si="73"/>
        <v>0</v>
      </c>
      <c r="BB94" s="105">
        <f t="shared" si="74"/>
        <v>0</v>
      </c>
      <c r="BC94" s="118">
        <f t="shared" si="75"/>
        <v>0</v>
      </c>
      <c r="BE94" s="108">
        <f t="shared" si="66"/>
        <v>0</v>
      </c>
      <c r="BF94" s="109">
        <f t="shared" si="66"/>
        <v>0</v>
      </c>
      <c r="BG94" s="109">
        <f t="shared" si="66"/>
        <v>0</v>
      </c>
      <c r="BH94" s="109">
        <f t="shared" si="66"/>
        <v>0</v>
      </c>
      <c r="BI94" s="109">
        <f t="shared" si="66"/>
        <v>0</v>
      </c>
      <c r="BJ94" s="110">
        <f t="shared" si="67"/>
        <v>0</v>
      </c>
      <c r="BK94" s="111">
        <f t="shared" si="68"/>
        <v>0</v>
      </c>
      <c r="BM94" s="113">
        <f t="shared" si="76"/>
        <v>0</v>
      </c>
      <c r="BN94" s="114">
        <f t="shared" si="69"/>
        <v>0</v>
      </c>
      <c r="BO94" s="115">
        <f t="shared" si="70"/>
        <v>0</v>
      </c>
    </row>
    <row r="95" spans="1:67" s="112" customFormat="1" ht="17.25">
      <c r="A95" s="60"/>
      <c r="B95" s="81"/>
      <c r="C95" s="82" t="s">
        <v>109</v>
      </c>
      <c r="D95" s="83"/>
      <c r="E95" s="83"/>
      <c r="F95" s="83"/>
      <c r="G95" s="84"/>
      <c r="H95" s="85"/>
      <c r="I95" s="87">
        <v>0</v>
      </c>
      <c r="J95" s="87">
        <v>0</v>
      </c>
      <c r="K95" s="87"/>
      <c r="L95" s="87"/>
      <c r="M95" s="87"/>
      <c r="N95" s="87"/>
      <c r="O95" s="88">
        <f t="shared" si="40"/>
        <v>0</v>
      </c>
      <c r="P95" s="89"/>
      <c r="Q95" s="90"/>
      <c r="R95" s="90"/>
      <c r="S95" s="91">
        <f t="shared" si="41"/>
        <v>0</v>
      </c>
      <c r="T95" s="92">
        <f t="shared" si="71"/>
        <v>0</v>
      </c>
      <c r="U95" s="93" t="str">
        <f t="shared" si="42"/>
        <v/>
      </c>
      <c r="V95" s="93" t="str">
        <f t="shared" si="43"/>
        <v/>
      </c>
      <c r="W95" s="93" t="str">
        <f t="shared" si="44"/>
        <v/>
      </c>
      <c r="X95" s="93" t="str">
        <f t="shared" si="45"/>
        <v/>
      </c>
      <c r="Y95" s="93" t="str">
        <f t="shared" si="46"/>
        <v/>
      </c>
      <c r="Z95" s="93" t="str">
        <f t="shared" si="47"/>
        <v/>
      </c>
      <c r="AA95" s="94">
        <f t="shared" si="48"/>
        <v>0</v>
      </c>
      <c r="AB95" s="95">
        <f t="shared" si="49"/>
        <v>0</v>
      </c>
      <c r="AC95" s="96">
        <f t="shared" si="50"/>
        <v>0</v>
      </c>
      <c r="AD95" s="92">
        <f t="shared" si="77"/>
        <v>0</v>
      </c>
      <c r="AE95" s="93" t="str">
        <f t="shared" si="51"/>
        <v/>
      </c>
      <c r="AF95" s="93" t="str">
        <f t="shared" si="52"/>
        <v/>
      </c>
      <c r="AG95" s="93" t="str">
        <f t="shared" si="53"/>
        <v/>
      </c>
      <c r="AH95" s="93" t="str">
        <f t="shared" si="54"/>
        <v/>
      </c>
      <c r="AI95" s="93" t="str">
        <f t="shared" si="55"/>
        <v/>
      </c>
      <c r="AJ95" s="93" t="str">
        <f t="shared" si="56"/>
        <v/>
      </c>
      <c r="AK95" s="97"/>
      <c r="AL95" s="98">
        <f t="shared" si="57"/>
        <v>0</v>
      </c>
      <c r="AM95" s="91" t="str">
        <f t="shared" si="58"/>
        <v/>
      </c>
      <c r="AN95" s="92">
        <f t="shared" si="78"/>
        <v>0</v>
      </c>
      <c r="AO95" s="93" t="str">
        <f t="shared" si="59"/>
        <v/>
      </c>
      <c r="AP95" s="93" t="str">
        <f t="shared" si="60"/>
        <v/>
      </c>
      <c r="AQ95" s="93" t="str">
        <f t="shared" si="61"/>
        <v/>
      </c>
      <c r="AR95" s="93" t="str">
        <f t="shared" si="62"/>
        <v/>
      </c>
      <c r="AS95" s="93" t="str">
        <f t="shared" si="63"/>
        <v/>
      </c>
      <c r="AT95" s="93" t="str">
        <f t="shared" si="64"/>
        <v/>
      </c>
      <c r="AU95" s="99"/>
      <c r="AV95" s="100"/>
      <c r="AW95" s="101"/>
      <c r="AX95" s="102"/>
      <c r="AY95" s="103">
        <f t="shared" si="72"/>
        <v>0</v>
      </c>
      <c r="AZ95" s="104">
        <f t="shared" si="65"/>
        <v>0</v>
      </c>
      <c r="BA95" s="104">
        <f t="shared" si="73"/>
        <v>0</v>
      </c>
      <c r="BB95" s="105">
        <f t="shared" si="74"/>
        <v>0</v>
      </c>
      <c r="BC95" s="118">
        <f t="shared" si="75"/>
        <v>0</v>
      </c>
      <c r="BE95" s="108">
        <f t="shared" si="66"/>
        <v>0</v>
      </c>
      <c r="BF95" s="109">
        <f t="shared" si="66"/>
        <v>0</v>
      </c>
      <c r="BG95" s="109">
        <f t="shared" si="66"/>
        <v>0</v>
      </c>
      <c r="BH95" s="109">
        <f t="shared" si="66"/>
        <v>0</v>
      </c>
      <c r="BI95" s="109">
        <f t="shared" si="66"/>
        <v>0</v>
      </c>
      <c r="BJ95" s="110">
        <f t="shared" si="67"/>
        <v>0</v>
      </c>
      <c r="BK95" s="111">
        <f t="shared" si="68"/>
        <v>0</v>
      </c>
      <c r="BM95" s="113">
        <f t="shared" si="76"/>
        <v>0</v>
      </c>
      <c r="BN95" s="114">
        <f t="shared" si="69"/>
        <v>0</v>
      </c>
      <c r="BO95" s="115">
        <f t="shared" si="70"/>
        <v>0</v>
      </c>
    </row>
    <row r="96" spans="1:67" s="112" customFormat="1" ht="17.25">
      <c r="A96" s="60"/>
      <c r="B96" s="81"/>
      <c r="C96" s="82" t="s">
        <v>110</v>
      </c>
      <c r="D96" s="83"/>
      <c r="E96" s="83"/>
      <c r="F96" s="83"/>
      <c r="G96" s="84"/>
      <c r="H96" s="85"/>
      <c r="I96" s="87">
        <v>0</v>
      </c>
      <c r="J96" s="87">
        <v>0</v>
      </c>
      <c r="K96" s="87"/>
      <c r="L96" s="87"/>
      <c r="M96" s="87"/>
      <c r="N96" s="87"/>
      <c r="O96" s="88">
        <f t="shared" si="40"/>
        <v>0</v>
      </c>
      <c r="P96" s="120"/>
      <c r="Q96" s="90"/>
      <c r="R96" s="90"/>
      <c r="S96" s="91">
        <f t="shared" si="41"/>
        <v>0</v>
      </c>
      <c r="T96" s="92">
        <f t="shared" si="71"/>
        <v>0</v>
      </c>
      <c r="U96" s="93" t="str">
        <f t="shared" si="42"/>
        <v/>
      </c>
      <c r="V96" s="93" t="str">
        <f t="shared" si="43"/>
        <v/>
      </c>
      <c r="W96" s="93" t="str">
        <f t="shared" si="44"/>
        <v/>
      </c>
      <c r="X96" s="93" t="str">
        <f t="shared" si="45"/>
        <v/>
      </c>
      <c r="Y96" s="93" t="str">
        <f t="shared" si="46"/>
        <v/>
      </c>
      <c r="Z96" s="93" t="str">
        <f t="shared" si="47"/>
        <v/>
      </c>
      <c r="AA96" s="94">
        <f t="shared" si="48"/>
        <v>0</v>
      </c>
      <c r="AB96" s="95">
        <f t="shared" si="49"/>
        <v>0</v>
      </c>
      <c r="AC96" s="96">
        <f t="shared" si="50"/>
        <v>0</v>
      </c>
      <c r="AD96" s="92">
        <f t="shared" si="77"/>
        <v>0</v>
      </c>
      <c r="AE96" s="93" t="str">
        <f t="shared" si="51"/>
        <v/>
      </c>
      <c r="AF96" s="93" t="str">
        <f t="shared" si="52"/>
        <v/>
      </c>
      <c r="AG96" s="93" t="str">
        <f t="shared" si="53"/>
        <v/>
      </c>
      <c r="AH96" s="93" t="str">
        <f t="shared" si="54"/>
        <v/>
      </c>
      <c r="AI96" s="93" t="str">
        <f t="shared" si="55"/>
        <v/>
      </c>
      <c r="AJ96" s="93" t="str">
        <f t="shared" si="56"/>
        <v/>
      </c>
      <c r="AK96" s="97"/>
      <c r="AL96" s="98">
        <f t="shared" si="57"/>
        <v>0</v>
      </c>
      <c r="AM96" s="91" t="str">
        <f t="shared" si="58"/>
        <v/>
      </c>
      <c r="AN96" s="92">
        <f t="shared" si="78"/>
        <v>0</v>
      </c>
      <c r="AO96" s="93" t="str">
        <f t="shared" si="59"/>
        <v/>
      </c>
      <c r="AP96" s="93" t="str">
        <f t="shared" si="60"/>
        <v/>
      </c>
      <c r="AQ96" s="93" t="str">
        <f t="shared" si="61"/>
        <v/>
      </c>
      <c r="AR96" s="93" t="str">
        <f t="shared" si="62"/>
        <v/>
      </c>
      <c r="AS96" s="93" t="str">
        <f t="shared" si="63"/>
        <v/>
      </c>
      <c r="AT96" s="93" t="str">
        <f t="shared" si="64"/>
        <v/>
      </c>
      <c r="AU96" s="99"/>
      <c r="AV96" s="100"/>
      <c r="AW96" s="101"/>
      <c r="AX96" s="102"/>
      <c r="AY96" s="103">
        <f t="shared" si="72"/>
        <v>0</v>
      </c>
      <c r="AZ96" s="104">
        <f t="shared" si="65"/>
        <v>0</v>
      </c>
      <c r="BA96" s="104">
        <f t="shared" si="73"/>
        <v>0</v>
      </c>
      <c r="BB96" s="105">
        <f t="shared" si="74"/>
        <v>0</v>
      </c>
      <c r="BC96" s="118">
        <f t="shared" si="75"/>
        <v>0</v>
      </c>
      <c r="BE96" s="108">
        <f t="shared" si="66"/>
        <v>0</v>
      </c>
      <c r="BF96" s="109">
        <f t="shared" si="66"/>
        <v>0</v>
      </c>
      <c r="BG96" s="109">
        <f t="shared" si="66"/>
        <v>0</v>
      </c>
      <c r="BH96" s="109">
        <f t="shared" si="66"/>
        <v>0</v>
      </c>
      <c r="BI96" s="109">
        <f t="shared" si="66"/>
        <v>0</v>
      </c>
      <c r="BJ96" s="110">
        <f t="shared" si="67"/>
        <v>0</v>
      </c>
      <c r="BK96" s="111">
        <f t="shared" si="68"/>
        <v>0</v>
      </c>
      <c r="BM96" s="113">
        <f t="shared" si="76"/>
        <v>0</v>
      </c>
      <c r="BN96" s="114">
        <f t="shared" si="69"/>
        <v>0</v>
      </c>
      <c r="BO96" s="115">
        <f t="shared" si="70"/>
        <v>0</v>
      </c>
    </row>
    <row r="97" spans="1:67" s="112" customFormat="1" ht="17.25">
      <c r="A97" s="60" t="s">
        <v>111</v>
      </c>
      <c r="B97" s="81"/>
      <c r="C97" s="119" t="s">
        <v>112</v>
      </c>
      <c r="D97" s="83"/>
      <c r="E97" s="83"/>
      <c r="F97" s="83"/>
      <c r="G97" s="84"/>
      <c r="H97" s="85" t="s">
        <v>43</v>
      </c>
      <c r="I97" s="87">
        <v>160</v>
      </c>
      <c r="J97" s="87">
        <v>14</v>
      </c>
      <c r="K97" s="87"/>
      <c r="L97" s="87"/>
      <c r="M97" s="87"/>
      <c r="N97" s="87"/>
      <c r="O97" s="88">
        <f>SUMIF($I$5:$N$5,"X",I97:N97)</f>
        <v>174</v>
      </c>
      <c r="P97" s="120">
        <v>169.48</v>
      </c>
      <c r="Q97" s="90"/>
      <c r="R97" s="90"/>
      <c r="S97" s="91">
        <f t="shared" si="41"/>
        <v>169.48</v>
      </c>
      <c r="T97" s="92" t="str">
        <f>IF(+SUMIF($I$5:$N$5,"X",U97:Z97)-O97*S97&lt;&gt;0,"Quantité forcée",+SUMIF($I$5:$N$5,"X",U97:Z97))</f>
        <v>Quantité forcée</v>
      </c>
      <c r="U97" s="93">
        <f t="shared" si="42"/>
        <v>27116.799999999999</v>
      </c>
      <c r="V97" s="93">
        <f t="shared" si="43"/>
        <v>2372.7199999999998</v>
      </c>
      <c r="W97" s="93">
        <f t="shared" si="44"/>
        <v>0</v>
      </c>
      <c r="X97" s="93">
        <f t="shared" si="45"/>
        <v>0</v>
      </c>
      <c r="Y97" s="93">
        <f t="shared" si="46"/>
        <v>0</v>
      </c>
      <c r="Z97" s="93">
        <f t="shared" si="47"/>
        <v>0</v>
      </c>
      <c r="AA97" s="94">
        <f t="shared" si="48"/>
        <v>0</v>
      </c>
      <c r="AB97" s="95">
        <f t="shared" si="49"/>
        <v>0</v>
      </c>
      <c r="AC97" s="96">
        <f t="shared" si="50"/>
        <v>169.48</v>
      </c>
      <c r="AD97" s="92" t="str">
        <f t="shared" si="77"/>
        <v>Quantité forcée</v>
      </c>
      <c r="AE97" s="93">
        <f t="shared" si="51"/>
        <v>27116.799999999999</v>
      </c>
      <c r="AF97" s="93">
        <f t="shared" si="52"/>
        <v>2372.7199999999998</v>
      </c>
      <c r="AG97" s="93">
        <f t="shared" si="53"/>
        <v>0</v>
      </c>
      <c r="AH97" s="93">
        <f t="shared" si="54"/>
        <v>0</v>
      </c>
      <c r="AI97" s="93">
        <f t="shared" si="55"/>
        <v>0</v>
      </c>
      <c r="AJ97" s="93">
        <f t="shared" si="56"/>
        <v>0</v>
      </c>
      <c r="AK97" s="97"/>
      <c r="AL97" s="98">
        <f t="shared" si="57"/>
        <v>0</v>
      </c>
      <c r="AM97" s="91">
        <f t="shared" si="58"/>
        <v>169.48</v>
      </c>
      <c r="AN97" s="92" t="str">
        <f t="shared" si="78"/>
        <v>Quantité forcée</v>
      </c>
      <c r="AO97" s="93">
        <f t="shared" si="59"/>
        <v>27116.799999999999</v>
      </c>
      <c r="AP97" s="93">
        <f t="shared" si="60"/>
        <v>2372.7199999999998</v>
      </c>
      <c r="AQ97" s="93">
        <f t="shared" si="61"/>
        <v>0</v>
      </c>
      <c r="AR97" s="93">
        <f t="shared" si="62"/>
        <v>0</v>
      </c>
      <c r="AS97" s="93">
        <f t="shared" si="63"/>
        <v>0</v>
      </c>
      <c r="AT97" s="93">
        <f t="shared" si="64"/>
        <v>0</v>
      </c>
      <c r="AU97" s="99"/>
      <c r="AV97" s="100"/>
      <c r="AW97" s="101"/>
      <c r="AX97" s="102"/>
      <c r="AY97" s="103">
        <f t="shared" si="72"/>
        <v>0</v>
      </c>
      <c r="AZ97" s="104">
        <f t="shared" si="65"/>
        <v>0</v>
      </c>
      <c r="BA97" s="104">
        <f t="shared" si="73"/>
        <v>0</v>
      </c>
      <c r="BB97" s="105">
        <f t="shared" si="74"/>
        <v>0</v>
      </c>
      <c r="BC97" s="118">
        <f t="shared" si="75"/>
        <v>0</v>
      </c>
      <c r="BE97" s="108">
        <f t="shared" si="66"/>
        <v>0</v>
      </c>
      <c r="BF97" s="109">
        <f t="shared" si="66"/>
        <v>0</v>
      </c>
      <c r="BG97" s="109">
        <f t="shared" si="66"/>
        <v>0</v>
      </c>
      <c r="BH97" s="109">
        <f t="shared" si="66"/>
        <v>0</v>
      </c>
      <c r="BI97" s="109">
        <f t="shared" si="66"/>
        <v>0</v>
      </c>
      <c r="BJ97" s="110">
        <f t="shared" si="67"/>
        <v>0</v>
      </c>
      <c r="BK97" s="111">
        <f t="shared" si="68"/>
        <v>0</v>
      </c>
      <c r="BM97" s="113">
        <f t="shared" si="76"/>
        <v>29489.519999999997</v>
      </c>
      <c r="BN97" s="114">
        <f t="shared" si="69"/>
        <v>0</v>
      </c>
      <c r="BO97" s="115">
        <f t="shared" si="70"/>
        <v>29489.519999999997</v>
      </c>
    </row>
    <row r="98" spans="1:67" s="112" customFormat="1" ht="17.25">
      <c r="A98" s="60" t="s">
        <v>111</v>
      </c>
      <c r="B98" s="81"/>
      <c r="C98" s="119" t="s">
        <v>113</v>
      </c>
      <c r="D98" s="83"/>
      <c r="E98" s="83"/>
      <c r="F98" s="83"/>
      <c r="G98" s="84"/>
      <c r="H98" s="85" t="s">
        <v>43</v>
      </c>
      <c r="I98" s="87">
        <v>0</v>
      </c>
      <c r="J98" s="87">
        <v>72</v>
      </c>
      <c r="K98" s="87"/>
      <c r="L98" s="87"/>
      <c r="M98" s="87"/>
      <c r="N98" s="87"/>
      <c r="O98" s="88">
        <f t="shared" si="40"/>
        <v>72</v>
      </c>
      <c r="P98" s="120">
        <v>143.08000000000001</v>
      </c>
      <c r="Q98" s="90"/>
      <c r="R98" s="90"/>
      <c r="S98" s="91">
        <f t="shared" si="41"/>
        <v>143.08000000000001</v>
      </c>
      <c r="T98" s="92">
        <f t="shared" si="71"/>
        <v>10301.76</v>
      </c>
      <c r="U98" s="93">
        <f t="shared" si="42"/>
        <v>0</v>
      </c>
      <c r="V98" s="93">
        <f t="shared" si="43"/>
        <v>10301.76</v>
      </c>
      <c r="W98" s="93">
        <f t="shared" si="44"/>
        <v>0</v>
      </c>
      <c r="X98" s="93">
        <f t="shared" si="45"/>
        <v>0</v>
      </c>
      <c r="Y98" s="93">
        <f t="shared" si="46"/>
        <v>0</v>
      </c>
      <c r="Z98" s="93">
        <f t="shared" si="47"/>
        <v>0</v>
      </c>
      <c r="AA98" s="94">
        <f t="shared" si="48"/>
        <v>0</v>
      </c>
      <c r="AB98" s="95">
        <f t="shared" si="49"/>
        <v>0</v>
      </c>
      <c r="AC98" s="96">
        <f t="shared" si="50"/>
        <v>143.08000000000001</v>
      </c>
      <c r="AD98" s="92">
        <f t="shared" si="77"/>
        <v>10301.76</v>
      </c>
      <c r="AE98" s="93">
        <f t="shared" si="51"/>
        <v>0</v>
      </c>
      <c r="AF98" s="93">
        <f t="shared" si="52"/>
        <v>10301.76</v>
      </c>
      <c r="AG98" s="93">
        <f t="shared" si="53"/>
        <v>0</v>
      </c>
      <c r="AH98" s="93">
        <f t="shared" si="54"/>
        <v>0</v>
      </c>
      <c r="AI98" s="93">
        <f t="shared" si="55"/>
        <v>0</v>
      </c>
      <c r="AJ98" s="93">
        <f t="shared" si="56"/>
        <v>0</v>
      </c>
      <c r="AK98" s="97"/>
      <c r="AL98" s="98">
        <f t="shared" si="57"/>
        <v>0</v>
      </c>
      <c r="AM98" s="91">
        <f t="shared" si="58"/>
        <v>143.08000000000001</v>
      </c>
      <c r="AN98" s="92">
        <f t="shared" si="78"/>
        <v>10301.76</v>
      </c>
      <c r="AO98" s="93">
        <f t="shared" si="59"/>
        <v>0</v>
      </c>
      <c r="AP98" s="93">
        <f t="shared" si="60"/>
        <v>10301.76</v>
      </c>
      <c r="AQ98" s="93">
        <f t="shared" si="61"/>
        <v>0</v>
      </c>
      <c r="AR98" s="93">
        <f t="shared" si="62"/>
        <v>0</v>
      </c>
      <c r="AS98" s="93">
        <f t="shared" si="63"/>
        <v>0</v>
      </c>
      <c r="AT98" s="93">
        <f t="shared" si="64"/>
        <v>0</v>
      </c>
      <c r="AU98" s="99"/>
      <c r="AV98" s="100"/>
      <c r="AW98" s="101"/>
      <c r="AX98" s="102"/>
      <c r="AY98" s="103">
        <f t="shared" si="72"/>
        <v>0</v>
      </c>
      <c r="AZ98" s="104">
        <f t="shared" si="65"/>
        <v>0</v>
      </c>
      <c r="BA98" s="104">
        <f t="shared" si="73"/>
        <v>0</v>
      </c>
      <c r="BB98" s="105">
        <f t="shared" si="74"/>
        <v>0</v>
      </c>
      <c r="BC98" s="118">
        <f t="shared" si="75"/>
        <v>0</v>
      </c>
      <c r="BE98" s="108">
        <f t="shared" si="66"/>
        <v>0</v>
      </c>
      <c r="BF98" s="109">
        <f t="shared" si="66"/>
        <v>0</v>
      </c>
      <c r="BG98" s="109">
        <f t="shared" si="66"/>
        <v>0</v>
      </c>
      <c r="BH98" s="109">
        <f t="shared" si="66"/>
        <v>0</v>
      </c>
      <c r="BI98" s="109">
        <f t="shared" si="66"/>
        <v>0</v>
      </c>
      <c r="BJ98" s="110">
        <f t="shared" si="67"/>
        <v>0</v>
      </c>
      <c r="BK98" s="111">
        <f t="shared" si="68"/>
        <v>0</v>
      </c>
      <c r="BM98" s="113">
        <f t="shared" si="76"/>
        <v>10301.76</v>
      </c>
      <c r="BN98" s="114">
        <f t="shared" si="69"/>
        <v>0</v>
      </c>
      <c r="BO98" s="115">
        <f t="shared" si="70"/>
        <v>10301.76</v>
      </c>
    </row>
    <row r="99" spans="1:67" s="112" customFormat="1" ht="17.25">
      <c r="A99" s="60" t="s">
        <v>111</v>
      </c>
      <c r="B99" s="81"/>
      <c r="C99" s="119" t="s">
        <v>114</v>
      </c>
      <c r="D99" s="83"/>
      <c r="E99" s="83"/>
      <c r="F99" s="83"/>
      <c r="G99" s="84"/>
      <c r="H99" s="85" t="s">
        <v>43</v>
      </c>
      <c r="I99" s="87">
        <v>6</v>
      </c>
      <c r="J99" s="87">
        <v>0</v>
      </c>
      <c r="K99" s="87"/>
      <c r="L99" s="87"/>
      <c r="M99" s="87"/>
      <c r="N99" s="87"/>
      <c r="O99" s="88">
        <f t="shared" si="40"/>
        <v>6</v>
      </c>
      <c r="P99" s="120">
        <v>146.44</v>
      </c>
      <c r="Q99" s="90"/>
      <c r="R99" s="90"/>
      <c r="S99" s="91">
        <f t="shared" si="41"/>
        <v>146.44</v>
      </c>
      <c r="T99" s="92">
        <f t="shared" si="71"/>
        <v>878.64</v>
      </c>
      <c r="U99" s="93">
        <f t="shared" si="42"/>
        <v>878.64</v>
      </c>
      <c r="V99" s="93">
        <f t="shared" si="43"/>
        <v>0</v>
      </c>
      <c r="W99" s="93">
        <f t="shared" si="44"/>
        <v>0</v>
      </c>
      <c r="X99" s="93">
        <f t="shared" si="45"/>
        <v>0</v>
      </c>
      <c r="Y99" s="93">
        <f t="shared" si="46"/>
        <v>0</v>
      </c>
      <c r="Z99" s="93">
        <f t="shared" si="47"/>
        <v>0</v>
      </c>
      <c r="AA99" s="94">
        <f t="shared" si="48"/>
        <v>0</v>
      </c>
      <c r="AB99" s="95">
        <f t="shared" si="49"/>
        <v>0</v>
      </c>
      <c r="AC99" s="96">
        <f t="shared" si="50"/>
        <v>146.44</v>
      </c>
      <c r="AD99" s="92">
        <f t="shared" si="77"/>
        <v>878.64</v>
      </c>
      <c r="AE99" s="93">
        <f t="shared" si="51"/>
        <v>878.64</v>
      </c>
      <c r="AF99" s="93">
        <f t="shared" si="52"/>
        <v>0</v>
      </c>
      <c r="AG99" s="93">
        <f t="shared" si="53"/>
        <v>0</v>
      </c>
      <c r="AH99" s="93">
        <f t="shared" si="54"/>
        <v>0</v>
      </c>
      <c r="AI99" s="93">
        <f t="shared" si="55"/>
        <v>0</v>
      </c>
      <c r="AJ99" s="93">
        <f t="shared" si="56"/>
        <v>0</v>
      </c>
      <c r="AK99" s="97"/>
      <c r="AL99" s="98">
        <f t="shared" si="57"/>
        <v>0</v>
      </c>
      <c r="AM99" s="91">
        <f t="shared" si="58"/>
        <v>146.44</v>
      </c>
      <c r="AN99" s="92">
        <f t="shared" si="78"/>
        <v>878.64</v>
      </c>
      <c r="AO99" s="93">
        <f t="shared" si="59"/>
        <v>878.64</v>
      </c>
      <c r="AP99" s="93">
        <f t="shared" si="60"/>
        <v>0</v>
      </c>
      <c r="AQ99" s="93">
        <f t="shared" si="61"/>
        <v>0</v>
      </c>
      <c r="AR99" s="93">
        <f t="shared" si="62"/>
        <v>0</v>
      </c>
      <c r="AS99" s="93">
        <f t="shared" si="63"/>
        <v>0</v>
      </c>
      <c r="AT99" s="93">
        <f t="shared" si="64"/>
        <v>0</v>
      </c>
      <c r="AU99" s="99"/>
      <c r="AV99" s="100"/>
      <c r="AW99" s="101"/>
      <c r="AX99" s="102"/>
      <c r="AY99" s="103">
        <f t="shared" si="72"/>
        <v>0</v>
      </c>
      <c r="AZ99" s="104">
        <f t="shared" si="65"/>
        <v>0</v>
      </c>
      <c r="BA99" s="104">
        <f t="shared" si="73"/>
        <v>0</v>
      </c>
      <c r="BB99" s="105">
        <f t="shared" si="74"/>
        <v>0</v>
      </c>
      <c r="BC99" s="118">
        <f t="shared" si="75"/>
        <v>0</v>
      </c>
      <c r="BE99" s="108">
        <f t="shared" si="66"/>
        <v>0</v>
      </c>
      <c r="BF99" s="109">
        <f t="shared" si="66"/>
        <v>0</v>
      </c>
      <c r="BG99" s="109">
        <f t="shared" si="66"/>
        <v>0</v>
      </c>
      <c r="BH99" s="109">
        <f t="shared" si="66"/>
        <v>0</v>
      </c>
      <c r="BI99" s="109">
        <f t="shared" si="66"/>
        <v>0</v>
      </c>
      <c r="BJ99" s="110">
        <f t="shared" si="67"/>
        <v>0</v>
      </c>
      <c r="BK99" s="111">
        <f t="shared" si="68"/>
        <v>0</v>
      </c>
      <c r="BM99" s="113">
        <f t="shared" si="76"/>
        <v>878.64</v>
      </c>
      <c r="BN99" s="114">
        <f t="shared" si="69"/>
        <v>0</v>
      </c>
      <c r="BO99" s="115">
        <f t="shared" si="70"/>
        <v>878.64</v>
      </c>
    </row>
    <row r="100" spans="1:67" s="112" customFormat="1" ht="17.25">
      <c r="A100" s="60"/>
      <c r="B100" s="81"/>
      <c r="C100" s="82"/>
      <c r="D100" s="83"/>
      <c r="E100" s="83"/>
      <c r="F100" s="83"/>
      <c r="G100" s="84"/>
      <c r="H100" s="85"/>
      <c r="I100" s="87">
        <v>0</v>
      </c>
      <c r="J100" s="87">
        <v>0</v>
      </c>
      <c r="K100" s="87"/>
      <c r="L100" s="87"/>
      <c r="M100" s="87"/>
      <c r="N100" s="87"/>
      <c r="O100" s="88">
        <f t="shared" si="40"/>
        <v>0</v>
      </c>
      <c r="P100" s="89"/>
      <c r="Q100" s="90"/>
      <c r="R100" s="90"/>
      <c r="S100" s="91">
        <f t="shared" si="41"/>
        <v>0</v>
      </c>
      <c r="T100" s="92">
        <f t="shared" si="71"/>
        <v>0</v>
      </c>
      <c r="U100" s="93" t="str">
        <f t="shared" si="42"/>
        <v/>
      </c>
      <c r="V100" s="93" t="str">
        <f t="shared" si="43"/>
        <v/>
      </c>
      <c r="W100" s="93" t="str">
        <f t="shared" si="44"/>
        <v/>
      </c>
      <c r="X100" s="93" t="str">
        <f t="shared" si="45"/>
        <v/>
      </c>
      <c r="Y100" s="93" t="str">
        <f t="shared" si="46"/>
        <v/>
      </c>
      <c r="Z100" s="93" t="str">
        <f t="shared" si="47"/>
        <v/>
      </c>
      <c r="AA100" s="94">
        <f t="shared" si="48"/>
        <v>0</v>
      </c>
      <c r="AB100" s="95">
        <f t="shared" si="49"/>
        <v>0</v>
      </c>
      <c r="AC100" s="96">
        <f t="shared" si="50"/>
        <v>0</v>
      </c>
      <c r="AD100" s="92">
        <f t="shared" si="77"/>
        <v>0</v>
      </c>
      <c r="AE100" s="93" t="str">
        <f t="shared" si="51"/>
        <v/>
      </c>
      <c r="AF100" s="93" t="str">
        <f t="shared" si="52"/>
        <v/>
      </c>
      <c r="AG100" s="93" t="str">
        <f t="shared" si="53"/>
        <v/>
      </c>
      <c r="AH100" s="93" t="str">
        <f t="shared" si="54"/>
        <v/>
      </c>
      <c r="AI100" s="93" t="str">
        <f t="shared" si="55"/>
        <v/>
      </c>
      <c r="AJ100" s="93" t="str">
        <f t="shared" si="56"/>
        <v/>
      </c>
      <c r="AK100" s="97"/>
      <c r="AL100" s="98">
        <f t="shared" si="57"/>
        <v>0</v>
      </c>
      <c r="AM100" s="91" t="str">
        <f t="shared" si="58"/>
        <v/>
      </c>
      <c r="AN100" s="92">
        <f t="shared" si="78"/>
        <v>0</v>
      </c>
      <c r="AO100" s="93" t="str">
        <f t="shared" si="59"/>
        <v/>
      </c>
      <c r="AP100" s="93" t="str">
        <f t="shared" si="60"/>
        <v/>
      </c>
      <c r="AQ100" s="93" t="str">
        <f t="shared" si="61"/>
        <v/>
      </c>
      <c r="AR100" s="93" t="str">
        <f t="shared" si="62"/>
        <v/>
      </c>
      <c r="AS100" s="93" t="str">
        <f t="shared" si="63"/>
        <v/>
      </c>
      <c r="AT100" s="93" t="str">
        <f t="shared" si="64"/>
        <v/>
      </c>
      <c r="AU100" s="99"/>
      <c r="AV100" s="100"/>
      <c r="AW100" s="101"/>
      <c r="AX100" s="102"/>
      <c r="AY100" s="103">
        <f t="shared" si="72"/>
        <v>0</v>
      </c>
      <c r="AZ100" s="104">
        <f t="shared" si="65"/>
        <v>0</v>
      </c>
      <c r="BA100" s="104">
        <f t="shared" si="73"/>
        <v>0</v>
      </c>
      <c r="BB100" s="105">
        <f t="shared" si="74"/>
        <v>0</v>
      </c>
      <c r="BC100" s="118">
        <f t="shared" si="75"/>
        <v>0</v>
      </c>
      <c r="BE100" s="108">
        <f t="shared" si="66"/>
        <v>0</v>
      </c>
      <c r="BF100" s="109">
        <f t="shared" si="66"/>
        <v>0</v>
      </c>
      <c r="BG100" s="109">
        <f t="shared" si="66"/>
        <v>0</v>
      </c>
      <c r="BH100" s="109">
        <f t="shared" si="66"/>
        <v>0</v>
      </c>
      <c r="BI100" s="109">
        <f t="shared" si="66"/>
        <v>0</v>
      </c>
      <c r="BJ100" s="110">
        <f t="shared" si="67"/>
        <v>0</v>
      </c>
      <c r="BK100" s="111">
        <f t="shared" si="68"/>
        <v>0</v>
      </c>
      <c r="BM100" s="113">
        <f t="shared" si="76"/>
        <v>0</v>
      </c>
      <c r="BN100" s="114">
        <f t="shared" si="69"/>
        <v>0</v>
      </c>
      <c r="BO100" s="115">
        <f t="shared" si="70"/>
        <v>0</v>
      </c>
    </row>
    <row r="101" spans="1:67" s="112" customFormat="1" ht="17.25">
      <c r="A101" s="60"/>
      <c r="B101" s="116">
        <v>62.4</v>
      </c>
      <c r="C101" s="117" t="s">
        <v>115</v>
      </c>
      <c r="D101" s="83"/>
      <c r="E101" s="83"/>
      <c r="F101" s="83"/>
      <c r="G101" s="84"/>
      <c r="H101" s="85"/>
      <c r="I101" s="87">
        <v>0</v>
      </c>
      <c r="J101" s="87">
        <v>0</v>
      </c>
      <c r="K101" s="87"/>
      <c r="L101" s="87"/>
      <c r="M101" s="87"/>
      <c r="N101" s="87"/>
      <c r="O101" s="88">
        <f t="shared" si="40"/>
        <v>0</v>
      </c>
      <c r="P101" s="89"/>
      <c r="Q101" s="90"/>
      <c r="R101" s="90"/>
      <c r="S101" s="91">
        <f t="shared" si="41"/>
        <v>0</v>
      </c>
      <c r="T101" s="92">
        <f t="shared" si="71"/>
        <v>0</v>
      </c>
      <c r="U101" s="93" t="str">
        <f t="shared" si="42"/>
        <v/>
      </c>
      <c r="V101" s="93" t="str">
        <f t="shared" si="43"/>
        <v/>
      </c>
      <c r="W101" s="93" t="str">
        <f t="shared" si="44"/>
        <v/>
      </c>
      <c r="X101" s="93" t="str">
        <f t="shared" si="45"/>
        <v/>
      </c>
      <c r="Y101" s="93" t="str">
        <f t="shared" si="46"/>
        <v/>
      </c>
      <c r="Z101" s="93" t="str">
        <f t="shared" si="47"/>
        <v/>
      </c>
      <c r="AA101" s="94">
        <f t="shared" si="48"/>
        <v>0</v>
      </c>
      <c r="AB101" s="95">
        <f t="shared" si="49"/>
        <v>0</v>
      </c>
      <c r="AC101" s="96">
        <f t="shared" si="50"/>
        <v>0</v>
      </c>
      <c r="AD101" s="92">
        <f t="shared" si="77"/>
        <v>0</v>
      </c>
      <c r="AE101" s="93" t="str">
        <f t="shared" si="51"/>
        <v/>
      </c>
      <c r="AF101" s="93" t="str">
        <f t="shared" si="52"/>
        <v/>
      </c>
      <c r="AG101" s="93" t="str">
        <f t="shared" si="53"/>
        <v/>
      </c>
      <c r="AH101" s="93" t="str">
        <f t="shared" si="54"/>
        <v/>
      </c>
      <c r="AI101" s="93" t="str">
        <f t="shared" si="55"/>
        <v/>
      </c>
      <c r="AJ101" s="93" t="str">
        <f t="shared" si="56"/>
        <v/>
      </c>
      <c r="AK101" s="97"/>
      <c r="AL101" s="98">
        <f t="shared" si="57"/>
        <v>0</v>
      </c>
      <c r="AM101" s="91" t="str">
        <f t="shared" si="58"/>
        <v/>
      </c>
      <c r="AN101" s="92">
        <f t="shared" si="78"/>
        <v>0</v>
      </c>
      <c r="AO101" s="93" t="str">
        <f t="shared" si="59"/>
        <v/>
      </c>
      <c r="AP101" s="93" t="str">
        <f t="shared" si="60"/>
        <v/>
      </c>
      <c r="AQ101" s="93" t="str">
        <f t="shared" si="61"/>
        <v/>
      </c>
      <c r="AR101" s="93" t="str">
        <f t="shared" si="62"/>
        <v/>
      </c>
      <c r="AS101" s="93" t="str">
        <f t="shared" si="63"/>
        <v/>
      </c>
      <c r="AT101" s="93" t="str">
        <f t="shared" si="64"/>
        <v/>
      </c>
      <c r="AU101" s="99"/>
      <c r="AV101" s="100"/>
      <c r="AW101" s="101"/>
      <c r="AX101" s="102"/>
      <c r="AY101" s="103">
        <f t="shared" si="72"/>
        <v>0</v>
      </c>
      <c r="AZ101" s="104">
        <f t="shared" si="65"/>
        <v>0</v>
      </c>
      <c r="BA101" s="104">
        <f t="shared" si="73"/>
        <v>0</v>
      </c>
      <c r="BB101" s="105">
        <f t="shared" si="74"/>
        <v>0</v>
      </c>
      <c r="BC101" s="118">
        <f t="shared" si="75"/>
        <v>0</v>
      </c>
      <c r="BE101" s="108">
        <f t="shared" si="66"/>
        <v>0</v>
      </c>
      <c r="BF101" s="109">
        <f t="shared" si="66"/>
        <v>0</v>
      </c>
      <c r="BG101" s="109">
        <f t="shared" si="66"/>
        <v>0</v>
      </c>
      <c r="BH101" s="109">
        <f t="shared" si="66"/>
        <v>0</v>
      </c>
      <c r="BI101" s="109">
        <f t="shared" si="66"/>
        <v>0</v>
      </c>
      <c r="BJ101" s="110">
        <f t="shared" si="67"/>
        <v>0</v>
      </c>
      <c r="BK101" s="111">
        <f t="shared" si="68"/>
        <v>0</v>
      </c>
      <c r="BM101" s="113">
        <f t="shared" si="76"/>
        <v>0</v>
      </c>
      <c r="BN101" s="114">
        <f t="shared" si="69"/>
        <v>0</v>
      </c>
      <c r="BO101" s="115">
        <f t="shared" si="70"/>
        <v>0</v>
      </c>
    </row>
    <row r="102" spans="1:67" s="112" customFormat="1" ht="17.25">
      <c r="A102" s="60"/>
      <c r="B102" s="81"/>
      <c r="C102" s="82"/>
      <c r="D102" s="83"/>
      <c r="E102" s="83"/>
      <c r="F102" s="83"/>
      <c r="G102" s="84"/>
      <c r="H102" s="85"/>
      <c r="I102" s="87">
        <v>0</v>
      </c>
      <c r="J102" s="87">
        <v>0</v>
      </c>
      <c r="K102" s="87"/>
      <c r="L102" s="87"/>
      <c r="M102" s="87"/>
      <c r="N102" s="87"/>
      <c r="O102" s="88">
        <f t="shared" si="40"/>
        <v>0</v>
      </c>
      <c r="P102" s="89"/>
      <c r="Q102" s="90"/>
      <c r="R102" s="90"/>
      <c r="S102" s="91">
        <f t="shared" si="41"/>
        <v>0</v>
      </c>
      <c r="T102" s="92">
        <f t="shared" si="71"/>
        <v>0</v>
      </c>
      <c r="U102" s="93" t="str">
        <f t="shared" si="42"/>
        <v/>
      </c>
      <c r="V102" s="93" t="str">
        <f t="shared" si="43"/>
        <v/>
      </c>
      <c r="W102" s="93" t="str">
        <f t="shared" si="44"/>
        <v/>
      </c>
      <c r="X102" s="93" t="str">
        <f t="shared" si="45"/>
        <v/>
      </c>
      <c r="Y102" s="93" t="str">
        <f t="shared" si="46"/>
        <v/>
      </c>
      <c r="Z102" s="93" t="str">
        <f t="shared" si="47"/>
        <v/>
      </c>
      <c r="AA102" s="94">
        <f t="shared" si="48"/>
        <v>0</v>
      </c>
      <c r="AB102" s="95">
        <f t="shared" si="49"/>
        <v>0</v>
      </c>
      <c r="AC102" s="96">
        <f t="shared" si="50"/>
        <v>0</v>
      </c>
      <c r="AD102" s="92">
        <f t="shared" si="77"/>
        <v>0</v>
      </c>
      <c r="AE102" s="93" t="str">
        <f t="shared" si="51"/>
        <v/>
      </c>
      <c r="AF102" s="93" t="str">
        <f t="shared" si="52"/>
        <v/>
      </c>
      <c r="AG102" s="93" t="str">
        <f t="shared" si="53"/>
        <v/>
      </c>
      <c r="AH102" s="93" t="str">
        <f t="shared" si="54"/>
        <v/>
      </c>
      <c r="AI102" s="93" t="str">
        <f t="shared" si="55"/>
        <v/>
      </c>
      <c r="AJ102" s="93" t="str">
        <f t="shared" si="56"/>
        <v/>
      </c>
      <c r="AK102" s="97"/>
      <c r="AL102" s="98">
        <f t="shared" si="57"/>
        <v>0</v>
      </c>
      <c r="AM102" s="91" t="str">
        <f t="shared" si="58"/>
        <v/>
      </c>
      <c r="AN102" s="92">
        <f t="shared" si="78"/>
        <v>0</v>
      </c>
      <c r="AO102" s="93" t="str">
        <f t="shared" si="59"/>
        <v/>
      </c>
      <c r="AP102" s="93" t="str">
        <f t="shared" si="60"/>
        <v/>
      </c>
      <c r="AQ102" s="93" t="str">
        <f t="shared" si="61"/>
        <v/>
      </c>
      <c r="AR102" s="93" t="str">
        <f t="shared" si="62"/>
        <v/>
      </c>
      <c r="AS102" s="93" t="str">
        <f t="shared" si="63"/>
        <v/>
      </c>
      <c r="AT102" s="93" t="str">
        <f t="shared" si="64"/>
        <v/>
      </c>
      <c r="AU102" s="99"/>
      <c r="AV102" s="100"/>
      <c r="AW102" s="101"/>
      <c r="AX102" s="102"/>
      <c r="AY102" s="103">
        <f t="shared" si="72"/>
        <v>0</v>
      </c>
      <c r="AZ102" s="104">
        <f t="shared" si="65"/>
        <v>0</v>
      </c>
      <c r="BA102" s="104">
        <f t="shared" si="73"/>
        <v>0</v>
      </c>
      <c r="BB102" s="105">
        <f t="shared" si="74"/>
        <v>0</v>
      </c>
      <c r="BC102" s="118">
        <f t="shared" si="75"/>
        <v>0</v>
      </c>
      <c r="BE102" s="108">
        <f t="shared" si="66"/>
        <v>0</v>
      </c>
      <c r="BF102" s="109">
        <f t="shared" si="66"/>
        <v>0</v>
      </c>
      <c r="BG102" s="109">
        <f t="shared" si="66"/>
        <v>0</v>
      </c>
      <c r="BH102" s="109">
        <f t="shared" si="66"/>
        <v>0</v>
      </c>
      <c r="BI102" s="109">
        <f t="shared" si="66"/>
        <v>0</v>
      </c>
      <c r="BJ102" s="110">
        <f t="shared" si="67"/>
        <v>0</v>
      </c>
      <c r="BK102" s="111">
        <f t="shared" si="68"/>
        <v>0</v>
      </c>
      <c r="BM102" s="113">
        <f t="shared" si="76"/>
        <v>0</v>
      </c>
      <c r="BN102" s="114">
        <f t="shared" si="69"/>
        <v>0</v>
      </c>
      <c r="BO102" s="115">
        <f t="shared" si="70"/>
        <v>0</v>
      </c>
    </row>
    <row r="103" spans="1:67" s="112" customFormat="1" ht="17.25">
      <c r="A103" s="60" t="s">
        <v>116</v>
      </c>
      <c r="B103" s="81" t="s">
        <v>117</v>
      </c>
      <c r="C103" s="82" t="s">
        <v>118</v>
      </c>
      <c r="D103" s="83"/>
      <c r="E103" s="83"/>
      <c r="F103" s="83"/>
      <c r="G103" s="84"/>
      <c r="H103" s="85" t="s">
        <v>43</v>
      </c>
      <c r="I103" s="87">
        <v>36</v>
      </c>
      <c r="J103" s="87">
        <v>36</v>
      </c>
      <c r="K103" s="87"/>
      <c r="L103" s="87"/>
      <c r="M103" s="87"/>
      <c r="N103" s="87"/>
      <c r="O103" s="88">
        <f t="shared" si="40"/>
        <v>72</v>
      </c>
      <c r="P103" s="89">
        <v>16.62</v>
      </c>
      <c r="Q103" s="90"/>
      <c r="R103" s="90"/>
      <c r="S103" s="91">
        <f t="shared" si="41"/>
        <v>16.62</v>
      </c>
      <c r="T103" s="92">
        <f t="shared" si="71"/>
        <v>1196.6400000000001</v>
      </c>
      <c r="U103" s="93">
        <f t="shared" si="42"/>
        <v>598.32000000000005</v>
      </c>
      <c r="V103" s="93">
        <f t="shared" si="43"/>
        <v>598.32000000000005</v>
      </c>
      <c r="W103" s="93">
        <f t="shared" si="44"/>
        <v>0</v>
      </c>
      <c r="X103" s="93">
        <f t="shared" si="45"/>
        <v>0</v>
      </c>
      <c r="Y103" s="93">
        <f t="shared" si="46"/>
        <v>0</v>
      </c>
      <c r="Z103" s="93">
        <f t="shared" si="47"/>
        <v>0</v>
      </c>
      <c r="AA103" s="94">
        <f t="shared" si="48"/>
        <v>0</v>
      </c>
      <c r="AB103" s="95">
        <f t="shared" si="49"/>
        <v>0.95</v>
      </c>
      <c r="AC103" s="96">
        <f t="shared" si="50"/>
        <v>15.789</v>
      </c>
      <c r="AD103" s="92">
        <f t="shared" si="77"/>
        <v>1136.808</v>
      </c>
      <c r="AE103" s="93">
        <f t="shared" si="51"/>
        <v>568.404</v>
      </c>
      <c r="AF103" s="93">
        <f t="shared" si="52"/>
        <v>568.404</v>
      </c>
      <c r="AG103" s="93">
        <f t="shared" si="53"/>
        <v>0</v>
      </c>
      <c r="AH103" s="93">
        <f t="shared" si="54"/>
        <v>0</v>
      </c>
      <c r="AI103" s="93">
        <f t="shared" si="55"/>
        <v>0</v>
      </c>
      <c r="AJ103" s="93">
        <f t="shared" si="56"/>
        <v>0</v>
      </c>
      <c r="AK103" s="97"/>
      <c r="AL103" s="98">
        <f t="shared" si="57"/>
        <v>1.2775468657734208</v>
      </c>
      <c r="AM103" s="91">
        <f t="shared" si="58"/>
        <v>20.17118746369654</v>
      </c>
      <c r="AN103" s="92">
        <f t="shared" si="78"/>
        <v>1452.3254973861508</v>
      </c>
      <c r="AO103" s="93">
        <f t="shared" si="59"/>
        <v>726.1627486930754</v>
      </c>
      <c r="AP103" s="93">
        <f t="shared" si="60"/>
        <v>726.1627486930754</v>
      </c>
      <c r="AQ103" s="93">
        <f t="shared" si="61"/>
        <v>0</v>
      </c>
      <c r="AR103" s="93">
        <f t="shared" si="62"/>
        <v>0</v>
      </c>
      <c r="AS103" s="93">
        <f t="shared" si="63"/>
        <v>0</v>
      </c>
      <c r="AT103" s="93">
        <f t="shared" si="64"/>
        <v>0</v>
      </c>
      <c r="AU103" s="99"/>
      <c r="AV103" s="100"/>
      <c r="AW103" s="101"/>
      <c r="AX103" s="102"/>
      <c r="AY103" s="103">
        <f t="shared" si="72"/>
        <v>0</v>
      </c>
      <c r="AZ103" s="104">
        <f t="shared" si="65"/>
        <v>0</v>
      </c>
      <c r="BA103" s="104">
        <f t="shared" si="73"/>
        <v>0</v>
      </c>
      <c r="BB103" s="105">
        <f t="shared" si="74"/>
        <v>0</v>
      </c>
      <c r="BC103" s="118">
        <f t="shared" si="75"/>
        <v>0</v>
      </c>
      <c r="BE103" s="108">
        <f t="shared" si="66"/>
        <v>0</v>
      </c>
      <c r="BF103" s="109">
        <f t="shared" si="66"/>
        <v>0</v>
      </c>
      <c r="BG103" s="109">
        <f t="shared" si="66"/>
        <v>0</v>
      </c>
      <c r="BH103" s="109">
        <f t="shared" si="66"/>
        <v>0</v>
      </c>
      <c r="BI103" s="109">
        <f t="shared" si="66"/>
        <v>0</v>
      </c>
      <c r="BJ103" s="110">
        <f t="shared" si="67"/>
        <v>0</v>
      </c>
      <c r="BK103" s="111">
        <f t="shared" si="68"/>
        <v>0</v>
      </c>
      <c r="BM103" s="113">
        <f t="shared" si="76"/>
        <v>1196.6400000000001</v>
      </c>
      <c r="BN103" s="114">
        <f t="shared" si="69"/>
        <v>0</v>
      </c>
      <c r="BO103" s="115">
        <f t="shared" si="70"/>
        <v>1196.6400000000001</v>
      </c>
    </row>
    <row r="104" spans="1:67" s="112" customFormat="1" ht="17.25">
      <c r="A104" s="60"/>
      <c r="B104" s="81"/>
      <c r="C104" s="82"/>
      <c r="D104" s="83"/>
      <c r="E104" s="83"/>
      <c r="F104" s="83"/>
      <c r="G104" s="84"/>
      <c r="H104" s="85"/>
      <c r="I104" s="87">
        <v>0</v>
      </c>
      <c r="J104" s="87">
        <v>0</v>
      </c>
      <c r="K104" s="87"/>
      <c r="L104" s="87"/>
      <c r="M104" s="87"/>
      <c r="N104" s="87"/>
      <c r="O104" s="88">
        <f t="shared" si="40"/>
        <v>0</v>
      </c>
      <c r="P104" s="89"/>
      <c r="Q104" s="90"/>
      <c r="R104" s="90"/>
      <c r="S104" s="91">
        <f t="shared" si="41"/>
        <v>0</v>
      </c>
      <c r="T104" s="92">
        <f t="shared" si="71"/>
        <v>0</v>
      </c>
      <c r="U104" s="93" t="str">
        <f t="shared" si="42"/>
        <v/>
      </c>
      <c r="V104" s="93" t="str">
        <f t="shared" si="43"/>
        <v/>
      </c>
      <c r="W104" s="93" t="str">
        <f t="shared" si="44"/>
        <v/>
      </c>
      <c r="X104" s="93" t="str">
        <f t="shared" si="45"/>
        <v/>
      </c>
      <c r="Y104" s="93" t="str">
        <f t="shared" si="46"/>
        <v/>
      </c>
      <c r="Z104" s="93" t="str">
        <f t="shared" si="47"/>
        <v/>
      </c>
      <c r="AA104" s="94">
        <f t="shared" si="48"/>
        <v>0</v>
      </c>
      <c r="AB104" s="95">
        <f t="shared" si="49"/>
        <v>0</v>
      </c>
      <c r="AC104" s="96">
        <f t="shared" si="50"/>
        <v>0</v>
      </c>
      <c r="AD104" s="92">
        <f t="shared" si="77"/>
        <v>0</v>
      </c>
      <c r="AE104" s="93" t="str">
        <f t="shared" si="51"/>
        <v/>
      </c>
      <c r="AF104" s="93" t="str">
        <f t="shared" si="52"/>
        <v/>
      </c>
      <c r="AG104" s="93" t="str">
        <f t="shared" si="53"/>
        <v/>
      </c>
      <c r="AH104" s="93" t="str">
        <f t="shared" si="54"/>
        <v/>
      </c>
      <c r="AI104" s="93" t="str">
        <f t="shared" si="55"/>
        <v/>
      </c>
      <c r="AJ104" s="93" t="str">
        <f t="shared" si="56"/>
        <v/>
      </c>
      <c r="AK104" s="97"/>
      <c r="AL104" s="98">
        <f t="shared" si="57"/>
        <v>0</v>
      </c>
      <c r="AM104" s="91" t="str">
        <f t="shared" si="58"/>
        <v/>
      </c>
      <c r="AN104" s="92">
        <f t="shared" si="78"/>
        <v>0</v>
      </c>
      <c r="AO104" s="93" t="str">
        <f t="shared" si="59"/>
        <v/>
      </c>
      <c r="AP104" s="93" t="str">
        <f t="shared" si="60"/>
        <v/>
      </c>
      <c r="AQ104" s="93" t="str">
        <f t="shared" si="61"/>
        <v/>
      </c>
      <c r="AR104" s="93" t="str">
        <f t="shared" si="62"/>
        <v/>
      </c>
      <c r="AS104" s="93" t="str">
        <f t="shared" si="63"/>
        <v/>
      </c>
      <c r="AT104" s="93" t="str">
        <f t="shared" si="64"/>
        <v/>
      </c>
      <c r="AU104" s="99"/>
      <c r="AV104" s="100"/>
      <c r="AW104" s="101"/>
      <c r="AX104" s="102"/>
      <c r="AY104" s="103">
        <f t="shared" si="72"/>
        <v>0</v>
      </c>
      <c r="AZ104" s="104">
        <f t="shared" si="65"/>
        <v>0</v>
      </c>
      <c r="BA104" s="104">
        <f t="shared" si="73"/>
        <v>0</v>
      </c>
      <c r="BB104" s="105">
        <f t="shared" si="74"/>
        <v>0</v>
      </c>
      <c r="BC104" s="118">
        <f t="shared" si="75"/>
        <v>0</v>
      </c>
      <c r="BE104" s="108">
        <f t="shared" si="66"/>
        <v>0</v>
      </c>
      <c r="BF104" s="109">
        <f t="shared" si="66"/>
        <v>0</v>
      </c>
      <c r="BG104" s="109">
        <f t="shared" si="66"/>
        <v>0</v>
      </c>
      <c r="BH104" s="109">
        <f t="shared" si="66"/>
        <v>0</v>
      </c>
      <c r="BI104" s="109">
        <f t="shared" si="66"/>
        <v>0</v>
      </c>
      <c r="BJ104" s="110">
        <f t="shared" si="67"/>
        <v>0</v>
      </c>
      <c r="BK104" s="111">
        <f t="shared" si="68"/>
        <v>0</v>
      </c>
      <c r="BM104" s="113">
        <f t="shared" si="76"/>
        <v>0</v>
      </c>
      <c r="BN104" s="114">
        <f t="shared" si="69"/>
        <v>0</v>
      </c>
      <c r="BO104" s="115">
        <f t="shared" si="70"/>
        <v>0</v>
      </c>
    </row>
    <row r="105" spans="1:67" s="112" customFormat="1" ht="17.25">
      <c r="A105" s="60" t="s">
        <v>116</v>
      </c>
      <c r="B105" s="81" t="s">
        <v>119</v>
      </c>
      <c r="C105" s="82" t="s">
        <v>120</v>
      </c>
      <c r="D105" s="83"/>
      <c r="E105" s="83"/>
      <c r="F105" s="83"/>
      <c r="G105" s="84"/>
      <c r="H105" s="85" t="s">
        <v>43</v>
      </c>
      <c r="I105" s="87">
        <v>16</v>
      </c>
      <c r="J105" s="87">
        <v>20</v>
      </c>
      <c r="K105" s="87"/>
      <c r="L105" s="87"/>
      <c r="M105" s="87"/>
      <c r="N105" s="87"/>
      <c r="O105" s="88">
        <f t="shared" si="40"/>
        <v>36</v>
      </c>
      <c r="P105" s="89">
        <v>16.62</v>
      </c>
      <c r="Q105" s="90"/>
      <c r="R105" s="90"/>
      <c r="S105" s="91">
        <f t="shared" si="41"/>
        <v>16.62</v>
      </c>
      <c r="T105" s="92">
        <f t="shared" si="71"/>
        <v>598.32000000000005</v>
      </c>
      <c r="U105" s="93">
        <f t="shared" si="42"/>
        <v>265.92</v>
      </c>
      <c r="V105" s="93">
        <f t="shared" si="43"/>
        <v>332.40000000000003</v>
      </c>
      <c r="W105" s="93">
        <f t="shared" si="44"/>
        <v>0</v>
      </c>
      <c r="X105" s="93">
        <f t="shared" si="45"/>
        <v>0</v>
      </c>
      <c r="Y105" s="93">
        <f t="shared" si="46"/>
        <v>0</v>
      </c>
      <c r="Z105" s="93">
        <f t="shared" si="47"/>
        <v>0</v>
      </c>
      <c r="AA105" s="94">
        <f t="shared" si="48"/>
        <v>0</v>
      </c>
      <c r="AB105" s="95">
        <f t="shared" si="49"/>
        <v>0.95</v>
      </c>
      <c r="AC105" s="96">
        <f t="shared" si="50"/>
        <v>15.789</v>
      </c>
      <c r="AD105" s="92">
        <f t="shared" si="77"/>
        <v>568.404</v>
      </c>
      <c r="AE105" s="93">
        <f t="shared" si="51"/>
        <v>252.624</v>
      </c>
      <c r="AF105" s="93">
        <f t="shared" si="52"/>
        <v>315.77999999999997</v>
      </c>
      <c r="AG105" s="93">
        <f t="shared" si="53"/>
        <v>0</v>
      </c>
      <c r="AH105" s="93">
        <f t="shared" si="54"/>
        <v>0</v>
      </c>
      <c r="AI105" s="93">
        <f t="shared" si="55"/>
        <v>0</v>
      </c>
      <c r="AJ105" s="93">
        <f t="shared" si="56"/>
        <v>0</v>
      </c>
      <c r="AK105" s="97"/>
      <c r="AL105" s="98">
        <f t="shared" si="57"/>
        <v>1.2775468657734208</v>
      </c>
      <c r="AM105" s="91">
        <f t="shared" si="58"/>
        <v>20.17118746369654</v>
      </c>
      <c r="AN105" s="92">
        <f t="shared" si="78"/>
        <v>726.1627486930754</v>
      </c>
      <c r="AO105" s="93">
        <f t="shared" si="59"/>
        <v>322.73899941914465</v>
      </c>
      <c r="AP105" s="93">
        <f t="shared" si="60"/>
        <v>403.42374927393081</v>
      </c>
      <c r="AQ105" s="93">
        <f t="shared" si="61"/>
        <v>0</v>
      </c>
      <c r="AR105" s="93">
        <f t="shared" si="62"/>
        <v>0</v>
      </c>
      <c r="AS105" s="93">
        <f t="shared" si="63"/>
        <v>0</v>
      </c>
      <c r="AT105" s="93">
        <f t="shared" si="64"/>
        <v>0</v>
      </c>
      <c r="AU105" s="99"/>
      <c r="AV105" s="100"/>
      <c r="AW105" s="101"/>
      <c r="AX105" s="102"/>
      <c r="AY105" s="103">
        <f t="shared" si="72"/>
        <v>0</v>
      </c>
      <c r="AZ105" s="104">
        <f t="shared" si="65"/>
        <v>0</v>
      </c>
      <c r="BA105" s="104">
        <f t="shared" si="73"/>
        <v>0</v>
      </c>
      <c r="BB105" s="105">
        <f t="shared" si="74"/>
        <v>0</v>
      </c>
      <c r="BC105" s="118">
        <f t="shared" si="75"/>
        <v>0</v>
      </c>
      <c r="BE105" s="108">
        <f t="shared" si="66"/>
        <v>0</v>
      </c>
      <c r="BF105" s="109">
        <f t="shared" si="66"/>
        <v>0</v>
      </c>
      <c r="BG105" s="109">
        <f t="shared" si="66"/>
        <v>0</v>
      </c>
      <c r="BH105" s="109">
        <f t="shared" si="66"/>
        <v>0</v>
      </c>
      <c r="BI105" s="109">
        <f t="shared" si="66"/>
        <v>0</v>
      </c>
      <c r="BJ105" s="110">
        <f t="shared" si="67"/>
        <v>0</v>
      </c>
      <c r="BK105" s="111">
        <f t="shared" si="68"/>
        <v>0</v>
      </c>
      <c r="BM105" s="113">
        <f t="shared" si="76"/>
        <v>598.32000000000005</v>
      </c>
      <c r="BN105" s="114">
        <f t="shared" si="69"/>
        <v>0</v>
      </c>
      <c r="BO105" s="115">
        <f t="shared" si="70"/>
        <v>598.32000000000005</v>
      </c>
    </row>
    <row r="106" spans="1:67" s="112" customFormat="1" ht="17.25">
      <c r="A106" s="60"/>
      <c r="B106" s="81"/>
      <c r="C106" s="82"/>
      <c r="D106" s="83"/>
      <c r="E106" s="83"/>
      <c r="F106" s="83"/>
      <c r="G106" s="84"/>
      <c r="H106" s="85"/>
      <c r="I106" s="87">
        <v>0</v>
      </c>
      <c r="J106" s="87">
        <v>0</v>
      </c>
      <c r="K106" s="87"/>
      <c r="L106" s="87"/>
      <c r="M106" s="87"/>
      <c r="N106" s="87"/>
      <c r="O106" s="88">
        <f t="shared" si="40"/>
        <v>0</v>
      </c>
      <c r="P106" s="89"/>
      <c r="Q106" s="90"/>
      <c r="R106" s="90"/>
      <c r="S106" s="91">
        <f t="shared" si="41"/>
        <v>0</v>
      </c>
      <c r="T106" s="92">
        <f t="shared" si="71"/>
        <v>0</v>
      </c>
      <c r="U106" s="93" t="str">
        <f t="shared" si="42"/>
        <v/>
      </c>
      <c r="V106" s="93" t="str">
        <f t="shared" si="43"/>
        <v/>
      </c>
      <c r="W106" s="93" t="str">
        <f t="shared" si="44"/>
        <v/>
      </c>
      <c r="X106" s="93" t="str">
        <f t="shared" si="45"/>
        <v/>
      </c>
      <c r="Y106" s="93" t="str">
        <f t="shared" si="46"/>
        <v/>
      </c>
      <c r="Z106" s="93" t="str">
        <f t="shared" si="47"/>
        <v/>
      </c>
      <c r="AA106" s="94">
        <f t="shared" si="48"/>
        <v>0</v>
      </c>
      <c r="AB106" s="95">
        <f t="shared" si="49"/>
        <v>0</v>
      </c>
      <c r="AC106" s="96">
        <f t="shared" si="50"/>
        <v>0</v>
      </c>
      <c r="AD106" s="92">
        <f t="shared" si="77"/>
        <v>0</v>
      </c>
      <c r="AE106" s="93" t="str">
        <f t="shared" si="51"/>
        <v/>
      </c>
      <c r="AF106" s="93" t="str">
        <f t="shared" si="52"/>
        <v/>
      </c>
      <c r="AG106" s="93" t="str">
        <f t="shared" si="53"/>
        <v/>
      </c>
      <c r="AH106" s="93" t="str">
        <f t="shared" si="54"/>
        <v/>
      </c>
      <c r="AI106" s="93" t="str">
        <f t="shared" si="55"/>
        <v/>
      </c>
      <c r="AJ106" s="93" t="str">
        <f t="shared" si="56"/>
        <v/>
      </c>
      <c r="AK106" s="97"/>
      <c r="AL106" s="98">
        <f t="shared" si="57"/>
        <v>0</v>
      </c>
      <c r="AM106" s="91" t="str">
        <f t="shared" si="58"/>
        <v/>
      </c>
      <c r="AN106" s="92">
        <f t="shared" si="78"/>
        <v>0</v>
      </c>
      <c r="AO106" s="93" t="str">
        <f t="shared" si="59"/>
        <v/>
      </c>
      <c r="AP106" s="93" t="str">
        <f t="shared" si="60"/>
        <v/>
      </c>
      <c r="AQ106" s="93" t="str">
        <f t="shared" si="61"/>
        <v/>
      </c>
      <c r="AR106" s="93" t="str">
        <f t="shared" si="62"/>
        <v/>
      </c>
      <c r="AS106" s="93" t="str">
        <f t="shared" si="63"/>
        <v/>
      </c>
      <c r="AT106" s="93" t="str">
        <f t="shared" si="64"/>
        <v/>
      </c>
      <c r="AU106" s="99"/>
      <c r="AV106" s="100"/>
      <c r="AW106" s="101"/>
      <c r="AX106" s="102"/>
      <c r="AY106" s="103">
        <f t="shared" si="72"/>
        <v>0</v>
      </c>
      <c r="AZ106" s="104">
        <f t="shared" si="65"/>
        <v>0</v>
      </c>
      <c r="BA106" s="104">
        <f t="shared" si="73"/>
        <v>0</v>
      </c>
      <c r="BB106" s="105">
        <f t="shared" si="74"/>
        <v>0</v>
      </c>
      <c r="BC106" s="118">
        <f t="shared" si="75"/>
        <v>0</v>
      </c>
      <c r="BE106" s="108">
        <f t="shared" si="66"/>
        <v>0</v>
      </c>
      <c r="BF106" s="109">
        <f t="shared" si="66"/>
        <v>0</v>
      </c>
      <c r="BG106" s="109">
        <f t="shared" si="66"/>
        <v>0</v>
      </c>
      <c r="BH106" s="109">
        <f t="shared" si="66"/>
        <v>0</v>
      </c>
      <c r="BI106" s="109">
        <f t="shared" si="66"/>
        <v>0</v>
      </c>
      <c r="BJ106" s="110">
        <f t="shared" si="67"/>
        <v>0</v>
      </c>
      <c r="BK106" s="111">
        <f t="shared" si="68"/>
        <v>0</v>
      </c>
      <c r="BM106" s="113">
        <f t="shared" si="76"/>
        <v>0</v>
      </c>
      <c r="BN106" s="114">
        <f t="shared" si="69"/>
        <v>0</v>
      </c>
      <c r="BO106" s="115">
        <f t="shared" si="70"/>
        <v>0</v>
      </c>
    </row>
    <row r="107" spans="1:67" s="112" customFormat="1" ht="17.25">
      <c r="A107" s="60" t="s">
        <v>116</v>
      </c>
      <c r="B107" s="81" t="s">
        <v>121</v>
      </c>
      <c r="C107" s="82" t="s">
        <v>122</v>
      </c>
      <c r="D107" s="83"/>
      <c r="E107" s="83"/>
      <c r="F107" s="83"/>
      <c r="G107" s="84"/>
      <c r="H107" s="85" t="s">
        <v>43</v>
      </c>
      <c r="I107" s="87">
        <v>143</v>
      </c>
      <c r="J107" s="87">
        <v>134</v>
      </c>
      <c r="K107" s="87"/>
      <c r="L107" s="87"/>
      <c r="M107" s="87"/>
      <c r="N107" s="87"/>
      <c r="O107" s="88">
        <f t="shared" si="40"/>
        <v>277</v>
      </c>
      <c r="P107" s="89">
        <v>10.58</v>
      </c>
      <c r="Q107" s="90"/>
      <c r="R107" s="90"/>
      <c r="S107" s="91">
        <f t="shared" si="41"/>
        <v>10.58</v>
      </c>
      <c r="T107" s="92">
        <f t="shared" si="71"/>
        <v>2930.66</v>
      </c>
      <c r="U107" s="93">
        <f t="shared" si="42"/>
        <v>1512.94</v>
      </c>
      <c r="V107" s="93">
        <f t="shared" si="43"/>
        <v>1417.72</v>
      </c>
      <c r="W107" s="93">
        <f t="shared" si="44"/>
        <v>0</v>
      </c>
      <c r="X107" s="93">
        <f t="shared" si="45"/>
        <v>0</v>
      </c>
      <c r="Y107" s="93">
        <f t="shared" si="46"/>
        <v>0</v>
      </c>
      <c r="Z107" s="93">
        <f t="shared" si="47"/>
        <v>0</v>
      </c>
      <c r="AA107" s="94">
        <f t="shared" si="48"/>
        <v>0</v>
      </c>
      <c r="AB107" s="95">
        <f t="shared" si="49"/>
        <v>0.95</v>
      </c>
      <c r="AC107" s="96">
        <f t="shared" si="50"/>
        <v>10.051</v>
      </c>
      <c r="AD107" s="92">
        <f t="shared" si="77"/>
        <v>2784.1270000000004</v>
      </c>
      <c r="AE107" s="93">
        <f t="shared" si="51"/>
        <v>1437.2930000000001</v>
      </c>
      <c r="AF107" s="93">
        <f t="shared" si="52"/>
        <v>1346.8340000000001</v>
      </c>
      <c r="AG107" s="93">
        <f t="shared" si="53"/>
        <v>0</v>
      </c>
      <c r="AH107" s="93">
        <f t="shared" si="54"/>
        <v>0</v>
      </c>
      <c r="AI107" s="93">
        <f t="shared" si="55"/>
        <v>0</v>
      </c>
      <c r="AJ107" s="93">
        <f t="shared" si="56"/>
        <v>0</v>
      </c>
      <c r="AK107" s="97"/>
      <c r="AL107" s="98">
        <f t="shared" si="57"/>
        <v>1.2775468657734208</v>
      </c>
      <c r="AM107" s="91">
        <f t="shared" si="58"/>
        <v>12.840623547888653</v>
      </c>
      <c r="AN107" s="92">
        <f t="shared" si="78"/>
        <v>3556.8527227651566</v>
      </c>
      <c r="AO107" s="93">
        <f t="shared" si="59"/>
        <v>1836.2091673480772</v>
      </c>
      <c r="AP107" s="93">
        <f t="shared" si="60"/>
        <v>1720.6435554170794</v>
      </c>
      <c r="AQ107" s="93">
        <f t="shared" si="61"/>
        <v>0</v>
      </c>
      <c r="AR107" s="93">
        <f t="shared" si="62"/>
        <v>0</v>
      </c>
      <c r="AS107" s="93">
        <f t="shared" si="63"/>
        <v>0</v>
      </c>
      <c r="AT107" s="93">
        <f t="shared" si="64"/>
        <v>0</v>
      </c>
      <c r="AU107" s="99"/>
      <c r="AV107" s="100"/>
      <c r="AW107" s="101"/>
      <c r="AX107" s="102"/>
      <c r="AY107" s="103">
        <f t="shared" si="72"/>
        <v>0</v>
      </c>
      <c r="AZ107" s="104">
        <f t="shared" si="65"/>
        <v>0</v>
      </c>
      <c r="BA107" s="104">
        <f t="shared" si="73"/>
        <v>0</v>
      </c>
      <c r="BB107" s="105">
        <f t="shared" si="74"/>
        <v>0</v>
      </c>
      <c r="BC107" s="118">
        <f t="shared" si="75"/>
        <v>0</v>
      </c>
      <c r="BE107" s="108">
        <f t="shared" si="66"/>
        <v>0</v>
      </c>
      <c r="BF107" s="109">
        <f t="shared" si="66"/>
        <v>0</v>
      </c>
      <c r="BG107" s="109">
        <f t="shared" si="66"/>
        <v>0</v>
      </c>
      <c r="BH107" s="109">
        <f t="shared" si="66"/>
        <v>0</v>
      </c>
      <c r="BI107" s="109">
        <f t="shared" si="66"/>
        <v>0</v>
      </c>
      <c r="BJ107" s="110">
        <f t="shared" si="67"/>
        <v>0</v>
      </c>
      <c r="BK107" s="111">
        <f t="shared" si="68"/>
        <v>0</v>
      </c>
      <c r="BM107" s="113">
        <f t="shared" si="76"/>
        <v>2930.66</v>
      </c>
      <c r="BN107" s="114">
        <f t="shared" si="69"/>
        <v>0</v>
      </c>
      <c r="BO107" s="115">
        <f t="shared" si="70"/>
        <v>2930.66</v>
      </c>
    </row>
    <row r="108" spans="1:67" s="112" customFormat="1" ht="17.25">
      <c r="A108" s="60"/>
      <c r="B108" s="81"/>
      <c r="C108" s="82"/>
      <c r="D108" s="83"/>
      <c r="E108" s="83"/>
      <c r="F108" s="83"/>
      <c r="G108" s="84"/>
      <c r="H108" s="85"/>
      <c r="I108" s="87">
        <v>0</v>
      </c>
      <c r="J108" s="87">
        <v>0</v>
      </c>
      <c r="K108" s="87"/>
      <c r="L108" s="87"/>
      <c r="M108" s="87"/>
      <c r="N108" s="87"/>
      <c r="O108" s="88">
        <f t="shared" si="40"/>
        <v>0</v>
      </c>
      <c r="P108" s="89"/>
      <c r="Q108" s="90"/>
      <c r="R108" s="90"/>
      <c r="S108" s="91">
        <f t="shared" si="41"/>
        <v>0</v>
      </c>
      <c r="T108" s="92">
        <f t="shared" si="71"/>
        <v>0</v>
      </c>
      <c r="U108" s="93" t="str">
        <f t="shared" si="42"/>
        <v/>
      </c>
      <c r="V108" s="93" t="str">
        <f t="shared" si="43"/>
        <v/>
      </c>
      <c r="W108" s="93" t="str">
        <f t="shared" si="44"/>
        <v/>
      </c>
      <c r="X108" s="93" t="str">
        <f t="shared" si="45"/>
        <v/>
      </c>
      <c r="Y108" s="93" t="str">
        <f t="shared" si="46"/>
        <v/>
      </c>
      <c r="Z108" s="93" t="str">
        <f t="shared" si="47"/>
        <v/>
      </c>
      <c r="AA108" s="94">
        <f t="shared" si="48"/>
        <v>0</v>
      </c>
      <c r="AB108" s="95">
        <f t="shared" si="49"/>
        <v>0</v>
      </c>
      <c r="AC108" s="96">
        <f t="shared" si="50"/>
        <v>0</v>
      </c>
      <c r="AD108" s="92">
        <f t="shared" si="77"/>
        <v>0</v>
      </c>
      <c r="AE108" s="93" t="str">
        <f t="shared" si="51"/>
        <v/>
      </c>
      <c r="AF108" s="93" t="str">
        <f t="shared" si="52"/>
        <v/>
      </c>
      <c r="AG108" s="93" t="str">
        <f t="shared" si="53"/>
        <v/>
      </c>
      <c r="AH108" s="93" t="str">
        <f t="shared" si="54"/>
        <v/>
      </c>
      <c r="AI108" s="93" t="str">
        <f t="shared" si="55"/>
        <v/>
      </c>
      <c r="AJ108" s="93" t="str">
        <f t="shared" si="56"/>
        <v/>
      </c>
      <c r="AK108" s="97"/>
      <c r="AL108" s="98">
        <f t="shared" si="57"/>
        <v>0</v>
      </c>
      <c r="AM108" s="91" t="str">
        <f t="shared" si="58"/>
        <v/>
      </c>
      <c r="AN108" s="92">
        <f t="shared" si="78"/>
        <v>0</v>
      </c>
      <c r="AO108" s="93" t="str">
        <f t="shared" si="59"/>
        <v/>
      </c>
      <c r="AP108" s="93" t="str">
        <f t="shared" si="60"/>
        <v/>
      </c>
      <c r="AQ108" s="93" t="str">
        <f t="shared" si="61"/>
        <v/>
      </c>
      <c r="AR108" s="93" t="str">
        <f t="shared" si="62"/>
        <v/>
      </c>
      <c r="AS108" s="93" t="str">
        <f t="shared" si="63"/>
        <v/>
      </c>
      <c r="AT108" s="93" t="str">
        <f t="shared" si="64"/>
        <v/>
      </c>
      <c r="AU108" s="99"/>
      <c r="AV108" s="100"/>
      <c r="AW108" s="101"/>
      <c r="AX108" s="102"/>
      <c r="AY108" s="103">
        <f t="shared" si="72"/>
        <v>0</v>
      </c>
      <c r="AZ108" s="104">
        <f t="shared" si="65"/>
        <v>0</v>
      </c>
      <c r="BA108" s="104">
        <f t="shared" si="73"/>
        <v>0</v>
      </c>
      <c r="BB108" s="105">
        <f t="shared" si="74"/>
        <v>0</v>
      </c>
      <c r="BC108" s="118">
        <f t="shared" si="75"/>
        <v>0</v>
      </c>
      <c r="BE108" s="108">
        <f t="shared" si="66"/>
        <v>0</v>
      </c>
      <c r="BF108" s="109">
        <f t="shared" si="66"/>
        <v>0</v>
      </c>
      <c r="BG108" s="109">
        <f t="shared" si="66"/>
        <v>0</v>
      </c>
      <c r="BH108" s="109">
        <f t="shared" si="66"/>
        <v>0</v>
      </c>
      <c r="BI108" s="109">
        <f t="shared" si="66"/>
        <v>0</v>
      </c>
      <c r="BJ108" s="110">
        <f t="shared" si="67"/>
        <v>0</v>
      </c>
      <c r="BK108" s="111">
        <f t="shared" si="68"/>
        <v>0</v>
      </c>
      <c r="BM108" s="113">
        <f t="shared" si="76"/>
        <v>0</v>
      </c>
      <c r="BN108" s="114">
        <f t="shared" si="69"/>
        <v>0</v>
      </c>
      <c r="BO108" s="115">
        <f t="shared" si="70"/>
        <v>0</v>
      </c>
    </row>
    <row r="109" spans="1:67" s="112" customFormat="1" ht="17.25">
      <c r="A109" s="60" t="s">
        <v>116</v>
      </c>
      <c r="B109" s="81" t="s">
        <v>123</v>
      </c>
      <c r="C109" s="82" t="s">
        <v>124</v>
      </c>
      <c r="D109" s="83"/>
      <c r="E109" s="83"/>
      <c r="F109" s="83"/>
      <c r="G109" s="84"/>
      <c r="H109" s="85" t="s">
        <v>43</v>
      </c>
      <c r="I109" s="87">
        <v>1</v>
      </c>
      <c r="J109" s="87">
        <v>11</v>
      </c>
      <c r="K109" s="87"/>
      <c r="L109" s="87"/>
      <c r="M109" s="87"/>
      <c r="N109" s="87"/>
      <c r="O109" s="88">
        <f>SUMIF($I$5:$N$5,"X",I109:N109)</f>
        <v>12</v>
      </c>
      <c r="P109" s="89">
        <v>16.62</v>
      </c>
      <c r="Q109" s="90"/>
      <c r="R109" s="90"/>
      <c r="S109" s="91">
        <f t="shared" si="41"/>
        <v>16.62</v>
      </c>
      <c r="T109" s="92" t="str">
        <f>IF(+SUMIF($I$5:$N$5,"X",U109:Z109)-O109*S109&lt;&gt;0,"Quantité forcée",+SUMIF($I$5:$N$5,"X",U109:Z109))</f>
        <v>Quantité forcée</v>
      </c>
      <c r="U109" s="93">
        <f t="shared" si="42"/>
        <v>16.62</v>
      </c>
      <c r="V109" s="93">
        <f t="shared" si="43"/>
        <v>182.82000000000002</v>
      </c>
      <c r="W109" s="93">
        <f t="shared" si="44"/>
        <v>0</v>
      </c>
      <c r="X109" s="93">
        <f t="shared" si="45"/>
        <v>0</v>
      </c>
      <c r="Y109" s="93">
        <f t="shared" si="46"/>
        <v>0</v>
      </c>
      <c r="Z109" s="93">
        <f t="shared" si="47"/>
        <v>0</v>
      </c>
      <c r="AA109" s="94">
        <f t="shared" si="48"/>
        <v>0</v>
      </c>
      <c r="AB109" s="95">
        <f t="shared" si="49"/>
        <v>0.95</v>
      </c>
      <c r="AC109" s="96">
        <f t="shared" si="50"/>
        <v>15.789</v>
      </c>
      <c r="AD109" s="92" t="str">
        <f t="shared" si="77"/>
        <v>Quantité forcée</v>
      </c>
      <c r="AE109" s="93">
        <f t="shared" si="51"/>
        <v>15.789</v>
      </c>
      <c r="AF109" s="93">
        <f t="shared" si="52"/>
        <v>173.679</v>
      </c>
      <c r="AG109" s="93">
        <f t="shared" si="53"/>
        <v>0</v>
      </c>
      <c r="AH109" s="93">
        <f t="shared" si="54"/>
        <v>0</v>
      </c>
      <c r="AI109" s="93">
        <f t="shared" si="55"/>
        <v>0</v>
      </c>
      <c r="AJ109" s="93">
        <f t="shared" si="56"/>
        <v>0</v>
      </c>
      <c r="AK109" s="97"/>
      <c r="AL109" s="98">
        <f t="shared" si="57"/>
        <v>1.2775468657734208</v>
      </c>
      <c r="AM109" s="91">
        <f t="shared" si="58"/>
        <v>20.17118746369654</v>
      </c>
      <c r="AN109" s="92" t="str">
        <f t="shared" si="78"/>
        <v>Quantité forcée</v>
      </c>
      <c r="AO109" s="93">
        <f t="shared" si="59"/>
        <v>20.17118746369654</v>
      </c>
      <c r="AP109" s="93">
        <f t="shared" si="60"/>
        <v>221.88306210066196</v>
      </c>
      <c r="AQ109" s="93">
        <f t="shared" si="61"/>
        <v>0</v>
      </c>
      <c r="AR109" s="93">
        <f t="shared" si="62"/>
        <v>0</v>
      </c>
      <c r="AS109" s="93">
        <f t="shared" si="63"/>
        <v>0</v>
      </c>
      <c r="AT109" s="93">
        <f t="shared" si="64"/>
        <v>0</v>
      </c>
      <c r="AU109" s="99"/>
      <c r="AV109" s="100"/>
      <c r="AW109" s="101"/>
      <c r="AX109" s="102"/>
      <c r="AY109" s="103">
        <f t="shared" si="72"/>
        <v>0</v>
      </c>
      <c r="AZ109" s="104">
        <f t="shared" si="65"/>
        <v>0</v>
      </c>
      <c r="BA109" s="104">
        <f t="shared" si="73"/>
        <v>0</v>
      </c>
      <c r="BB109" s="105">
        <f t="shared" si="74"/>
        <v>0</v>
      </c>
      <c r="BC109" s="118">
        <f t="shared" si="75"/>
        <v>0</v>
      </c>
      <c r="BE109" s="108">
        <f t="shared" si="66"/>
        <v>0</v>
      </c>
      <c r="BF109" s="109">
        <f t="shared" si="66"/>
        <v>0</v>
      </c>
      <c r="BG109" s="109">
        <f t="shared" si="66"/>
        <v>0</v>
      </c>
      <c r="BH109" s="109">
        <f t="shared" si="66"/>
        <v>0</v>
      </c>
      <c r="BI109" s="109">
        <f t="shared" si="66"/>
        <v>0</v>
      </c>
      <c r="BJ109" s="110">
        <f t="shared" si="67"/>
        <v>0</v>
      </c>
      <c r="BK109" s="111">
        <f t="shared" si="68"/>
        <v>0</v>
      </c>
      <c r="BM109" s="113">
        <f t="shared" si="76"/>
        <v>199.44</v>
      </c>
      <c r="BN109" s="114">
        <f t="shared" si="69"/>
        <v>0</v>
      </c>
      <c r="BO109" s="115">
        <f t="shared" si="70"/>
        <v>199.44</v>
      </c>
    </row>
    <row r="110" spans="1:67" s="112" customFormat="1" ht="17.25">
      <c r="A110" s="60"/>
      <c r="B110" s="81"/>
      <c r="C110" s="82"/>
      <c r="D110" s="83"/>
      <c r="E110" s="83"/>
      <c r="F110" s="83"/>
      <c r="G110" s="84"/>
      <c r="H110" s="85"/>
      <c r="I110" s="87">
        <v>0</v>
      </c>
      <c r="J110" s="87">
        <v>0</v>
      </c>
      <c r="K110" s="87"/>
      <c r="L110" s="87"/>
      <c r="M110" s="87"/>
      <c r="N110" s="87"/>
      <c r="O110" s="88">
        <f t="shared" si="40"/>
        <v>0</v>
      </c>
      <c r="P110" s="89"/>
      <c r="Q110" s="90"/>
      <c r="R110" s="90"/>
      <c r="S110" s="91">
        <f t="shared" si="41"/>
        <v>0</v>
      </c>
      <c r="T110" s="92">
        <f t="shared" si="71"/>
        <v>0</v>
      </c>
      <c r="U110" s="93" t="str">
        <f t="shared" si="42"/>
        <v/>
      </c>
      <c r="V110" s="93" t="str">
        <f t="shared" si="43"/>
        <v/>
      </c>
      <c r="W110" s="93" t="str">
        <f t="shared" si="44"/>
        <v/>
      </c>
      <c r="X110" s="93" t="str">
        <f t="shared" si="45"/>
        <v/>
      </c>
      <c r="Y110" s="93" t="str">
        <f t="shared" si="46"/>
        <v/>
      </c>
      <c r="Z110" s="93" t="str">
        <f t="shared" si="47"/>
        <v/>
      </c>
      <c r="AA110" s="94">
        <f t="shared" si="48"/>
        <v>0</v>
      </c>
      <c r="AB110" s="95">
        <f t="shared" si="49"/>
        <v>0</v>
      </c>
      <c r="AC110" s="96">
        <f t="shared" si="50"/>
        <v>0</v>
      </c>
      <c r="AD110" s="92">
        <f t="shared" si="77"/>
        <v>0</v>
      </c>
      <c r="AE110" s="93" t="str">
        <f t="shared" si="51"/>
        <v/>
      </c>
      <c r="AF110" s="93" t="str">
        <f t="shared" si="52"/>
        <v/>
      </c>
      <c r="AG110" s="93" t="str">
        <f t="shared" si="53"/>
        <v/>
      </c>
      <c r="AH110" s="93" t="str">
        <f t="shared" si="54"/>
        <v/>
      </c>
      <c r="AI110" s="93" t="str">
        <f t="shared" si="55"/>
        <v/>
      </c>
      <c r="AJ110" s="93" t="str">
        <f t="shared" si="56"/>
        <v/>
      </c>
      <c r="AK110" s="97"/>
      <c r="AL110" s="98">
        <f t="shared" si="57"/>
        <v>0</v>
      </c>
      <c r="AM110" s="91" t="str">
        <f t="shared" si="58"/>
        <v/>
      </c>
      <c r="AN110" s="92">
        <f t="shared" si="78"/>
        <v>0</v>
      </c>
      <c r="AO110" s="93" t="str">
        <f t="shared" si="59"/>
        <v/>
      </c>
      <c r="AP110" s="93" t="str">
        <f t="shared" si="60"/>
        <v/>
      </c>
      <c r="AQ110" s="93" t="str">
        <f t="shared" si="61"/>
        <v/>
      </c>
      <c r="AR110" s="93" t="str">
        <f t="shared" si="62"/>
        <v/>
      </c>
      <c r="AS110" s="93" t="str">
        <f t="shared" si="63"/>
        <v/>
      </c>
      <c r="AT110" s="93" t="str">
        <f t="shared" si="64"/>
        <v/>
      </c>
      <c r="AU110" s="99"/>
      <c r="AV110" s="100"/>
      <c r="AW110" s="101"/>
      <c r="AX110" s="102"/>
      <c r="AY110" s="103">
        <f t="shared" si="72"/>
        <v>0</v>
      </c>
      <c r="AZ110" s="104">
        <f t="shared" si="65"/>
        <v>0</v>
      </c>
      <c r="BA110" s="104">
        <f t="shared" si="73"/>
        <v>0</v>
      </c>
      <c r="BB110" s="105">
        <f t="shared" si="74"/>
        <v>0</v>
      </c>
      <c r="BC110" s="118">
        <f t="shared" si="75"/>
        <v>0</v>
      </c>
      <c r="BE110" s="108">
        <f t="shared" si="66"/>
        <v>0</v>
      </c>
      <c r="BF110" s="109">
        <f t="shared" si="66"/>
        <v>0</v>
      </c>
      <c r="BG110" s="109">
        <f t="shared" si="66"/>
        <v>0</v>
      </c>
      <c r="BH110" s="109">
        <f t="shared" si="66"/>
        <v>0</v>
      </c>
      <c r="BI110" s="109">
        <f t="shared" si="66"/>
        <v>0</v>
      </c>
      <c r="BJ110" s="110">
        <f t="shared" si="67"/>
        <v>0</v>
      </c>
      <c r="BK110" s="111">
        <f t="shared" si="68"/>
        <v>0</v>
      </c>
      <c r="BM110" s="113">
        <f t="shared" si="76"/>
        <v>0</v>
      </c>
      <c r="BN110" s="114">
        <f t="shared" si="69"/>
        <v>0</v>
      </c>
      <c r="BO110" s="115">
        <f t="shared" si="70"/>
        <v>0</v>
      </c>
    </row>
    <row r="111" spans="1:67" s="112" customFormat="1" ht="17.25">
      <c r="A111" s="60" t="s">
        <v>116</v>
      </c>
      <c r="B111" s="81" t="s">
        <v>125</v>
      </c>
      <c r="C111" s="82" t="s">
        <v>126</v>
      </c>
      <c r="D111" s="83"/>
      <c r="E111" s="83"/>
      <c r="F111" s="83"/>
      <c r="G111" s="84"/>
      <c r="H111" s="85" t="s">
        <v>43</v>
      </c>
      <c r="I111" s="87">
        <v>3</v>
      </c>
      <c r="J111" s="87">
        <v>3</v>
      </c>
      <c r="K111" s="87"/>
      <c r="L111" s="87"/>
      <c r="M111" s="87"/>
      <c r="N111" s="87"/>
      <c r="O111" s="88">
        <f t="shared" si="40"/>
        <v>6</v>
      </c>
      <c r="P111" s="89">
        <v>16.62</v>
      </c>
      <c r="Q111" s="90"/>
      <c r="R111" s="90"/>
      <c r="S111" s="91">
        <f t="shared" si="41"/>
        <v>16.62</v>
      </c>
      <c r="T111" s="92">
        <f t="shared" si="71"/>
        <v>99.72</v>
      </c>
      <c r="U111" s="93">
        <f t="shared" si="42"/>
        <v>49.86</v>
      </c>
      <c r="V111" s="93">
        <f t="shared" si="43"/>
        <v>49.86</v>
      </c>
      <c r="W111" s="93">
        <f t="shared" si="44"/>
        <v>0</v>
      </c>
      <c r="X111" s="93">
        <f t="shared" si="45"/>
        <v>0</v>
      </c>
      <c r="Y111" s="93">
        <f t="shared" si="46"/>
        <v>0</v>
      </c>
      <c r="Z111" s="93">
        <f t="shared" si="47"/>
        <v>0</v>
      </c>
      <c r="AA111" s="94">
        <f t="shared" si="48"/>
        <v>0</v>
      </c>
      <c r="AB111" s="95">
        <f t="shared" si="49"/>
        <v>0.95</v>
      </c>
      <c r="AC111" s="96">
        <f t="shared" si="50"/>
        <v>15.789</v>
      </c>
      <c r="AD111" s="92">
        <f t="shared" si="77"/>
        <v>94.733999999999995</v>
      </c>
      <c r="AE111" s="93">
        <f t="shared" si="51"/>
        <v>47.366999999999997</v>
      </c>
      <c r="AF111" s="93">
        <f t="shared" si="52"/>
        <v>47.366999999999997</v>
      </c>
      <c r="AG111" s="93">
        <f t="shared" si="53"/>
        <v>0</v>
      </c>
      <c r="AH111" s="93">
        <f t="shared" si="54"/>
        <v>0</v>
      </c>
      <c r="AI111" s="93">
        <f t="shared" si="55"/>
        <v>0</v>
      </c>
      <c r="AJ111" s="93">
        <f t="shared" si="56"/>
        <v>0</v>
      </c>
      <c r="AK111" s="97"/>
      <c r="AL111" s="98">
        <f t="shared" si="57"/>
        <v>1.2775468657734208</v>
      </c>
      <c r="AM111" s="91">
        <f t="shared" si="58"/>
        <v>20.17118746369654</v>
      </c>
      <c r="AN111" s="92">
        <f t="shared" si="78"/>
        <v>121.02712478217924</v>
      </c>
      <c r="AO111" s="93">
        <f t="shared" si="59"/>
        <v>60.513562391089621</v>
      </c>
      <c r="AP111" s="93">
        <f t="shared" si="60"/>
        <v>60.513562391089621</v>
      </c>
      <c r="AQ111" s="93">
        <f t="shared" si="61"/>
        <v>0</v>
      </c>
      <c r="AR111" s="93">
        <f t="shared" si="62"/>
        <v>0</v>
      </c>
      <c r="AS111" s="93">
        <f t="shared" si="63"/>
        <v>0</v>
      </c>
      <c r="AT111" s="93">
        <f t="shared" si="64"/>
        <v>0</v>
      </c>
      <c r="AU111" s="99"/>
      <c r="AV111" s="100"/>
      <c r="AW111" s="101"/>
      <c r="AX111" s="102"/>
      <c r="AY111" s="103">
        <f t="shared" si="72"/>
        <v>0</v>
      </c>
      <c r="AZ111" s="104">
        <f t="shared" si="65"/>
        <v>0</v>
      </c>
      <c r="BA111" s="104">
        <f t="shared" si="73"/>
        <v>0</v>
      </c>
      <c r="BB111" s="105">
        <f t="shared" si="74"/>
        <v>0</v>
      </c>
      <c r="BC111" s="118">
        <f t="shared" si="75"/>
        <v>0</v>
      </c>
      <c r="BE111" s="108">
        <f t="shared" si="66"/>
        <v>0</v>
      </c>
      <c r="BF111" s="109">
        <f t="shared" si="66"/>
        <v>0</v>
      </c>
      <c r="BG111" s="109">
        <f t="shared" si="66"/>
        <v>0</v>
      </c>
      <c r="BH111" s="109">
        <f t="shared" si="66"/>
        <v>0</v>
      </c>
      <c r="BI111" s="109">
        <f t="shared" si="66"/>
        <v>0</v>
      </c>
      <c r="BJ111" s="110">
        <f t="shared" si="67"/>
        <v>0</v>
      </c>
      <c r="BK111" s="111">
        <f t="shared" si="68"/>
        <v>0</v>
      </c>
      <c r="BM111" s="113">
        <f t="shared" si="76"/>
        <v>99.72</v>
      </c>
      <c r="BN111" s="114">
        <f t="shared" si="69"/>
        <v>0</v>
      </c>
      <c r="BO111" s="115">
        <f t="shared" si="70"/>
        <v>99.72</v>
      </c>
    </row>
    <row r="112" spans="1:67" s="112" customFormat="1" ht="17.25">
      <c r="A112" s="60"/>
      <c r="B112" s="81"/>
      <c r="C112" s="82"/>
      <c r="D112" s="83"/>
      <c r="E112" s="83"/>
      <c r="F112" s="83"/>
      <c r="G112" s="84"/>
      <c r="H112" s="85"/>
      <c r="I112" s="87">
        <v>0</v>
      </c>
      <c r="J112" s="87">
        <v>0</v>
      </c>
      <c r="K112" s="87"/>
      <c r="L112" s="87"/>
      <c r="M112" s="87"/>
      <c r="N112" s="87"/>
      <c r="O112" s="88">
        <f t="shared" si="40"/>
        <v>0</v>
      </c>
      <c r="P112" s="89"/>
      <c r="Q112" s="90"/>
      <c r="R112" s="90"/>
      <c r="S112" s="91">
        <f t="shared" si="41"/>
        <v>0</v>
      </c>
      <c r="T112" s="92">
        <f t="shared" si="71"/>
        <v>0</v>
      </c>
      <c r="U112" s="93" t="str">
        <f t="shared" si="42"/>
        <v/>
      </c>
      <c r="V112" s="93" t="str">
        <f t="shared" si="43"/>
        <v/>
      </c>
      <c r="W112" s="93" t="str">
        <f t="shared" si="44"/>
        <v/>
      </c>
      <c r="X112" s="93" t="str">
        <f t="shared" si="45"/>
        <v/>
      </c>
      <c r="Y112" s="93" t="str">
        <f t="shared" si="46"/>
        <v/>
      </c>
      <c r="Z112" s="93" t="str">
        <f t="shared" si="47"/>
        <v/>
      </c>
      <c r="AA112" s="94">
        <f t="shared" si="48"/>
        <v>0</v>
      </c>
      <c r="AB112" s="95">
        <f t="shared" si="49"/>
        <v>0</v>
      </c>
      <c r="AC112" s="96">
        <f t="shared" si="50"/>
        <v>0</v>
      </c>
      <c r="AD112" s="92">
        <f t="shared" si="77"/>
        <v>0</v>
      </c>
      <c r="AE112" s="93" t="str">
        <f t="shared" si="51"/>
        <v/>
      </c>
      <c r="AF112" s="93" t="str">
        <f t="shared" si="52"/>
        <v/>
      </c>
      <c r="AG112" s="93" t="str">
        <f t="shared" si="53"/>
        <v/>
      </c>
      <c r="AH112" s="93" t="str">
        <f t="shared" si="54"/>
        <v/>
      </c>
      <c r="AI112" s="93" t="str">
        <f t="shared" si="55"/>
        <v/>
      </c>
      <c r="AJ112" s="93" t="str">
        <f t="shared" si="56"/>
        <v/>
      </c>
      <c r="AK112" s="97"/>
      <c r="AL112" s="98">
        <f t="shared" si="57"/>
        <v>0</v>
      </c>
      <c r="AM112" s="91" t="str">
        <f t="shared" si="58"/>
        <v/>
      </c>
      <c r="AN112" s="92">
        <f t="shared" si="78"/>
        <v>0</v>
      </c>
      <c r="AO112" s="93" t="str">
        <f t="shared" si="59"/>
        <v/>
      </c>
      <c r="AP112" s="93" t="str">
        <f t="shared" si="60"/>
        <v/>
      </c>
      <c r="AQ112" s="93" t="str">
        <f t="shared" si="61"/>
        <v/>
      </c>
      <c r="AR112" s="93" t="str">
        <f t="shared" si="62"/>
        <v/>
      </c>
      <c r="AS112" s="93" t="str">
        <f t="shared" si="63"/>
        <v/>
      </c>
      <c r="AT112" s="93" t="str">
        <f t="shared" si="64"/>
        <v/>
      </c>
      <c r="AU112" s="99"/>
      <c r="AV112" s="100"/>
      <c r="AW112" s="101"/>
      <c r="AX112" s="102"/>
      <c r="AY112" s="103">
        <f t="shared" si="72"/>
        <v>0</v>
      </c>
      <c r="AZ112" s="104">
        <f t="shared" si="65"/>
        <v>0</v>
      </c>
      <c r="BA112" s="104">
        <f t="shared" si="73"/>
        <v>0</v>
      </c>
      <c r="BB112" s="105">
        <f t="shared" si="74"/>
        <v>0</v>
      </c>
      <c r="BC112" s="118">
        <f t="shared" si="75"/>
        <v>0</v>
      </c>
      <c r="BE112" s="108">
        <f t="shared" si="66"/>
        <v>0</v>
      </c>
      <c r="BF112" s="109">
        <f t="shared" si="66"/>
        <v>0</v>
      </c>
      <c r="BG112" s="109">
        <f t="shared" si="66"/>
        <v>0</v>
      </c>
      <c r="BH112" s="109">
        <f t="shared" si="66"/>
        <v>0</v>
      </c>
      <c r="BI112" s="109">
        <f t="shared" si="66"/>
        <v>0</v>
      </c>
      <c r="BJ112" s="110">
        <f t="shared" si="67"/>
        <v>0</v>
      </c>
      <c r="BK112" s="111">
        <f t="shared" si="68"/>
        <v>0</v>
      </c>
      <c r="BM112" s="113">
        <f t="shared" si="76"/>
        <v>0</v>
      </c>
      <c r="BN112" s="114">
        <f t="shared" si="69"/>
        <v>0</v>
      </c>
      <c r="BO112" s="115">
        <f t="shared" si="70"/>
        <v>0</v>
      </c>
    </row>
    <row r="113" spans="1:67" s="112" customFormat="1" ht="17.25">
      <c r="A113" s="60" t="s">
        <v>116</v>
      </c>
      <c r="B113" s="81" t="s">
        <v>127</v>
      </c>
      <c r="C113" s="82" t="s">
        <v>128</v>
      </c>
      <c r="D113" s="83"/>
      <c r="E113" s="83"/>
      <c r="F113" s="83"/>
      <c r="G113" s="84"/>
      <c r="H113" s="85" t="s">
        <v>43</v>
      </c>
      <c r="I113" s="87">
        <v>4</v>
      </c>
      <c r="J113" s="87">
        <v>4</v>
      </c>
      <c r="K113" s="87"/>
      <c r="L113" s="87"/>
      <c r="M113" s="87"/>
      <c r="N113" s="87"/>
      <c r="O113" s="88">
        <f t="shared" si="40"/>
        <v>8</v>
      </c>
      <c r="P113" s="89">
        <v>16.62</v>
      </c>
      <c r="Q113" s="90"/>
      <c r="R113" s="90"/>
      <c r="S113" s="91">
        <f t="shared" si="41"/>
        <v>16.62</v>
      </c>
      <c r="T113" s="92">
        <f t="shared" si="71"/>
        <v>132.96</v>
      </c>
      <c r="U113" s="93">
        <f t="shared" si="42"/>
        <v>66.48</v>
      </c>
      <c r="V113" s="93">
        <f t="shared" si="43"/>
        <v>66.48</v>
      </c>
      <c r="W113" s="93">
        <f t="shared" si="44"/>
        <v>0</v>
      </c>
      <c r="X113" s="93">
        <f t="shared" si="45"/>
        <v>0</v>
      </c>
      <c r="Y113" s="93">
        <f t="shared" si="46"/>
        <v>0</v>
      </c>
      <c r="Z113" s="93">
        <f t="shared" si="47"/>
        <v>0</v>
      </c>
      <c r="AA113" s="94">
        <f t="shared" si="48"/>
        <v>0</v>
      </c>
      <c r="AB113" s="95">
        <f t="shared" si="49"/>
        <v>0.95</v>
      </c>
      <c r="AC113" s="96">
        <f t="shared" si="50"/>
        <v>15.789</v>
      </c>
      <c r="AD113" s="92">
        <f t="shared" si="77"/>
        <v>126.312</v>
      </c>
      <c r="AE113" s="93">
        <f t="shared" si="51"/>
        <v>63.155999999999999</v>
      </c>
      <c r="AF113" s="93">
        <f t="shared" si="52"/>
        <v>63.155999999999999</v>
      </c>
      <c r="AG113" s="93">
        <f t="shared" si="53"/>
        <v>0</v>
      </c>
      <c r="AH113" s="93">
        <f t="shared" si="54"/>
        <v>0</v>
      </c>
      <c r="AI113" s="93">
        <f t="shared" si="55"/>
        <v>0</v>
      </c>
      <c r="AJ113" s="93">
        <f t="shared" si="56"/>
        <v>0</v>
      </c>
      <c r="AK113" s="97"/>
      <c r="AL113" s="98">
        <f t="shared" si="57"/>
        <v>1.2775468657734208</v>
      </c>
      <c r="AM113" s="91">
        <f t="shared" si="58"/>
        <v>20.17118746369654</v>
      </c>
      <c r="AN113" s="92">
        <f t="shared" si="78"/>
        <v>161.36949970957232</v>
      </c>
      <c r="AO113" s="93">
        <f t="shared" si="59"/>
        <v>80.684749854786162</v>
      </c>
      <c r="AP113" s="93">
        <f t="shared" si="60"/>
        <v>80.684749854786162</v>
      </c>
      <c r="AQ113" s="93">
        <f t="shared" si="61"/>
        <v>0</v>
      </c>
      <c r="AR113" s="93">
        <f t="shared" si="62"/>
        <v>0</v>
      </c>
      <c r="AS113" s="93">
        <f t="shared" si="63"/>
        <v>0</v>
      </c>
      <c r="AT113" s="93">
        <f t="shared" si="64"/>
        <v>0</v>
      </c>
      <c r="AU113" s="99"/>
      <c r="AV113" s="100"/>
      <c r="AW113" s="101"/>
      <c r="AX113" s="102"/>
      <c r="AY113" s="103">
        <f t="shared" si="72"/>
        <v>0</v>
      </c>
      <c r="AZ113" s="104">
        <f t="shared" si="65"/>
        <v>0</v>
      </c>
      <c r="BA113" s="104">
        <f t="shared" si="73"/>
        <v>0</v>
      </c>
      <c r="BB113" s="105">
        <f t="shared" si="74"/>
        <v>0</v>
      </c>
      <c r="BC113" s="118">
        <f t="shared" si="75"/>
        <v>0</v>
      </c>
      <c r="BE113" s="108">
        <f t="shared" si="66"/>
        <v>0</v>
      </c>
      <c r="BF113" s="109">
        <f t="shared" si="66"/>
        <v>0</v>
      </c>
      <c r="BG113" s="109">
        <f t="shared" si="66"/>
        <v>0</v>
      </c>
      <c r="BH113" s="109">
        <f t="shared" si="66"/>
        <v>0</v>
      </c>
      <c r="BI113" s="109">
        <f t="shared" si="66"/>
        <v>0</v>
      </c>
      <c r="BJ113" s="110">
        <f t="shared" si="67"/>
        <v>0</v>
      </c>
      <c r="BK113" s="111">
        <f t="shared" si="68"/>
        <v>0</v>
      </c>
      <c r="BM113" s="113">
        <f t="shared" si="76"/>
        <v>132.96</v>
      </c>
      <c r="BN113" s="114">
        <f t="shared" si="69"/>
        <v>0</v>
      </c>
      <c r="BO113" s="115">
        <f t="shared" si="70"/>
        <v>132.96</v>
      </c>
    </row>
    <row r="114" spans="1:67" s="112" customFormat="1" ht="17.25">
      <c r="A114" s="60"/>
      <c r="B114" s="81"/>
      <c r="C114" s="82"/>
      <c r="D114" s="83"/>
      <c r="E114" s="83"/>
      <c r="F114" s="83"/>
      <c r="G114" s="84"/>
      <c r="H114" s="85"/>
      <c r="I114" s="87">
        <v>0</v>
      </c>
      <c r="J114" s="87">
        <v>0</v>
      </c>
      <c r="K114" s="87"/>
      <c r="L114" s="87"/>
      <c r="M114" s="87"/>
      <c r="N114" s="87"/>
      <c r="O114" s="88">
        <f t="shared" si="40"/>
        <v>0</v>
      </c>
      <c r="P114" s="89"/>
      <c r="Q114" s="90"/>
      <c r="R114" s="90"/>
      <c r="S114" s="91">
        <f t="shared" si="41"/>
        <v>0</v>
      </c>
      <c r="T114" s="92">
        <f t="shared" si="71"/>
        <v>0</v>
      </c>
      <c r="U114" s="93" t="str">
        <f t="shared" si="42"/>
        <v/>
      </c>
      <c r="V114" s="93" t="str">
        <f t="shared" si="43"/>
        <v/>
      </c>
      <c r="W114" s="93" t="str">
        <f t="shared" si="44"/>
        <v/>
      </c>
      <c r="X114" s="93" t="str">
        <f t="shared" si="45"/>
        <v/>
      </c>
      <c r="Y114" s="93" t="str">
        <f t="shared" si="46"/>
        <v/>
      </c>
      <c r="Z114" s="93" t="str">
        <f t="shared" si="47"/>
        <v/>
      </c>
      <c r="AA114" s="94">
        <f t="shared" si="48"/>
        <v>0</v>
      </c>
      <c r="AB114" s="95">
        <f t="shared" si="49"/>
        <v>0</v>
      </c>
      <c r="AC114" s="96">
        <f t="shared" si="50"/>
        <v>0</v>
      </c>
      <c r="AD114" s="92">
        <f t="shared" si="77"/>
        <v>0</v>
      </c>
      <c r="AE114" s="93" t="str">
        <f t="shared" si="51"/>
        <v/>
      </c>
      <c r="AF114" s="93" t="str">
        <f t="shared" si="52"/>
        <v/>
      </c>
      <c r="AG114" s="93" t="str">
        <f t="shared" si="53"/>
        <v/>
      </c>
      <c r="AH114" s="93" t="str">
        <f t="shared" si="54"/>
        <v/>
      </c>
      <c r="AI114" s="93" t="str">
        <f t="shared" si="55"/>
        <v/>
      </c>
      <c r="AJ114" s="93" t="str">
        <f t="shared" si="56"/>
        <v/>
      </c>
      <c r="AK114" s="97"/>
      <c r="AL114" s="98">
        <f t="shared" si="57"/>
        <v>0</v>
      </c>
      <c r="AM114" s="91" t="str">
        <f t="shared" si="58"/>
        <v/>
      </c>
      <c r="AN114" s="92">
        <f t="shared" si="78"/>
        <v>0</v>
      </c>
      <c r="AO114" s="93" t="str">
        <f t="shared" si="59"/>
        <v/>
      </c>
      <c r="AP114" s="93" t="str">
        <f t="shared" si="60"/>
        <v/>
      </c>
      <c r="AQ114" s="93" t="str">
        <f t="shared" si="61"/>
        <v/>
      </c>
      <c r="AR114" s="93" t="str">
        <f t="shared" si="62"/>
        <v/>
      </c>
      <c r="AS114" s="93" t="str">
        <f t="shared" si="63"/>
        <v/>
      </c>
      <c r="AT114" s="93" t="str">
        <f t="shared" si="64"/>
        <v/>
      </c>
      <c r="AU114" s="99"/>
      <c r="AV114" s="100"/>
      <c r="AW114" s="101"/>
      <c r="AX114" s="102"/>
      <c r="AY114" s="103">
        <f t="shared" si="72"/>
        <v>0</v>
      </c>
      <c r="AZ114" s="104">
        <f t="shared" si="65"/>
        <v>0</v>
      </c>
      <c r="BA114" s="104">
        <f t="shared" si="73"/>
        <v>0</v>
      </c>
      <c r="BB114" s="105">
        <f t="shared" si="74"/>
        <v>0</v>
      </c>
      <c r="BC114" s="118">
        <f t="shared" si="75"/>
        <v>0</v>
      </c>
      <c r="BE114" s="108">
        <f t="shared" si="66"/>
        <v>0</v>
      </c>
      <c r="BF114" s="109">
        <f t="shared" si="66"/>
        <v>0</v>
      </c>
      <c r="BG114" s="109">
        <f t="shared" si="66"/>
        <v>0</v>
      </c>
      <c r="BH114" s="109">
        <f t="shared" si="66"/>
        <v>0</v>
      </c>
      <c r="BI114" s="109">
        <f t="shared" si="66"/>
        <v>0</v>
      </c>
      <c r="BJ114" s="110">
        <f t="shared" si="67"/>
        <v>0</v>
      </c>
      <c r="BK114" s="111">
        <f t="shared" si="68"/>
        <v>0</v>
      </c>
      <c r="BM114" s="113">
        <f t="shared" si="76"/>
        <v>0</v>
      </c>
      <c r="BN114" s="114">
        <f t="shared" si="69"/>
        <v>0</v>
      </c>
      <c r="BO114" s="115">
        <f t="shared" si="70"/>
        <v>0</v>
      </c>
    </row>
    <row r="115" spans="1:67" s="112" customFormat="1" ht="17.25">
      <c r="A115" s="60" t="s">
        <v>116</v>
      </c>
      <c r="B115" s="81" t="s">
        <v>129</v>
      </c>
      <c r="C115" s="82" t="s">
        <v>130</v>
      </c>
      <c r="D115" s="83"/>
      <c r="E115" s="83"/>
      <c r="F115" s="83"/>
      <c r="G115" s="84"/>
      <c r="H115" s="85" t="s">
        <v>43</v>
      </c>
      <c r="I115" s="87">
        <v>0</v>
      </c>
      <c r="J115" s="87">
        <v>2</v>
      </c>
      <c r="K115" s="87"/>
      <c r="L115" s="87"/>
      <c r="M115" s="87"/>
      <c r="N115" s="87"/>
      <c r="O115" s="88">
        <f t="shared" si="40"/>
        <v>2</v>
      </c>
      <c r="P115" s="89">
        <v>16.62</v>
      </c>
      <c r="Q115" s="90"/>
      <c r="R115" s="90"/>
      <c r="S115" s="91">
        <f t="shared" si="41"/>
        <v>16.62</v>
      </c>
      <c r="T115" s="92">
        <f t="shared" si="71"/>
        <v>33.24</v>
      </c>
      <c r="U115" s="93">
        <f t="shared" si="42"/>
        <v>0</v>
      </c>
      <c r="V115" s="93">
        <f t="shared" si="43"/>
        <v>33.24</v>
      </c>
      <c r="W115" s="93">
        <f t="shared" si="44"/>
        <v>0</v>
      </c>
      <c r="X115" s="93">
        <f t="shared" si="45"/>
        <v>0</v>
      </c>
      <c r="Y115" s="93">
        <f t="shared" si="46"/>
        <v>0</v>
      </c>
      <c r="Z115" s="93">
        <f t="shared" si="47"/>
        <v>0</v>
      </c>
      <c r="AA115" s="94">
        <f t="shared" si="48"/>
        <v>0</v>
      </c>
      <c r="AB115" s="95">
        <f t="shared" si="49"/>
        <v>0.95</v>
      </c>
      <c r="AC115" s="96">
        <f t="shared" si="50"/>
        <v>15.789</v>
      </c>
      <c r="AD115" s="92">
        <f t="shared" si="77"/>
        <v>31.577999999999999</v>
      </c>
      <c r="AE115" s="93">
        <f t="shared" si="51"/>
        <v>0</v>
      </c>
      <c r="AF115" s="93">
        <f t="shared" si="52"/>
        <v>31.577999999999999</v>
      </c>
      <c r="AG115" s="93">
        <f t="shared" si="53"/>
        <v>0</v>
      </c>
      <c r="AH115" s="93">
        <f t="shared" si="54"/>
        <v>0</v>
      </c>
      <c r="AI115" s="93">
        <f t="shared" si="55"/>
        <v>0</v>
      </c>
      <c r="AJ115" s="93">
        <f t="shared" si="56"/>
        <v>0</v>
      </c>
      <c r="AK115" s="97"/>
      <c r="AL115" s="98">
        <f t="shared" si="57"/>
        <v>1.2775468657734208</v>
      </c>
      <c r="AM115" s="91">
        <f t="shared" si="58"/>
        <v>20.17118746369654</v>
      </c>
      <c r="AN115" s="92">
        <f t="shared" si="78"/>
        <v>40.342374927393081</v>
      </c>
      <c r="AO115" s="93">
        <f t="shared" si="59"/>
        <v>0</v>
      </c>
      <c r="AP115" s="93">
        <f t="shared" si="60"/>
        <v>40.342374927393081</v>
      </c>
      <c r="AQ115" s="93">
        <f t="shared" si="61"/>
        <v>0</v>
      </c>
      <c r="AR115" s="93">
        <f t="shared" si="62"/>
        <v>0</v>
      </c>
      <c r="AS115" s="93">
        <f t="shared" si="63"/>
        <v>0</v>
      </c>
      <c r="AT115" s="93">
        <f t="shared" si="64"/>
        <v>0</v>
      </c>
      <c r="AU115" s="99"/>
      <c r="AV115" s="100"/>
      <c r="AW115" s="101"/>
      <c r="AX115" s="102"/>
      <c r="AY115" s="103">
        <f t="shared" si="72"/>
        <v>0</v>
      </c>
      <c r="AZ115" s="104">
        <f t="shared" si="65"/>
        <v>0</v>
      </c>
      <c r="BA115" s="104">
        <f t="shared" si="73"/>
        <v>0</v>
      </c>
      <c r="BB115" s="105">
        <f t="shared" si="74"/>
        <v>0</v>
      </c>
      <c r="BC115" s="118">
        <f t="shared" si="75"/>
        <v>0</v>
      </c>
      <c r="BE115" s="108">
        <f t="shared" si="66"/>
        <v>0</v>
      </c>
      <c r="BF115" s="109">
        <f t="shared" si="66"/>
        <v>0</v>
      </c>
      <c r="BG115" s="109">
        <f t="shared" si="66"/>
        <v>0</v>
      </c>
      <c r="BH115" s="109">
        <f t="shared" si="66"/>
        <v>0</v>
      </c>
      <c r="BI115" s="109">
        <f t="shared" si="66"/>
        <v>0</v>
      </c>
      <c r="BJ115" s="110">
        <f t="shared" si="67"/>
        <v>0</v>
      </c>
      <c r="BK115" s="111">
        <f t="shared" si="68"/>
        <v>0</v>
      </c>
      <c r="BM115" s="113">
        <f t="shared" si="76"/>
        <v>33.24</v>
      </c>
      <c r="BN115" s="114">
        <f t="shared" si="69"/>
        <v>0</v>
      </c>
      <c r="BO115" s="115">
        <f t="shared" si="70"/>
        <v>33.24</v>
      </c>
    </row>
    <row r="116" spans="1:67" s="112" customFormat="1" ht="17.25">
      <c r="A116" s="60"/>
      <c r="B116" s="81"/>
      <c r="C116" s="82"/>
      <c r="D116" s="83"/>
      <c r="E116" s="83"/>
      <c r="F116" s="83"/>
      <c r="G116" s="84"/>
      <c r="H116" s="85"/>
      <c r="I116" s="87">
        <v>0</v>
      </c>
      <c r="J116" s="87">
        <v>0</v>
      </c>
      <c r="K116" s="87"/>
      <c r="L116" s="87"/>
      <c r="M116" s="87"/>
      <c r="N116" s="87"/>
      <c r="O116" s="88">
        <f t="shared" si="40"/>
        <v>0</v>
      </c>
      <c r="P116" s="89"/>
      <c r="Q116" s="90"/>
      <c r="R116" s="90"/>
      <c r="S116" s="91">
        <f t="shared" si="41"/>
        <v>0</v>
      </c>
      <c r="T116" s="92">
        <f t="shared" si="71"/>
        <v>0</v>
      </c>
      <c r="U116" s="93" t="str">
        <f t="shared" si="42"/>
        <v/>
      </c>
      <c r="V116" s="93" t="str">
        <f t="shared" si="43"/>
        <v/>
      </c>
      <c r="W116" s="93" t="str">
        <f t="shared" si="44"/>
        <v/>
      </c>
      <c r="X116" s="93" t="str">
        <f t="shared" si="45"/>
        <v/>
      </c>
      <c r="Y116" s="93" t="str">
        <f t="shared" si="46"/>
        <v/>
      </c>
      <c r="Z116" s="93" t="str">
        <f t="shared" si="47"/>
        <v/>
      </c>
      <c r="AA116" s="94">
        <f t="shared" si="48"/>
        <v>0</v>
      </c>
      <c r="AB116" s="95">
        <f t="shared" si="49"/>
        <v>0</v>
      </c>
      <c r="AC116" s="96">
        <f t="shared" si="50"/>
        <v>0</v>
      </c>
      <c r="AD116" s="92">
        <f t="shared" si="77"/>
        <v>0</v>
      </c>
      <c r="AE116" s="93" t="str">
        <f t="shared" si="51"/>
        <v/>
      </c>
      <c r="AF116" s="93" t="str">
        <f t="shared" si="52"/>
        <v/>
      </c>
      <c r="AG116" s="93" t="str">
        <f t="shared" si="53"/>
        <v/>
      </c>
      <c r="AH116" s="93" t="str">
        <f t="shared" si="54"/>
        <v/>
      </c>
      <c r="AI116" s="93" t="str">
        <f t="shared" si="55"/>
        <v/>
      </c>
      <c r="AJ116" s="93" t="str">
        <f t="shared" si="56"/>
        <v/>
      </c>
      <c r="AK116" s="97"/>
      <c r="AL116" s="98">
        <f t="shared" si="57"/>
        <v>0</v>
      </c>
      <c r="AM116" s="91" t="str">
        <f t="shared" si="58"/>
        <v/>
      </c>
      <c r="AN116" s="92">
        <f t="shared" si="78"/>
        <v>0</v>
      </c>
      <c r="AO116" s="93" t="str">
        <f t="shared" si="59"/>
        <v/>
      </c>
      <c r="AP116" s="93" t="str">
        <f t="shared" si="60"/>
        <v/>
      </c>
      <c r="AQ116" s="93" t="str">
        <f t="shared" si="61"/>
        <v/>
      </c>
      <c r="AR116" s="93" t="str">
        <f t="shared" si="62"/>
        <v/>
      </c>
      <c r="AS116" s="93" t="str">
        <f t="shared" si="63"/>
        <v/>
      </c>
      <c r="AT116" s="93" t="str">
        <f t="shared" si="64"/>
        <v/>
      </c>
      <c r="AU116" s="99"/>
      <c r="AV116" s="100"/>
      <c r="AW116" s="101"/>
      <c r="AX116" s="102"/>
      <c r="AY116" s="103">
        <f t="shared" si="72"/>
        <v>0</v>
      </c>
      <c r="AZ116" s="104">
        <f t="shared" si="65"/>
        <v>0</v>
      </c>
      <c r="BA116" s="104">
        <f t="shared" si="73"/>
        <v>0</v>
      </c>
      <c r="BB116" s="105">
        <f t="shared" si="74"/>
        <v>0</v>
      </c>
      <c r="BC116" s="118">
        <f t="shared" si="75"/>
        <v>0</v>
      </c>
      <c r="BE116" s="108">
        <f t="shared" si="66"/>
        <v>0</v>
      </c>
      <c r="BF116" s="109">
        <f t="shared" si="66"/>
        <v>0</v>
      </c>
      <c r="BG116" s="109">
        <f t="shared" si="66"/>
        <v>0</v>
      </c>
      <c r="BH116" s="109">
        <f t="shared" si="66"/>
        <v>0</v>
      </c>
      <c r="BI116" s="109">
        <f t="shared" si="66"/>
        <v>0</v>
      </c>
      <c r="BJ116" s="110">
        <f t="shared" si="67"/>
        <v>0</v>
      </c>
      <c r="BK116" s="111">
        <f t="shared" si="68"/>
        <v>0</v>
      </c>
      <c r="BM116" s="113">
        <f t="shared" si="76"/>
        <v>0</v>
      </c>
      <c r="BN116" s="114">
        <f t="shared" si="69"/>
        <v>0</v>
      </c>
      <c r="BO116" s="115">
        <f t="shared" si="70"/>
        <v>0</v>
      </c>
    </row>
    <row r="117" spans="1:67" s="112" customFormat="1" ht="17.25">
      <c r="A117" s="60" t="s">
        <v>116</v>
      </c>
      <c r="B117" s="81" t="s">
        <v>131</v>
      </c>
      <c r="C117" s="82" t="s">
        <v>132</v>
      </c>
      <c r="D117" s="83"/>
      <c r="E117" s="83"/>
      <c r="F117" s="83"/>
      <c r="G117" s="84"/>
      <c r="H117" s="85" t="s">
        <v>43</v>
      </c>
      <c r="I117" s="87">
        <v>2</v>
      </c>
      <c r="J117" s="87">
        <v>5</v>
      </c>
      <c r="K117" s="87"/>
      <c r="L117" s="87"/>
      <c r="M117" s="87"/>
      <c r="N117" s="87"/>
      <c r="O117" s="88">
        <f t="shared" si="40"/>
        <v>7</v>
      </c>
      <c r="P117" s="89">
        <v>16.62</v>
      </c>
      <c r="Q117" s="90"/>
      <c r="R117" s="90"/>
      <c r="S117" s="91">
        <f t="shared" si="41"/>
        <v>16.62</v>
      </c>
      <c r="T117" s="92">
        <f t="shared" si="71"/>
        <v>116.34</v>
      </c>
      <c r="U117" s="93">
        <f t="shared" si="42"/>
        <v>33.24</v>
      </c>
      <c r="V117" s="93">
        <f t="shared" si="43"/>
        <v>83.100000000000009</v>
      </c>
      <c r="W117" s="93">
        <f t="shared" si="44"/>
        <v>0</v>
      </c>
      <c r="X117" s="93">
        <f t="shared" si="45"/>
        <v>0</v>
      </c>
      <c r="Y117" s="93">
        <f t="shared" si="46"/>
        <v>0</v>
      </c>
      <c r="Z117" s="93">
        <f t="shared" si="47"/>
        <v>0</v>
      </c>
      <c r="AA117" s="94">
        <f t="shared" si="48"/>
        <v>0</v>
      </c>
      <c r="AB117" s="95">
        <f t="shared" si="49"/>
        <v>0.95</v>
      </c>
      <c r="AC117" s="96">
        <f t="shared" si="50"/>
        <v>15.789</v>
      </c>
      <c r="AD117" s="92">
        <f t="shared" si="77"/>
        <v>110.523</v>
      </c>
      <c r="AE117" s="93">
        <f t="shared" si="51"/>
        <v>31.577999999999999</v>
      </c>
      <c r="AF117" s="93">
        <f t="shared" si="52"/>
        <v>78.944999999999993</v>
      </c>
      <c r="AG117" s="93">
        <f t="shared" si="53"/>
        <v>0</v>
      </c>
      <c r="AH117" s="93">
        <f t="shared" si="54"/>
        <v>0</v>
      </c>
      <c r="AI117" s="93">
        <f t="shared" si="55"/>
        <v>0</v>
      </c>
      <c r="AJ117" s="93">
        <f t="shared" si="56"/>
        <v>0</v>
      </c>
      <c r="AK117" s="97"/>
      <c r="AL117" s="98">
        <f t="shared" si="57"/>
        <v>1.2775468657734208</v>
      </c>
      <c r="AM117" s="91">
        <f t="shared" si="58"/>
        <v>20.17118746369654</v>
      </c>
      <c r="AN117" s="92">
        <f t="shared" si="78"/>
        <v>141.1983122458758</v>
      </c>
      <c r="AO117" s="93">
        <f t="shared" si="59"/>
        <v>40.342374927393081</v>
      </c>
      <c r="AP117" s="93">
        <f t="shared" si="60"/>
        <v>100.8559373184827</v>
      </c>
      <c r="AQ117" s="93">
        <f t="shared" si="61"/>
        <v>0</v>
      </c>
      <c r="AR117" s="93">
        <f t="shared" si="62"/>
        <v>0</v>
      </c>
      <c r="AS117" s="93">
        <f t="shared" si="63"/>
        <v>0</v>
      </c>
      <c r="AT117" s="93">
        <f t="shared" si="64"/>
        <v>0</v>
      </c>
      <c r="AU117" s="99"/>
      <c r="AV117" s="100"/>
      <c r="AW117" s="101"/>
      <c r="AX117" s="102"/>
      <c r="AY117" s="103">
        <f t="shared" si="72"/>
        <v>0</v>
      </c>
      <c r="AZ117" s="104">
        <f t="shared" si="65"/>
        <v>0</v>
      </c>
      <c r="BA117" s="104">
        <f t="shared" si="73"/>
        <v>0</v>
      </c>
      <c r="BB117" s="105">
        <f t="shared" si="74"/>
        <v>0</v>
      </c>
      <c r="BC117" s="118">
        <f t="shared" si="75"/>
        <v>0</v>
      </c>
      <c r="BE117" s="108">
        <f t="shared" si="66"/>
        <v>0</v>
      </c>
      <c r="BF117" s="109">
        <f t="shared" si="66"/>
        <v>0</v>
      </c>
      <c r="BG117" s="109">
        <f t="shared" si="66"/>
        <v>0</v>
      </c>
      <c r="BH117" s="109">
        <f t="shared" si="66"/>
        <v>0</v>
      </c>
      <c r="BI117" s="109">
        <f t="shared" si="66"/>
        <v>0</v>
      </c>
      <c r="BJ117" s="110">
        <f t="shared" si="67"/>
        <v>0</v>
      </c>
      <c r="BK117" s="111">
        <f t="shared" si="68"/>
        <v>0</v>
      </c>
      <c r="BM117" s="113">
        <f t="shared" si="76"/>
        <v>116.34</v>
      </c>
      <c r="BN117" s="114">
        <f t="shared" si="69"/>
        <v>0</v>
      </c>
      <c r="BO117" s="115">
        <f t="shared" si="70"/>
        <v>116.34</v>
      </c>
    </row>
    <row r="118" spans="1:67" s="112" customFormat="1" ht="17.25">
      <c r="A118" s="60"/>
      <c r="B118" s="81"/>
      <c r="C118" s="82"/>
      <c r="D118" s="83"/>
      <c r="E118" s="83"/>
      <c r="F118" s="83"/>
      <c r="G118" s="84"/>
      <c r="H118" s="85"/>
      <c r="I118" s="87">
        <v>0</v>
      </c>
      <c r="J118" s="87">
        <v>0</v>
      </c>
      <c r="K118" s="87"/>
      <c r="L118" s="87"/>
      <c r="M118" s="87"/>
      <c r="N118" s="87"/>
      <c r="O118" s="88">
        <f t="shared" si="40"/>
        <v>0</v>
      </c>
      <c r="P118" s="89"/>
      <c r="Q118" s="90"/>
      <c r="R118" s="90"/>
      <c r="S118" s="91">
        <f t="shared" si="41"/>
        <v>0</v>
      </c>
      <c r="T118" s="92">
        <f t="shared" si="71"/>
        <v>0</v>
      </c>
      <c r="U118" s="93" t="str">
        <f t="shared" si="42"/>
        <v/>
      </c>
      <c r="V118" s="93" t="str">
        <f t="shared" si="43"/>
        <v/>
      </c>
      <c r="W118" s="93" t="str">
        <f t="shared" si="44"/>
        <v/>
      </c>
      <c r="X118" s="93" t="str">
        <f t="shared" si="45"/>
        <v/>
      </c>
      <c r="Y118" s="93" t="str">
        <f t="shared" si="46"/>
        <v/>
      </c>
      <c r="Z118" s="93" t="str">
        <f t="shared" si="47"/>
        <v/>
      </c>
      <c r="AA118" s="94">
        <f t="shared" si="48"/>
        <v>0</v>
      </c>
      <c r="AB118" s="95">
        <f t="shared" si="49"/>
        <v>0</v>
      </c>
      <c r="AC118" s="96">
        <f t="shared" si="50"/>
        <v>0</v>
      </c>
      <c r="AD118" s="92">
        <f t="shared" si="77"/>
        <v>0</v>
      </c>
      <c r="AE118" s="93" t="str">
        <f t="shared" si="51"/>
        <v/>
      </c>
      <c r="AF118" s="93" t="str">
        <f t="shared" si="52"/>
        <v/>
      </c>
      <c r="AG118" s="93" t="str">
        <f t="shared" si="53"/>
        <v/>
      </c>
      <c r="AH118" s="93" t="str">
        <f t="shared" si="54"/>
        <v/>
      </c>
      <c r="AI118" s="93" t="str">
        <f t="shared" si="55"/>
        <v/>
      </c>
      <c r="AJ118" s="93" t="str">
        <f t="shared" si="56"/>
        <v/>
      </c>
      <c r="AK118" s="97"/>
      <c r="AL118" s="98">
        <f t="shared" si="57"/>
        <v>0</v>
      </c>
      <c r="AM118" s="91" t="str">
        <f t="shared" si="58"/>
        <v/>
      </c>
      <c r="AN118" s="92">
        <f t="shared" si="78"/>
        <v>0</v>
      </c>
      <c r="AO118" s="93" t="str">
        <f t="shared" si="59"/>
        <v/>
      </c>
      <c r="AP118" s="93" t="str">
        <f t="shared" si="60"/>
        <v/>
      </c>
      <c r="AQ118" s="93" t="str">
        <f t="shared" si="61"/>
        <v/>
      </c>
      <c r="AR118" s="93" t="str">
        <f t="shared" si="62"/>
        <v/>
      </c>
      <c r="AS118" s="93" t="str">
        <f t="shared" si="63"/>
        <v/>
      </c>
      <c r="AT118" s="93" t="str">
        <f t="shared" si="64"/>
        <v/>
      </c>
      <c r="AU118" s="99"/>
      <c r="AV118" s="100"/>
      <c r="AW118" s="101"/>
      <c r="AX118" s="102"/>
      <c r="AY118" s="103">
        <f t="shared" si="72"/>
        <v>0</v>
      </c>
      <c r="AZ118" s="104">
        <f t="shared" si="65"/>
        <v>0</v>
      </c>
      <c r="BA118" s="104">
        <f t="shared" si="73"/>
        <v>0</v>
      </c>
      <c r="BB118" s="105">
        <f t="shared" si="74"/>
        <v>0</v>
      </c>
      <c r="BC118" s="118">
        <f t="shared" si="75"/>
        <v>0</v>
      </c>
      <c r="BE118" s="108">
        <f t="shared" si="66"/>
        <v>0</v>
      </c>
      <c r="BF118" s="109">
        <f t="shared" si="66"/>
        <v>0</v>
      </c>
      <c r="BG118" s="109">
        <f t="shared" si="66"/>
        <v>0</v>
      </c>
      <c r="BH118" s="109">
        <f t="shared" si="66"/>
        <v>0</v>
      </c>
      <c r="BI118" s="109">
        <f t="shared" si="66"/>
        <v>0</v>
      </c>
      <c r="BJ118" s="110">
        <f t="shared" si="67"/>
        <v>0</v>
      </c>
      <c r="BK118" s="111">
        <f t="shared" si="68"/>
        <v>0</v>
      </c>
      <c r="BM118" s="113">
        <f t="shared" si="76"/>
        <v>0</v>
      </c>
      <c r="BN118" s="114">
        <f t="shared" si="69"/>
        <v>0</v>
      </c>
      <c r="BO118" s="115">
        <f t="shared" si="70"/>
        <v>0</v>
      </c>
    </row>
    <row r="119" spans="1:67" s="112" customFormat="1" ht="17.25">
      <c r="A119" s="60" t="s">
        <v>116</v>
      </c>
      <c r="B119" s="81" t="s">
        <v>133</v>
      </c>
      <c r="C119" s="82" t="s">
        <v>134</v>
      </c>
      <c r="D119" s="83"/>
      <c r="E119" s="83"/>
      <c r="F119" s="83"/>
      <c r="G119" s="84"/>
      <c r="H119" s="85" t="s">
        <v>43</v>
      </c>
      <c r="I119" s="87">
        <v>4</v>
      </c>
      <c r="J119" s="87">
        <v>2</v>
      </c>
      <c r="K119" s="87"/>
      <c r="L119" s="87"/>
      <c r="M119" s="87"/>
      <c r="N119" s="87"/>
      <c r="O119" s="88">
        <f t="shared" si="40"/>
        <v>6</v>
      </c>
      <c r="P119" s="89">
        <v>16.62</v>
      </c>
      <c r="Q119" s="90"/>
      <c r="R119" s="90"/>
      <c r="S119" s="91">
        <f t="shared" si="41"/>
        <v>16.62</v>
      </c>
      <c r="T119" s="92">
        <f t="shared" si="71"/>
        <v>99.72</v>
      </c>
      <c r="U119" s="93">
        <f t="shared" si="42"/>
        <v>66.48</v>
      </c>
      <c r="V119" s="93">
        <f t="shared" si="43"/>
        <v>33.24</v>
      </c>
      <c r="W119" s="93">
        <f t="shared" si="44"/>
        <v>0</v>
      </c>
      <c r="X119" s="93">
        <f t="shared" si="45"/>
        <v>0</v>
      </c>
      <c r="Y119" s="93">
        <f t="shared" si="46"/>
        <v>0</v>
      </c>
      <c r="Z119" s="93">
        <f t="shared" si="47"/>
        <v>0</v>
      </c>
      <c r="AA119" s="94">
        <f t="shared" si="48"/>
        <v>0</v>
      </c>
      <c r="AB119" s="95">
        <f t="shared" si="49"/>
        <v>0.95</v>
      </c>
      <c r="AC119" s="96">
        <f t="shared" si="50"/>
        <v>15.789</v>
      </c>
      <c r="AD119" s="92">
        <f t="shared" si="77"/>
        <v>94.733999999999995</v>
      </c>
      <c r="AE119" s="93">
        <f t="shared" si="51"/>
        <v>63.155999999999999</v>
      </c>
      <c r="AF119" s="93">
        <f t="shared" si="52"/>
        <v>31.577999999999999</v>
      </c>
      <c r="AG119" s="93">
        <f t="shared" si="53"/>
        <v>0</v>
      </c>
      <c r="AH119" s="93">
        <f t="shared" si="54"/>
        <v>0</v>
      </c>
      <c r="AI119" s="93">
        <f t="shared" si="55"/>
        <v>0</v>
      </c>
      <c r="AJ119" s="93">
        <f t="shared" si="56"/>
        <v>0</v>
      </c>
      <c r="AK119" s="97"/>
      <c r="AL119" s="98">
        <f t="shared" si="57"/>
        <v>1.2775468657734208</v>
      </c>
      <c r="AM119" s="91">
        <f t="shared" si="58"/>
        <v>20.17118746369654</v>
      </c>
      <c r="AN119" s="92">
        <f t="shared" si="78"/>
        <v>121.02712478217924</v>
      </c>
      <c r="AO119" s="93">
        <f t="shared" si="59"/>
        <v>80.684749854786162</v>
      </c>
      <c r="AP119" s="93">
        <f t="shared" si="60"/>
        <v>40.342374927393081</v>
      </c>
      <c r="AQ119" s="93">
        <f t="shared" si="61"/>
        <v>0</v>
      </c>
      <c r="AR119" s="93">
        <f t="shared" si="62"/>
        <v>0</v>
      </c>
      <c r="AS119" s="93">
        <f t="shared" si="63"/>
        <v>0</v>
      </c>
      <c r="AT119" s="93">
        <f t="shared" si="64"/>
        <v>0</v>
      </c>
      <c r="AU119" s="99"/>
      <c r="AV119" s="100"/>
      <c r="AW119" s="101"/>
      <c r="AX119" s="102"/>
      <c r="AY119" s="103">
        <f t="shared" si="72"/>
        <v>0</v>
      </c>
      <c r="AZ119" s="104">
        <f t="shared" si="65"/>
        <v>0</v>
      </c>
      <c r="BA119" s="104">
        <f t="shared" si="73"/>
        <v>0</v>
      </c>
      <c r="BB119" s="105">
        <f t="shared" si="74"/>
        <v>0</v>
      </c>
      <c r="BC119" s="118">
        <f t="shared" si="75"/>
        <v>0</v>
      </c>
      <c r="BE119" s="108">
        <f t="shared" si="66"/>
        <v>0</v>
      </c>
      <c r="BF119" s="109">
        <f t="shared" si="66"/>
        <v>0</v>
      </c>
      <c r="BG119" s="109">
        <f t="shared" si="66"/>
        <v>0</v>
      </c>
      <c r="BH119" s="109">
        <f t="shared" si="66"/>
        <v>0</v>
      </c>
      <c r="BI119" s="109">
        <f t="shared" si="66"/>
        <v>0</v>
      </c>
      <c r="BJ119" s="110">
        <f t="shared" si="67"/>
        <v>0</v>
      </c>
      <c r="BK119" s="111">
        <f t="shared" si="68"/>
        <v>0</v>
      </c>
      <c r="BM119" s="113">
        <f t="shared" si="76"/>
        <v>99.72</v>
      </c>
      <c r="BN119" s="114">
        <f t="shared" si="69"/>
        <v>0</v>
      </c>
      <c r="BO119" s="115">
        <f t="shared" si="70"/>
        <v>99.72</v>
      </c>
    </row>
    <row r="120" spans="1:67" s="112" customFormat="1" ht="17.25">
      <c r="A120" s="60"/>
      <c r="B120" s="81"/>
      <c r="C120" s="82"/>
      <c r="D120" s="83"/>
      <c r="E120" s="83"/>
      <c r="F120" s="83"/>
      <c r="G120" s="84"/>
      <c r="H120" s="85"/>
      <c r="I120" s="87">
        <v>0</v>
      </c>
      <c r="J120" s="87">
        <v>0</v>
      </c>
      <c r="K120" s="87"/>
      <c r="L120" s="87"/>
      <c r="M120" s="87"/>
      <c r="N120" s="87"/>
      <c r="O120" s="88">
        <f t="shared" si="40"/>
        <v>0</v>
      </c>
      <c r="P120" s="89"/>
      <c r="Q120" s="90"/>
      <c r="R120" s="90"/>
      <c r="S120" s="91">
        <f t="shared" si="41"/>
        <v>0</v>
      </c>
      <c r="T120" s="92">
        <f t="shared" si="71"/>
        <v>0</v>
      </c>
      <c r="U120" s="93" t="str">
        <f t="shared" si="42"/>
        <v/>
      </c>
      <c r="V120" s="93" t="str">
        <f t="shared" si="43"/>
        <v/>
      </c>
      <c r="W120" s="93" t="str">
        <f t="shared" si="44"/>
        <v/>
      </c>
      <c r="X120" s="93" t="str">
        <f t="shared" si="45"/>
        <v/>
      </c>
      <c r="Y120" s="93" t="str">
        <f t="shared" si="46"/>
        <v/>
      </c>
      <c r="Z120" s="93" t="str">
        <f t="shared" si="47"/>
        <v/>
      </c>
      <c r="AA120" s="94">
        <f t="shared" si="48"/>
        <v>0</v>
      </c>
      <c r="AB120" s="95">
        <f t="shared" si="49"/>
        <v>0</v>
      </c>
      <c r="AC120" s="96">
        <f t="shared" si="50"/>
        <v>0</v>
      </c>
      <c r="AD120" s="92">
        <f t="shared" si="77"/>
        <v>0</v>
      </c>
      <c r="AE120" s="93" t="str">
        <f t="shared" si="51"/>
        <v/>
      </c>
      <c r="AF120" s="93" t="str">
        <f t="shared" si="52"/>
        <v/>
      </c>
      <c r="AG120" s="93" t="str">
        <f t="shared" si="53"/>
        <v/>
      </c>
      <c r="AH120" s="93" t="str">
        <f t="shared" si="54"/>
        <v/>
      </c>
      <c r="AI120" s="93" t="str">
        <f t="shared" si="55"/>
        <v/>
      </c>
      <c r="AJ120" s="93" t="str">
        <f t="shared" si="56"/>
        <v/>
      </c>
      <c r="AK120" s="97"/>
      <c r="AL120" s="98">
        <f t="shared" si="57"/>
        <v>0</v>
      </c>
      <c r="AM120" s="91" t="str">
        <f t="shared" si="58"/>
        <v/>
      </c>
      <c r="AN120" s="92">
        <f t="shared" si="78"/>
        <v>0</v>
      </c>
      <c r="AO120" s="93" t="str">
        <f t="shared" si="59"/>
        <v/>
      </c>
      <c r="AP120" s="93" t="str">
        <f t="shared" si="60"/>
        <v/>
      </c>
      <c r="AQ120" s="93" t="str">
        <f t="shared" si="61"/>
        <v/>
      </c>
      <c r="AR120" s="93" t="str">
        <f t="shared" si="62"/>
        <v/>
      </c>
      <c r="AS120" s="93" t="str">
        <f t="shared" si="63"/>
        <v/>
      </c>
      <c r="AT120" s="93" t="str">
        <f t="shared" si="64"/>
        <v/>
      </c>
      <c r="AU120" s="99"/>
      <c r="AV120" s="100"/>
      <c r="AW120" s="101"/>
      <c r="AX120" s="102"/>
      <c r="AY120" s="103">
        <f t="shared" si="72"/>
        <v>0</v>
      </c>
      <c r="AZ120" s="104">
        <f t="shared" si="65"/>
        <v>0</v>
      </c>
      <c r="BA120" s="104">
        <f t="shared" si="73"/>
        <v>0</v>
      </c>
      <c r="BB120" s="105">
        <f t="shared" si="74"/>
        <v>0</v>
      </c>
      <c r="BC120" s="118">
        <f t="shared" si="75"/>
        <v>0</v>
      </c>
      <c r="BE120" s="108">
        <f t="shared" si="66"/>
        <v>0</v>
      </c>
      <c r="BF120" s="109">
        <f t="shared" si="66"/>
        <v>0</v>
      </c>
      <c r="BG120" s="109">
        <f t="shared" si="66"/>
        <v>0</v>
      </c>
      <c r="BH120" s="109">
        <f t="shared" si="66"/>
        <v>0</v>
      </c>
      <c r="BI120" s="109">
        <f t="shared" si="66"/>
        <v>0</v>
      </c>
      <c r="BJ120" s="110">
        <f t="shared" si="67"/>
        <v>0</v>
      </c>
      <c r="BK120" s="111">
        <f t="shared" si="68"/>
        <v>0</v>
      </c>
      <c r="BM120" s="113">
        <f t="shared" si="76"/>
        <v>0</v>
      </c>
      <c r="BN120" s="114">
        <f t="shared" si="69"/>
        <v>0</v>
      </c>
      <c r="BO120" s="115">
        <f t="shared" si="70"/>
        <v>0</v>
      </c>
    </row>
    <row r="121" spans="1:67" s="112" customFormat="1" ht="17.25">
      <c r="A121" s="60" t="s">
        <v>116</v>
      </c>
      <c r="B121" s="81" t="s">
        <v>135</v>
      </c>
      <c r="C121" s="82" t="s">
        <v>136</v>
      </c>
      <c r="D121" s="83"/>
      <c r="E121" s="83"/>
      <c r="F121" s="83"/>
      <c r="G121" s="84"/>
      <c r="H121" s="85" t="s">
        <v>43</v>
      </c>
      <c r="I121" s="87">
        <v>4</v>
      </c>
      <c r="J121" s="87">
        <v>0</v>
      </c>
      <c r="K121" s="87"/>
      <c r="L121" s="87"/>
      <c r="M121" s="87"/>
      <c r="N121" s="87"/>
      <c r="O121" s="88">
        <f t="shared" si="40"/>
        <v>4</v>
      </c>
      <c r="P121" s="89">
        <v>14.66</v>
      </c>
      <c r="Q121" s="90"/>
      <c r="R121" s="90"/>
      <c r="S121" s="91">
        <f t="shared" si="41"/>
        <v>14.66</v>
      </c>
      <c r="T121" s="92">
        <f t="shared" si="71"/>
        <v>58.64</v>
      </c>
      <c r="U121" s="93">
        <f t="shared" si="42"/>
        <v>58.64</v>
      </c>
      <c r="V121" s="93">
        <f t="shared" si="43"/>
        <v>0</v>
      </c>
      <c r="W121" s="93">
        <f t="shared" si="44"/>
        <v>0</v>
      </c>
      <c r="X121" s="93">
        <f t="shared" si="45"/>
        <v>0</v>
      </c>
      <c r="Y121" s="93">
        <f t="shared" si="46"/>
        <v>0</v>
      </c>
      <c r="Z121" s="93">
        <f t="shared" si="47"/>
        <v>0</v>
      </c>
      <c r="AA121" s="94">
        <f t="shared" si="48"/>
        <v>0</v>
      </c>
      <c r="AB121" s="95">
        <f t="shared" si="49"/>
        <v>0.95</v>
      </c>
      <c r="AC121" s="96">
        <f t="shared" si="50"/>
        <v>13.927</v>
      </c>
      <c r="AD121" s="92">
        <f t="shared" si="77"/>
        <v>55.707999999999998</v>
      </c>
      <c r="AE121" s="93">
        <f t="shared" si="51"/>
        <v>55.707999999999998</v>
      </c>
      <c r="AF121" s="93">
        <f t="shared" si="52"/>
        <v>0</v>
      </c>
      <c r="AG121" s="93">
        <f t="shared" si="53"/>
        <v>0</v>
      </c>
      <c r="AH121" s="93">
        <f t="shared" si="54"/>
        <v>0</v>
      </c>
      <c r="AI121" s="93">
        <f t="shared" si="55"/>
        <v>0</v>
      </c>
      <c r="AJ121" s="93">
        <f t="shared" si="56"/>
        <v>0</v>
      </c>
      <c r="AK121" s="97"/>
      <c r="AL121" s="98">
        <f t="shared" si="57"/>
        <v>1.2775468657734208</v>
      </c>
      <c r="AM121" s="91">
        <f t="shared" si="58"/>
        <v>17.79239519962643</v>
      </c>
      <c r="AN121" s="92">
        <f t="shared" si="78"/>
        <v>71.16958079850572</v>
      </c>
      <c r="AO121" s="93">
        <f t="shared" si="59"/>
        <v>71.16958079850572</v>
      </c>
      <c r="AP121" s="93">
        <f t="shared" si="60"/>
        <v>0</v>
      </c>
      <c r="AQ121" s="93">
        <f t="shared" si="61"/>
        <v>0</v>
      </c>
      <c r="AR121" s="93">
        <f t="shared" si="62"/>
        <v>0</v>
      </c>
      <c r="AS121" s="93">
        <f t="shared" si="63"/>
        <v>0</v>
      </c>
      <c r="AT121" s="93">
        <f t="shared" si="64"/>
        <v>0</v>
      </c>
      <c r="AU121" s="99"/>
      <c r="AV121" s="100"/>
      <c r="AW121" s="101"/>
      <c r="AX121" s="102"/>
      <c r="AY121" s="103">
        <f t="shared" si="72"/>
        <v>0</v>
      </c>
      <c r="AZ121" s="104">
        <f t="shared" si="65"/>
        <v>0</v>
      </c>
      <c r="BA121" s="104">
        <f t="shared" si="73"/>
        <v>0</v>
      </c>
      <c r="BB121" s="105">
        <f t="shared" si="74"/>
        <v>0</v>
      </c>
      <c r="BC121" s="118">
        <f t="shared" si="75"/>
        <v>0</v>
      </c>
      <c r="BE121" s="108">
        <f t="shared" si="66"/>
        <v>0</v>
      </c>
      <c r="BF121" s="109">
        <f t="shared" si="66"/>
        <v>0</v>
      </c>
      <c r="BG121" s="109">
        <f t="shared" si="66"/>
        <v>0</v>
      </c>
      <c r="BH121" s="109">
        <f t="shared" si="66"/>
        <v>0</v>
      </c>
      <c r="BI121" s="109">
        <f t="shared" si="66"/>
        <v>0</v>
      </c>
      <c r="BJ121" s="110">
        <f t="shared" si="67"/>
        <v>0</v>
      </c>
      <c r="BK121" s="111">
        <f t="shared" si="68"/>
        <v>0</v>
      </c>
      <c r="BM121" s="113">
        <f t="shared" si="76"/>
        <v>58.64</v>
      </c>
      <c r="BN121" s="114">
        <f t="shared" si="69"/>
        <v>0</v>
      </c>
      <c r="BO121" s="115">
        <f t="shared" si="70"/>
        <v>58.64</v>
      </c>
    </row>
    <row r="122" spans="1:67" s="112" customFormat="1" ht="17.25">
      <c r="A122" s="60"/>
      <c r="B122" s="81"/>
      <c r="C122" s="82"/>
      <c r="D122" s="83"/>
      <c r="E122" s="83"/>
      <c r="F122" s="83"/>
      <c r="G122" s="84"/>
      <c r="H122" s="85"/>
      <c r="I122" s="87">
        <v>0</v>
      </c>
      <c r="J122" s="87">
        <v>0</v>
      </c>
      <c r="K122" s="87"/>
      <c r="L122" s="87"/>
      <c r="M122" s="87"/>
      <c r="N122" s="87"/>
      <c r="O122" s="88">
        <f t="shared" si="40"/>
        <v>0</v>
      </c>
      <c r="P122" s="89"/>
      <c r="Q122" s="90"/>
      <c r="R122" s="90"/>
      <c r="S122" s="91">
        <f t="shared" si="41"/>
        <v>0</v>
      </c>
      <c r="T122" s="92">
        <f t="shared" si="71"/>
        <v>0</v>
      </c>
      <c r="U122" s="93" t="str">
        <f t="shared" si="42"/>
        <v/>
      </c>
      <c r="V122" s="93" t="str">
        <f t="shared" si="43"/>
        <v/>
      </c>
      <c r="W122" s="93" t="str">
        <f t="shared" si="44"/>
        <v/>
      </c>
      <c r="X122" s="93" t="str">
        <f t="shared" si="45"/>
        <v/>
      </c>
      <c r="Y122" s="93" t="str">
        <f t="shared" si="46"/>
        <v/>
      </c>
      <c r="Z122" s="93" t="str">
        <f t="shared" si="47"/>
        <v/>
      </c>
      <c r="AA122" s="94">
        <f t="shared" si="48"/>
        <v>0</v>
      </c>
      <c r="AB122" s="95">
        <f t="shared" si="49"/>
        <v>0</v>
      </c>
      <c r="AC122" s="96">
        <f t="shared" si="50"/>
        <v>0</v>
      </c>
      <c r="AD122" s="92">
        <f t="shared" si="77"/>
        <v>0</v>
      </c>
      <c r="AE122" s="93" t="str">
        <f t="shared" si="51"/>
        <v/>
      </c>
      <c r="AF122" s="93" t="str">
        <f t="shared" si="52"/>
        <v/>
      </c>
      <c r="AG122" s="93" t="str">
        <f t="shared" si="53"/>
        <v/>
      </c>
      <c r="AH122" s="93" t="str">
        <f t="shared" si="54"/>
        <v/>
      </c>
      <c r="AI122" s="93" t="str">
        <f t="shared" si="55"/>
        <v/>
      </c>
      <c r="AJ122" s="93" t="str">
        <f t="shared" si="56"/>
        <v/>
      </c>
      <c r="AK122" s="97"/>
      <c r="AL122" s="98">
        <f t="shared" si="57"/>
        <v>0</v>
      </c>
      <c r="AM122" s="91" t="str">
        <f t="shared" si="58"/>
        <v/>
      </c>
      <c r="AN122" s="92">
        <f t="shared" si="78"/>
        <v>0</v>
      </c>
      <c r="AO122" s="93" t="str">
        <f t="shared" si="59"/>
        <v/>
      </c>
      <c r="AP122" s="93" t="str">
        <f t="shared" si="60"/>
        <v/>
      </c>
      <c r="AQ122" s="93" t="str">
        <f t="shared" si="61"/>
        <v/>
      </c>
      <c r="AR122" s="93" t="str">
        <f t="shared" si="62"/>
        <v/>
      </c>
      <c r="AS122" s="93" t="str">
        <f t="shared" si="63"/>
        <v/>
      </c>
      <c r="AT122" s="93" t="str">
        <f t="shared" si="64"/>
        <v/>
      </c>
      <c r="AU122" s="99"/>
      <c r="AV122" s="100"/>
      <c r="AW122" s="101"/>
      <c r="AX122" s="102"/>
      <c r="AY122" s="103">
        <f t="shared" si="72"/>
        <v>0</v>
      </c>
      <c r="AZ122" s="104">
        <f t="shared" si="65"/>
        <v>0</v>
      </c>
      <c r="BA122" s="104">
        <f t="shared" si="73"/>
        <v>0</v>
      </c>
      <c r="BB122" s="105">
        <f t="shared" si="74"/>
        <v>0</v>
      </c>
      <c r="BC122" s="118">
        <f t="shared" si="75"/>
        <v>0</v>
      </c>
      <c r="BE122" s="108">
        <f t="shared" ref="BE122:BI135" si="79">+IF(AY122=0,,+$R122*$O122)</f>
        <v>0</v>
      </c>
      <c r="BF122" s="109">
        <f t="shared" si="79"/>
        <v>0</v>
      </c>
      <c r="BG122" s="109">
        <f t="shared" si="79"/>
        <v>0</v>
      </c>
      <c r="BH122" s="109">
        <f t="shared" si="79"/>
        <v>0</v>
      </c>
      <c r="BI122" s="109">
        <f t="shared" si="79"/>
        <v>0</v>
      </c>
      <c r="BJ122" s="110">
        <f t="shared" si="67"/>
        <v>0</v>
      </c>
      <c r="BK122" s="111">
        <f t="shared" si="68"/>
        <v>0</v>
      </c>
      <c r="BM122" s="113">
        <f t="shared" si="76"/>
        <v>0</v>
      </c>
      <c r="BN122" s="114">
        <f t="shared" si="69"/>
        <v>0</v>
      </c>
      <c r="BO122" s="115">
        <f t="shared" si="70"/>
        <v>0</v>
      </c>
    </row>
    <row r="123" spans="1:67" s="112" customFormat="1" ht="17.25">
      <c r="A123" s="60" t="s">
        <v>116</v>
      </c>
      <c r="B123" s="81" t="s">
        <v>137</v>
      </c>
      <c r="C123" s="82" t="s">
        <v>138</v>
      </c>
      <c r="D123" s="83"/>
      <c r="E123" s="83"/>
      <c r="F123" s="83"/>
      <c r="G123" s="84"/>
      <c r="H123" s="85" t="s">
        <v>43</v>
      </c>
      <c r="I123" s="87">
        <v>74</v>
      </c>
      <c r="J123" s="87">
        <v>48</v>
      </c>
      <c r="K123" s="87"/>
      <c r="L123" s="87"/>
      <c r="M123" s="87"/>
      <c r="N123" s="87"/>
      <c r="O123" s="88">
        <f t="shared" si="40"/>
        <v>122</v>
      </c>
      <c r="P123" s="89">
        <v>36.49</v>
      </c>
      <c r="Q123" s="90"/>
      <c r="R123" s="90"/>
      <c r="S123" s="91">
        <f t="shared" si="41"/>
        <v>36.49</v>
      </c>
      <c r="T123" s="92">
        <f t="shared" si="71"/>
        <v>4451.7800000000007</v>
      </c>
      <c r="U123" s="93">
        <f t="shared" si="42"/>
        <v>2700.26</v>
      </c>
      <c r="V123" s="93">
        <f t="shared" si="43"/>
        <v>1751.52</v>
      </c>
      <c r="W123" s="93">
        <f t="shared" si="44"/>
        <v>0</v>
      </c>
      <c r="X123" s="93">
        <f t="shared" si="45"/>
        <v>0</v>
      </c>
      <c r="Y123" s="93">
        <f t="shared" si="46"/>
        <v>0</v>
      </c>
      <c r="Z123" s="93">
        <f t="shared" si="47"/>
        <v>0</v>
      </c>
      <c r="AA123" s="94">
        <f t="shared" si="48"/>
        <v>0</v>
      </c>
      <c r="AB123" s="95">
        <f t="shared" si="49"/>
        <v>0.95</v>
      </c>
      <c r="AC123" s="96">
        <f t="shared" si="50"/>
        <v>34.665500000000002</v>
      </c>
      <c r="AD123" s="92">
        <f t="shared" si="77"/>
        <v>4229.1910000000007</v>
      </c>
      <c r="AE123" s="93">
        <f t="shared" si="51"/>
        <v>2565.2470000000003</v>
      </c>
      <c r="AF123" s="93">
        <f t="shared" si="52"/>
        <v>1663.944</v>
      </c>
      <c r="AG123" s="93">
        <f t="shared" si="53"/>
        <v>0</v>
      </c>
      <c r="AH123" s="93">
        <f t="shared" si="54"/>
        <v>0</v>
      </c>
      <c r="AI123" s="93">
        <f t="shared" si="55"/>
        <v>0</v>
      </c>
      <c r="AJ123" s="93">
        <f t="shared" si="56"/>
        <v>0</v>
      </c>
      <c r="AK123" s="97"/>
      <c r="AL123" s="98">
        <f t="shared" si="57"/>
        <v>1.2775468657734208</v>
      </c>
      <c r="AM123" s="91">
        <f t="shared" si="58"/>
        <v>44.286800875468522</v>
      </c>
      <c r="AN123" s="92">
        <f t="shared" si="78"/>
        <v>5402.9897068071605</v>
      </c>
      <c r="AO123" s="93">
        <f t="shared" si="59"/>
        <v>3277.2232647846708</v>
      </c>
      <c r="AP123" s="93">
        <f t="shared" si="60"/>
        <v>2125.7664420224892</v>
      </c>
      <c r="AQ123" s="93">
        <f t="shared" si="61"/>
        <v>0</v>
      </c>
      <c r="AR123" s="93">
        <f t="shared" si="62"/>
        <v>0</v>
      </c>
      <c r="AS123" s="93">
        <f t="shared" si="63"/>
        <v>0</v>
      </c>
      <c r="AT123" s="93">
        <f t="shared" si="64"/>
        <v>0</v>
      </c>
      <c r="AU123" s="99"/>
      <c r="AV123" s="100"/>
      <c r="AW123" s="101"/>
      <c r="AX123" s="102"/>
      <c r="AY123" s="103">
        <f t="shared" si="72"/>
        <v>0</v>
      </c>
      <c r="AZ123" s="104">
        <f t="shared" si="65"/>
        <v>0</v>
      </c>
      <c r="BA123" s="104">
        <f t="shared" si="73"/>
        <v>0</v>
      </c>
      <c r="BB123" s="105">
        <f t="shared" si="74"/>
        <v>0</v>
      </c>
      <c r="BC123" s="118">
        <f t="shared" si="75"/>
        <v>0</v>
      </c>
      <c r="BE123" s="108">
        <f t="shared" si="79"/>
        <v>0</v>
      </c>
      <c r="BF123" s="109">
        <f t="shared" si="79"/>
        <v>0</v>
      </c>
      <c r="BG123" s="109">
        <f t="shared" si="79"/>
        <v>0</v>
      </c>
      <c r="BH123" s="109">
        <f t="shared" si="79"/>
        <v>0</v>
      </c>
      <c r="BI123" s="109">
        <f t="shared" si="79"/>
        <v>0</v>
      </c>
      <c r="BJ123" s="110">
        <f t="shared" si="67"/>
        <v>0</v>
      </c>
      <c r="BK123" s="111">
        <f t="shared" si="68"/>
        <v>0</v>
      </c>
      <c r="BM123" s="113">
        <f t="shared" si="76"/>
        <v>4451.7800000000007</v>
      </c>
      <c r="BN123" s="114">
        <f t="shared" si="69"/>
        <v>0</v>
      </c>
      <c r="BO123" s="115">
        <f t="shared" si="70"/>
        <v>4451.7800000000007</v>
      </c>
    </row>
    <row r="124" spans="1:67" s="112" customFormat="1" ht="17.25">
      <c r="A124" s="60"/>
      <c r="B124" s="81"/>
      <c r="C124" s="82"/>
      <c r="D124" s="83"/>
      <c r="E124" s="83"/>
      <c r="F124" s="83"/>
      <c r="G124" s="84"/>
      <c r="H124" s="85"/>
      <c r="I124" s="87">
        <v>0</v>
      </c>
      <c r="J124" s="87">
        <v>0</v>
      </c>
      <c r="K124" s="87"/>
      <c r="L124" s="87"/>
      <c r="M124" s="87"/>
      <c r="N124" s="87"/>
      <c r="O124" s="88">
        <f t="shared" si="40"/>
        <v>0</v>
      </c>
      <c r="P124" s="89"/>
      <c r="Q124" s="90"/>
      <c r="R124" s="90"/>
      <c r="S124" s="91">
        <f t="shared" si="41"/>
        <v>0</v>
      </c>
      <c r="T124" s="92">
        <f t="shared" si="71"/>
        <v>0</v>
      </c>
      <c r="U124" s="93" t="str">
        <f t="shared" si="42"/>
        <v/>
      </c>
      <c r="V124" s="93" t="str">
        <f t="shared" si="43"/>
        <v/>
      </c>
      <c r="W124" s="93" t="str">
        <f t="shared" si="44"/>
        <v/>
      </c>
      <c r="X124" s="93" t="str">
        <f t="shared" si="45"/>
        <v/>
      </c>
      <c r="Y124" s="93" t="str">
        <f t="shared" si="46"/>
        <v/>
      </c>
      <c r="Z124" s="93" t="str">
        <f t="shared" si="47"/>
        <v/>
      </c>
      <c r="AA124" s="94">
        <f t="shared" si="48"/>
        <v>0</v>
      </c>
      <c r="AB124" s="95">
        <f t="shared" si="49"/>
        <v>0</v>
      </c>
      <c r="AC124" s="96">
        <f t="shared" si="50"/>
        <v>0</v>
      </c>
      <c r="AD124" s="92">
        <f t="shared" si="77"/>
        <v>0</v>
      </c>
      <c r="AE124" s="93" t="str">
        <f t="shared" si="51"/>
        <v/>
      </c>
      <c r="AF124" s="93" t="str">
        <f t="shared" si="52"/>
        <v/>
      </c>
      <c r="AG124" s="93" t="str">
        <f t="shared" si="53"/>
        <v/>
      </c>
      <c r="AH124" s="93" t="str">
        <f t="shared" si="54"/>
        <v/>
      </c>
      <c r="AI124" s="93" t="str">
        <f t="shared" si="55"/>
        <v/>
      </c>
      <c r="AJ124" s="93" t="str">
        <f t="shared" si="56"/>
        <v/>
      </c>
      <c r="AK124" s="97"/>
      <c r="AL124" s="98">
        <f t="shared" si="57"/>
        <v>0</v>
      </c>
      <c r="AM124" s="91" t="str">
        <f t="shared" si="58"/>
        <v/>
      </c>
      <c r="AN124" s="92">
        <f t="shared" si="78"/>
        <v>0</v>
      </c>
      <c r="AO124" s="93" t="str">
        <f t="shared" si="59"/>
        <v/>
      </c>
      <c r="AP124" s="93" t="str">
        <f t="shared" si="60"/>
        <v/>
      </c>
      <c r="AQ124" s="93" t="str">
        <f t="shared" si="61"/>
        <v/>
      </c>
      <c r="AR124" s="93" t="str">
        <f t="shared" si="62"/>
        <v/>
      </c>
      <c r="AS124" s="93" t="str">
        <f t="shared" si="63"/>
        <v/>
      </c>
      <c r="AT124" s="93" t="str">
        <f t="shared" si="64"/>
        <v/>
      </c>
      <c r="AU124" s="99"/>
      <c r="AV124" s="100"/>
      <c r="AW124" s="101"/>
      <c r="AX124" s="102"/>
      <c r="AY124" s="103">
        <f t="shared" si="72"/>
        <v>0</v>
      </c>
      <c r="AZ124" s="104">
        <f t="shared" si="65"/>
        <v>0</v>
      </c>
      <c r="BA124" s="104">
        <f t="shared" si="73"/>
        <v>0</v>
      </c>
      <c r="BB124" s="105">
        <f t="shared" si="74"/>
        <v>0</v>
      </c>
      <c r="BC124" s="118">
        <f t="shared" si="75"/>
        <v>0</v>
      </c>
      <c r="BE124" s="108">
        <f t="shared" si="79"/>
        <v>0</v>
      </c>
      <c r="BF124" s="109">
        <f t="shared" si="79"/>
        <v>0</v>
      </c>
      <c r="BG124" s="109">
        <f t="shared" si="79"/>
        <v>0</v>
      </c>
      <c r="BH124" s="109">
        <f t="shared" si="79"/>
        <v>0</v>
      </c>
      <c r="BI124" s="109">
        <f t="shared" si="79"/>
        <v>0</v>
      </c>
      <c r="BJ124" s="110">
        <f t="shared" si="67"/>
        <v>0</v>
      </c>
      <c r="BK124" s="111">
        <f t="shared" si="68"/>
        <v>0</v>
      </c>
      <c r="BM124" s="113">
        <f t="shared" si="76"/>
        <v>0</v>
      </c>
      <c r="BN124" s="114">
        <f t="shared" si="69"/>
        <v>0</v>
      </c>
      <c r="BO124" s="115">
        <f t="shared" si="70"/>
        <v>0</v>
      </c>
    </row>
    <row r="125" spans="1:67" s="112" customFormat="1" ht="17.25">
      <c r="A125" s="60"/>
      <c r="B125" s="116">
        <v>62.5</v>
      </c>
      <c r="C125" s="117" t="s">
        <v>139</v>
      </c>
      <c r="D125" s="83"/>
      <c r="E125" s="83"/>
      <c r="F125" s="83"/>
      <c r="G125" s="84"/>
      <c r="H125" s="85"/>
      <c r="I125" s="87">
        <v>0</v>
      </c>
      <c r="J125" s="87">
        <v>0</v>
      </c>
      <c r="K125" s="87"/>
      <c r="L125" s="87"/>
      <c r="M125" s="87"/>
      <c r="N125" s="87"/>
      <c r="O125" s="88">
        <f t="shared" si="40"/>
        <v>0</v>
      </c>
      <c r="P125" s="89"/>
      <c r="Q125" s="90"/>
      <c r="R125" s="90"/>
      <c r="S125" s="91">
        <f t="shared" si="41"/>
        <v>0</v>
      </c>
      <c r="T125" s="92">
        <f t="shared" si="71"/>
        <v>0</v>
      </c>
      <c r="U125" s="93" t="str">
        <f t="shared" si="42"/>
        <v/>
      </c>
      <c r="V125" s="93" t="str">
        <f t="shared" si="43"/>
        <v/>
      </c>
      <c r="W125" s="93" t="str">
        <f t="shared" si="44"/>
        <v/>
      </c>
      <c r="X125" s="93" t="str">
        <f t="shared" si="45"/>
        <v/>
      </c>
      <c r="Y125" s="93" t="str">
        <f t="shared" si="46"/>
        <v/>
      </c>
      <c r="Z125" s="93" t="str">
        <f t="shared" si="47"/>
        <v/>
      </c>
      <c r="AA125" s="94">
        <f t="shared" si="48"/>
        <v>0</v>
      </c>
      <c r="AB125" s="95">
        <f t="shared" si="49"/>
        <v>0</v>
      </c>
      <c r="AC125" s="96">
        <f t="shared" si="50"/>
        <v>0</v>
      </c>
      <c r="AD125" s="92">
        <f t="shared" si="77"/>
        <v>0</v>
      </c>
      <c r="AE125" s="93" t="str">
        <f t="shared" si="51"/>
        <v/>
      </c>
      <c r="AF125" s="93" t="str">
        <f t="shared" si="52"/>
        <v/>
      </c>
      <c r="AG125" s="93" t="str">
        <f t="shared" si="53"/>
        <v/>
      </c>
      <c r="AH125" s="93" t="str">
        <f t="shared" si="54"/>
        <v/>
      </c>
      <c r="AI125" s="93" t="str">
        <f t="shared" si="55"/>
        <v/>
      </c>
      <c r="AJ125" s="93" t="str">
        <f t="shared" si="56"/>
        <v/>
      </c>
      <c r="AK125" s="97"/>
      <c r="AL125" s="98">
        <f t="shared" si="57"/>
        <v>0</v>
      </c>
      <c r="AM125" s="91" t="str">
        <f t="shared" si="58"/>
        <v/>
      </c>
      <c r="AN125" s="92">
        <f t="shared" si="78"/>
        <v>0</v>
      </c>
      <c r="AO125" s="93" t="str">
        <f t="shared" si="59"/>
        <v/>
      </c>
      <c r="AP125" s="93" t="str">
        <f t="shared" si="60"/>
        <v/>
      </c>
      <c r="AQ125" s="93" t="str">
        <f t="shared" si="61"/>
        <v/>
      </c>
      <c r="AR125" s="93" t="str">
        <f t="shared" si="62"/>
        <v/>
      </c>
      <c r="AS125" s="93" t="str">
        <f t="shared" si="63"/>
        <v/>
      </c>
      <c r="AT125" s="93" t="str">
        <f t="shared" si="64"/>
        <v/>
      </c>
      <c r="AU125" s="99"/>
      <c r="AV125" s="100"/>
      <c r="AW125" s="101"/>
      <c r="AX125" s="102"/>
      <c r="AY125" s="103">
        <f t="shared" si="72"/>
        <v>0</v>
      </c>
      <c r="AZ125" s="104">
        <f t="shared" si="65"/>
        <v>0</v>
      </c>
      <c r="BA125" s="104">
        <f t="shared" si="73"/>
        <v>0</v>
      </c>
      <c r="BB125" s="105">
        <f t="shared" si="74"/>
        <v>0</v>
      </c>
      <c r="BC125" s="118">
        <f t="shared" si="75"/>
        <v>0</v>
      </c>
      <c r="BE125" s="108">
        <f t="shared" si="79"/>
        <v>0</v>
      </c>
      <c r="BF125" s="109">
        <f t="shared" si="79"/>
        <v>0</v>
      </c>
      <c r="BG125" s="109">
        <f t="shared" si="79"/>
        <v>0</v>
      </c>
      <c r="BH125" s="109">
        <f t="shared" si="79"/>
        <v>0</v>
      </c>
      <c r="BI125" s="109">
        <f t="shared" si="79"/>
        <v>0</v>
      </c>
      <c r="BJ125" s="110">
        <f t="shared" si="67"/>
        <v>0</v>
      </c>
      <c r="BK125" s="111">
        <f t="shared" si="68"/>
        <v>0</v>
      </c>
      <c r="BM125" s="113">
        <f t="shared" si="76"/>
        <v>0</v>
      </c>
      <c r="BN125" s="114">
        <f t="shared" si="69"/>
        <v>0</v>
      </c>
      <c r="BO125" s="115">
        <f t="shared" si="70"/>
        <v>0</v>
      </c>
    </row>
    <row r="126" spans="1:67" s="112" customFormat="1" ht="17.25">
      <c r="A126" s="60"/>
      <c r="B126" s="81"/>
      <c r="C126" s="82" t="s">
        <v>140</v>
      </c>
      <c r="D126" s="83"/>
      <c r="E126" s="83"/>
      <c r="F126" s="83"/>
      <c r="G126" s="84"/>
      <c r="H126" s="85"/>
      <c r="I126" s="87">
        <v>0</v>
      </c>
      <c r="J126" s="87">
        <v>0</v>
      </c>
      <c r="K126" s="87"/>
      <c r="L126" s="87"/>
      <c r="M126" s="87"/>
      <c r="N126" s="87"/>
      <c r="O126" s="88">
        <f t="shared" si="40"/>
        <v>0</v>
      </c>
      <c r="P126" s="89"/>
      <c r="Q126" s="90"/>
      <c r="R126" s="90"/>
      <c r="S126" s="91">
        <f t="shared" si="41"/>
        <v>0</v>
      </c>
      <c r="T126" s="92">
        <f t="shared" si="71"/>
        <v>0</v>
      </c>
      <c r="U126" s="93" t="str">
        <f t="shared" si="42"/>
        <v/>
      </c>
      <c r="V126" s="93" t="str">
        <f t="shared" si="43"/>
        <v/>
      </c>
      <c r="W126" s="93" t="str">
        <f t="shared" si="44"/>
        <v/>
      </c>
      <c r="X126" s="93" t="str">
        <f t="shared" si="45"/>
        <v/>
      </c>
      <c r="Y126" s="93" t="str">
        <f t="shared" si="46"/>
        <v/>
      </c>
      <c r="Z126" s="93" t="str">
        <f t="shared" si="47"/>
        <v/>
      </c>
      <c r="AA126" s="94">
        <f t="shared" si="48"/>
        <v>0</v>
      </c>
      <c r="AB126" s="95">
        <f t="shared" si="49"/>
        <v>0</v>
      </c>
      <c r="AC126" s="96">
        <f t="shared" si="50"/>
        <v>0</v>
      </c>
      <c r="AD126" s="92">
        <f t="shared" si="77"/>
        <v>0</v>
      </c>
      <c r="AE126" s="93" t="str">
        <f t="shared" si="51"/>
        <v/>
      </c>
      <c r="AF126" s="93" t="str">
        <f t="shared" si="52"/>
        <v/>
      </c>
      <c r="AG126" s="93" t="str">
        <f t="shared" si="53"/>
        <v/>
      </c>
      <c r="AH126" s="93" t="str">
        <f t="shared" si="54"/>
        <v/>
      </c>
      <c r="AI126" s="93" t="str">
        <f t="shared" si="55"/>
        <v/>
      </c>
      <c r="AJ126" s="93" t="str">
        <f t="shared" si="56"/>
        <v/>
      </c>
      <c r="AK126" s="97"/>
      <c r="AL126" s="98">
        <f t="shared" si="57"/>
        <v>0</v>
      </c>
      <c r="AM126" s="91" t="str">
        <f t="shared" si="58"/>
        <v/>
      </c>
      <c r="AN126" s="92">
        <f t="shared" si="78"/>
        <v>0</v>
      </c>
      <c r="AO126" s="93" t="str">
        <f t="shared" si="59"/>
        <v/>
      </c>
      <c r="AP126" s="93" t="str">
        <f t="shared" si="60"/>
        <v/>
      </c>
      <c r="AQ126" s="93" t="str">
        <f t="shared" si="61"/>
        <v/>
      </c>
      <c r="AR126" s="93" t="str">
        <f t="shared" si="62"/>
        <v/>
      </c>
      <c r="AS126" s="93" t="str">
        <f t="shared" si="63"/>
        <v/>
      </c>
      <c r="AT126" s="93" t="str">
        <f t="shared" si="64"/>
        <v/>
      </c>
      <c r="AU126" s="99"/>
      <c r="AV126" s="100"/>
      <c r="AW126" s="101"/>
      <c r="AX126" s="102"/>
      <c r="AY126" s="103">
        <f t="shared" si="72"/>
        <v>0</v>
      </c>
      <c r="AZ126" s="104">
        <f t="shared" si="65"/>
        <v>0</v>
      </c>
      <c r="BA126" s="104">
        <f t="shared" si="73"/>
        <v>0</v>
      </c>
      <c r="BB126" s="105">
        <f t="shared" si="74"/>
        <v>0</v>
      </c>
      <c r="BC126" s="118">
        <f t="shared" si="75"/>
        <v>0</v>
      </c>
      <c r="BE126" s="108">
        <f t="shared" si="79"/>
        <v>0</v>
      </c>
      <c r="BF126" s="109">
        <f t="shared" si="79"/>
        <v>0</v>
      </c>
      <c r="BG126" s="109">
        <f t="shared" si="79"/>
        <v>0</v>
      </c>
      <c r="BH126" s="109">
        <f t="shared" si="79"/>
        <v>0</v>
      </c>
      <c r="BI126" s="109">
        <f t="shared" si="79"/>
        <v>0</v>
      </c>
      <c r="BJ126" s="110">
        <f t="shared" si="67"/>
        <v>0</v>
      </c>
      <c r="BK126" s="111">
        <f t="shared" si="68"/>
        <v>0</v>
      </c>
      <c r="BM126" s="113">
        <f t="shared" si="76"/>
        <v>0</v>
      </c>
      <c r="BN126" s="114">
        <f t="shared" si="69"/>
        <v>0</v>
      </c>
      <c r="BO126" s="115">
        <f t="shared" si="70"/>
        <v>0</v>
      </c>
    </row>
    <row r="127" spans="1:67" s="112" customFormat="1" ht="17.25">
      <c r="A127" s="60" t="s">
        <v>105</v>
      </c>
      <c r="B127" s="81"/>
      <c r="C127" s="119" t="s">
        <v>141</v>
      </c>
      <c r="D127" s="83"/>
      <c r="E127" s="83"/>
      <c r="F127" s="83"/>
      <c r="G127" s="84"/>
      <c r="H127" s="85" t="s">
        <v>43</v>
      </c>
      <c r="I127" s="87">
        <v>8</v>
      </c>
      <c r="J127" s="87">
        <v>4</v>
      </c>
      <c r="K127" s="87"/>
      <c r="L127" s="87"/>
      <c r="M127" s="87"/>
      <c r="N127" s="87"/>
      <c r="O127" s="88">
        <f t="shared" si="40"/>
        <v>12</v>
      </c>
      <c r="P127" s="89">
        <v>73.05</v>
      </c>
      <c r="Q127" s="90"/>
      <c r="R127" s="90"/>
      <c r="S127" s="91">
        <f t="shared" si="41"/>
        <v>73.05</v>
      </c>
      <c r="T127" s="92">
        <f t="shared" si="71"/>
        <v>876.59999999999991</v>
      </c>
      <c r="U127" s="93">
        <f t="shared" si="42"/>
        <v>584.4</v>
      </c>
      <c r="V127" s="93">
        <f t="shared" si="43"/>
        <v>292.2</v>
      </c>
      <c r="W127" s="93">
        <f t="shared" si="44"/>
        <v>0</v>
      </c>
      <c r="X127" s="93">
        <f t="shared" si="45"/>
        <v>0</v>
      </c>
      <c r="Y127" s="93">
        <f t="shared" si="46"/>
        <v>0</v>
      </c>
      <c r="Z127" s="93">
        <f t="shared" si="47"/>
        <v>0</v>
      </c>
      <c r="AA127" s="94">
        <f t="shared" si="48"/>
        <v>0</v>
      </c>
      <c r="AB127" s="95">
        <f t="shared" si="49"/>
        <v>0.95</v>
      </c>
      <c r="AC127" s="96">
        <f t="shared" si="50"/>
        <v>69.397499999999994</v>
      </c>
      <c r="AD127" s="92">
        <f t="shared" si="77"/>
        <v>832.77</v>
      </c>
      <c r="AE127" s="93">
        <f t="shared" si="51"/>
        <v>555.17999999999995</v>
      </c>
      <c r="AF127" s="93">
        <f t="shared" si="52"/>
        <v>277.58999999999997</v>
      </c>
      <c r="AG127" s="93">
        <f t="shared" si="53"/>
        <v>0</v>
      </c>
      <c r="AH127" s="93">
        <f t="shared" si="54"/>
        <v>0</v>
      </c>
      <c r="AI127" s="93">
        <f t="shared" si="55"/>
        <v>0</v>
      </c>
      <c r="AJ127" s="93">
        <f t="shared" si="56"/>
        <v>0</v>
      </c>
      <c r="AK127" s="97"/>
      <c r="AL127" s="98">
        <f t="shared" si="57"/>
        <v>1.2775468657734208</v>
      </c>
      <c r="AM127" s="91">
        <f t="shared" si="58"/>
        <v>88.658558617510963</v>
      </c>
      <c r="AN127" s="92">
        <f t="shared" si="78"/>
        <v>1063.9027034101316</v>
      </c>
      <c r="AO127" s="93">
        <f t="shared" si="59"/>
        <v>709.2684689400877</v>
      </c>
      <c r="AP127" s="93">
        <f t="shared" si="60"/>
        <v>354.63423447004385</v>
      </c>
      <c r="AQ127" s="93">
        <f t="shared" si="61"/>
        <v>0</v>
      </c>
      <c r="AR127" s="93">
        <f t="shared" si="62"/>
        <v>0</v>
      </c>
      <c r="AS127" s="93">
        <f t="shared" si="63"/>
        <v>0</v>
      </c>
      <c r="AT127" s="93">
        <f t="shared" si="64"/>
        <v>0</v>
      </c>
      <c r="AU127" s="99"/>
      <c r="AV127" s="100"/>
      <c r="AW127" s="101"/>
      <c r="AX127" s="102"/>
      <c r="AY127" s="103">
        <f t="shared" si="72"/>
        <v>0</v>
      </c>
      <c r="AZ127" s="104">
        <f t="shared" si="65"/>
        <v>0</v>
      </c>
      <c r="BA127" s="104">
        <f t="shared" si="73"/>
        <v>0</v>
      </c>
      <c r="BB127" s="105">
        <f t="shared" si="74"/>
        <v>0</v>
      </c>
      <c r="BC127" s="118">
        <f t="shared" si="75"/>
        <v>0</v>
      </c>
      <c r="BE127" s="108">
        <f t="shared" si="79"/>
        <v>0</v>
      </c>
      <c r="BF127" s="109">
        <f t="shared" si="79"/>
        <v>0</v>
      </c>
      <c r="BG127" s="109">
        <f t="shared" si="79"/>
        <v>0</v>
      </c>
      <c r="BH127" s="109">
        <f t="shared" si="79"/>
        <v>0</v>
      </c>
      <c r="BI127" s="109">
        <f t="shared" si="79"/>
        <v>0</v>
      </c>
      <c r="BJ127" s="110">
        <f t="shared" si="67"/>
        <v>0</v>
      </c>
      <c r="BK127" s="111">
        <f t="shared" si="68"/>
        <v>0</v>
      </c>
      <c r="BM127" s="113">
        <f t="shared" si="76"/>
        <v>876.59999999999991</v>
      </c>
      <c r="BN127" s="114">
        <f t="shared" si="69"/>
        <v>0</v>
      </c>
      <c r="BO127" s="115">
        <f t="shared" si="70"/>
        <v>876.59999999999991</v>
      </c>
    </row>
    <row r="128" spans="1:67" s="112" customFormat="1" ht="17.25">
      <c r="A128" s="60"/>
      <c r="B128" s="81"/>
      <c r="C128" s="82"/>
      <c r="D128" s="83"/>
      <c r="E128" s="83"/>
      <c r="F128" s="83"/>
      <c r="G128" s="84"/>
      <c r="H128" s="85"/>
      <c r="I128" s="87">
        <v>0</v>
      </c>
      <c r="J128" s="87">
        <v>0</v>
      </c>
      <c r="K128" s="87"/>
      <c r="L128" s="87"/>
      <c r="M128" s="87"/>
      <c r="N128" s="87"/>
      <c r="O128" s="88">
        <f t="shared" si="40"/>
        <v>0</v>
      </c>
      <c r="P128" s="89"/>
      <c r="Q128" s="90"/>
      <c r="R128" s="90"/>
      <c r="S128" s="91">
        <f t="shared" si="41"/>
        <v>0</v>
      </c>
      <c r="T128" s="92">
        <f t="shared" si="71"/>
        <v>0</v>
      </c>
      <c r="U128" s="93" t="str">
        <f t="shared" si="42"/>
        <v/>
      </c>
      <c r="V128" s="93" t="str">
        <f t="shared" si="43"/>
        <v/>
      </c>
      <c r="W128" s="93" t="str">
        <f t="shared" si="44"/>
        <v/>
      </c>
      <c r="X128" s="93" t="str">
        <f t="shared" si="45"/>
        <v/>
      </c>
      <c r="Y128" s="93" t="str">
        <f t="shared" si="46"/>
        <v/>
      </c>
      <c r="Z128" s="93" t="str">
        <f t="shared" si="47"/>
        <v/>
      </c>
      <c r="AA128" s="94">
        <f t="shared" si="48"/>
        <v>0</v>
      </c>
      <c r="AB128" s="95">
        <f t="shared" si="49"/>
        <v>0</v>
      </c>
      <c r="AC128" s="96">
        <f t="shared" si="50"/>
        <v>0</v>
      </c>
      <c r="AD128" s="92">
        <f t="shared" si="77"/>
        <v>0</v>
      </c>
      <c r="AE128" s="93" t="str">
        <f t="shared" si="51"/>
        <v/>
      </c>
      <c r="AF128" s="93" t="str">
        <f t="shared" si="52"/>
        <v/>
      </c>
      <c r="AG128" s="93" t="str">
        <f t="shared" si="53"/>
        <v/>
      </c>
      <c r="AH128" s="93" t="str">
        <f t="shared" si="54"/>
        <v/>
      </c>
      <c r="AI128" s="93" t="str">
        <f t="shared" si="55"/>
        <v/>
      </c>
      <c r="AJ128" s="93" t="str">
        <f t="shared" si="56"/>
        <v/>
      </c>
      <c r="AK128" s="97"/>
      <c r="AL128" s="98">
        <f t="shared" si="57"/>
        <v>0</v>
      </c>
      <c r="AM128" s="91" t="str">
        <f t="shared" si="58"/>
        <v/>
      </c>
      <c r="AN128" s="92">
        <f t="shared" si="78"/>
        <v>0</v>
      </c>
      <c r="AO128" s="93" t="str">
        <f t="shared" si="59"/>
        <v/>
      </c>
      <c r="AP128" s="93" t="str">
        <f t="shared" si="60"/>
        <v/>
      </c>
      <c r="AQ128" s="93" t="str">
        <f t="shared" si="61"/>
        <v/>
      </c>
      <c r="AR128" s="93" t="str">
        <f t="shared" si="62"/>
        <v/>
      </c>
      <c r="AS128" s="93" t="str">
        <f t="shared" si="63"/>
        <v/>
      </c>
      <c r="AT128" s="93" t="str">
        <f t="shared" si="64"/>
        <v/>
      </c>
      <c r="AU128" s="99"/>
      <c r="AV128" s="100"/>
      <c r="AW128" s="101"/>
      <c r="AX128" s="102"/>
      <c r="AY128" s="103">
        <f t="shared" si="72"/>
        <v>0</v>
      </c>
      <c r="AZ128" s="104">
        <f t="shared" si="65"/>
        <v>0</v>
      </c>
      <c r="BA128" s="104">
        <f t="shared" si="73"/>
        <v>0</v>
      </c>
      <c r="BB128" s="105">
        <f t="shared" si="74"/>
        <v>0</v>
      </c>
      <c r="BC128" s="118">
        <f t="shared" si="75"/>
        <v>0</v>
      </c>
      <c r="BE128" s="108">
        <f t="shared" si="79"/>
        <v>0</v>
      </c>
      <c r="BF128" s="109">
        <f t="shared" si="79"/>
        <v>0</v>
      </c>
      <c r="BG128" s="109">
        <f t="shared" si="79"/>
        <v>0</v>
      </c>
      <c r="BH128" s="109">
        <f t="shared" si="79"/>
        <v>0</v>
      </c>
      <c r="BI128" s="109">
        <f t="shared" si="79"/>
        <v>0</v>
      </c>
      <c r="BJ128" s="110">
        <f t="shared" si="67"/>
        <v>0</v>
      </c>
      <c r="BK128" s="111">
        <f t="shared" si="68"/>
        <v>0</v>
      </c>
      <c r="BM128" s="113">
        <f t="shared" si="76"/>
        <v>0</v>
      </c>
      <c r="BN128" s="114">
        <f t="shared" si="69"/>
        <v>0</v>
      </c>
      <c r="BO128" s="115">
        <f t="shared" si="70"/>
        <v>0</v>
      </c>
    </row>
    <row r="129" spans="1:67" s="112" customFormat="1" ht="17.25">
      <c r="A129" s="60"/>
      <c r="B129" s="116">
        <v>63</v>
      </c>
      <c r="C129" s="117" t="s">
        <v>142</v>
      </c>
      <c r="D129" s="83"/>
      <c r="E129" s="83"/>
      <c r="F129" s="83"/>
      <c r="G129" s="84"/>
      <c r="H129" s="121" t="s">
        <v>143</v>
      </c>
      <c r="I129" s="87"/>
      <c r="J129" s="87"/>
      <c r="K129" s="87"/>
      <c r="L129" s="87"/>
      <c r="M129" s="87"/>
      <c r="N129" s="87"/>
      <c r="O129" s="88">
        <f t="shared" si="40"/>
        <v>0</v>
      </c>
      <c r="P129" s="89"/>
      <c r="Q129" s="90"/>
      <c r="R129" s="90"/>
      <c r="S129" s="91">
        <f t="shared" si="41"/>
        <v>0</v>
      </c>
      <c r="T129" s="92">
        <f t="shared" si="71"/>
        <v>0</v>
      </c>
      <c r="U129" s="93" t="str">
        <f t="shared" si="42"/>
        <v/>
      </c>
      <c r="V129" s="93" t="str">
        <f t="shared" si="43"/>
        <v/>
      </c>
      <c r="W129" s="93" t="str">
        <f t="shared" si="44"/>
        <v/>
      </c>
      <c r="X129" s="93" t="str">
        <f t="shared" si="45"/>
        <v/>
      </c>
      <c r="Y129" s="93" t="str">
        <f t="shared" si="46"/>
        <v/>
      </c>
      <c r="Z129" s="93" t="str">
        <f t="shared" si="47"/>
        <v/>
      </c>
      <c r="AA129" s="94">
        <f t="shared" si="48"/>
        <v>0</v>
      </c>
      <c r="AB129" s="95">
        <f t="shared" si="49"/>
        <v>0</v>
      </c>
      <c r="AC129" s="96">
        <f t="shared" si="50"/>
        <v>0</v>
      </c>
      <c r="AD129" s="92">
        <f t="shared" si="77"/>
        <v>0</v>
      </c>
      <c r="AE129" s="93" t="str">
        <f t="shared" si="51"/>
        <v/>
      </c>
      <c r="AF129" s="93" t="str">
        <f t="shared" si="52"/>
        <v/>
      </c>
      <c r="AG129" s="93" t="str">
        <f t="shared" si="53"/>
        <v/>
      </c>
      <c r="AH129" s="93" t="str">
        <f t="shared" si="54"/>
        <v/>
      </c>
      <c r="AI129" s="93" t="str">
        <f t="shared" si="55"/>
        <v/>
      </c>
      <c r="AJ129" s="93" t="str">
        <f t="shared" si="56"/>
        <v/>
      </c>
      <c r="AK129" s="97"/>
      <c r="AL129" s="98">
        <f t="shared" si="57"/>
        <v>0</v>
      </c>
      <c r="AM129" s="91" t="str">
        <f t="shared" si="58"/>
        <v/>
      </c>
      <c r="AN129" s="92">
        <f t="shared" si="78"/>
        <v>0</v>
      </c>
      <c r="AO129" s="93" t="str">
        <f t="shared" si="59"/>
        <v/>
      </c>
      <c r="AP129" s="93" t="str">
        <f t="shared" si="60"/>
        <v/>
      </c>
      <c r="AQ129" s="93" t="str">
        <f t="shared" si="61"/>
        <v/>
      </c>
      <c r="AR129" s="93" t="str">
        <f t="shared" si="62"/>
        <v/>
      </c>
      <c r="AS129" s="93" t="str">
        <f t="shared" si="63"/>
        <v/>
      </c>
      <c r="AT129" s="93" t="str">
        <f t="shared" si="64"/>
        <v/>
      </c>
      <c r="AU129" s="99"/>
      <c r="AV129" s="100"/>
      <c r="AW129" s="101"/>
      <c r="AX129" s="102"/>
      <c r="AY129" s="103">
        <f t="shared" si="72"/>
        <v>0</v>
      </c>
      <c r="AZ129" s="104">
        <f t="shared" si="65"/>
        <v>0</v>
      </c>
      <c r="BA129" s="104">
        <f t="shared" si="73"/>
        <v>0</v>
      </c>
      <c r="BB129" s="105">
        <f t="shared" si="74"/>
        <v>0</v>
      </c>
      <c r="BC129" s="118">
        <f t="shared" si="75"/>
        <v>0</v>
      </c>
      <c r="BE129" s="108">
        <f t="shared" si="79"/>
        <v>0</v>
      </c>
      <c r="BF129" s="109">
        <f t="shared" si="79"/>
        <v>0</v>
      </c>
      <c r="BG129" s="109">
        <f t="shared" si="79"/>
        <v>0</v>
      </c>
      <c r="BH129" s="109">
        <f t="shared" si="79"/>
        <v>0</v>
      </c>
      <c r="BI129" s="109">
        <f t="shared" si="79"/>
        <v>0</v>
      </c>
      <c r="BJ129" s="110">
        <f t="shared" si="67"/>
        <v>0</v>
      </c>
      <c r="BK129" s="111">
        <f t="shared" si="68"/>
        <v>0</v>
      </c>
      <c r="BM129" s="113">
        <f t="shared" si="76"/>
        <v>0</v>
      </c>
      <c r="BN129" s="114">
        <f t="shared" si="69"/>
        <v>0</v>
      </c>
      <c r="BO129" s="115">
        <f t="shared" si="70"/>
        <v>0</v>
      </c>
    </row>
    <row r="130" spans="1:67" s="112" customFormat="1" ht="17.25">
      <c r="A130" s="60"/>
      <c r="B130" s="81"/>
      <c r="C130" s="82"/>
      <c r="D130" s="83"/>
      <c r="E130" s="83"/>
      <c r="F130" s="83"/>
      <c r="G130" s="84"/>
      <c r="H130" s="85"/>
      <c r="I130" s="86"/>
      <c r="J130" s="87"/>
      <c r="K130" s="87"/>
      <c r="L130" s="87"/>
      <c r="M130" s="87"/>
      <c r="N130" s="87"/>
      <c r="O130" s="88">
        <f t="shared" si="40"/>
        <v>0</v>
      </c>
      <c r="P130" s="89"/>
      <c r="Q130" s="90"/>
      <c r="R130" s="90"/>
      <c r="S130" s="91">
        <f t="shared" si="41"/>
        <v>0</v>
      </c>
      <c r="T130" s="92">
        <f t="shared" si="71"/>
        <v>0</v>
      </c>
      <c r="U130" s="93" t="str">
        <f t="shared" si="42"/>
        <v/>
      </c>
      <c r="V130" s="93" t="str">
        <f t="shared" si="43"/>
        <v/>
      </c>
      <c r="W130" s="93" t="str">
        <f t="shared" si="44"/>
        <v/>
      </c>
      <c r="X130" s="93" t="str">
        <f t="shared" si="45"/>
        <v/>
      </c>
      <c r="Y130" s="93" t="str">
        <f t="shared" si="46"/>
        <v/>
      </c>
      <c r="Z130" s="93" t="str">
        <f t="shared" si="47"/>
        <v/>
      </c>
      <c r="AA130" s="94">
        <f t="shared" si="48"/>
        <v>0</v>
      </c>
      <c r="AB130" s="95">
        <f t="shared" si="49"/>
        <v>0</v>
      </c>
      <c r="AC130" s="96">
        <f t="shared" si="50"/>
        <v>0</v>
      </c>
      <c r="AD130" s="92">
        <f t="shared" si="77"/>
        <v>0</v>
      </c>
      <c r="AE130" s="93" t="str">
        <f t="shared" si="51"/>
        <v/>
      </c>
      <c r="AF130" s="93" t="str">
        <f t="shared" si="52"/>
        <v/>
      </c>
      <c r="AG130" s="93" t="str">
        <f t="shared" si="53"/>
        <v/>
      </c>
      <c r="AH130" s="93" t="str">
        <f t="shared" si="54"/>
        <v/>
      </c>
      <c r="AI130" s="93" t="str">
        <f t="shared" si="55"/>
        <v/>
      </c>
      <c r="AJ130" s="93" t="str">
        <f t="shared" si="56"/>
        <v/>
      </c>
      <c r="AK130" s="97"/>
      <c r="AL130" s="98">
        <f t="shared" si="57"/>
        <v>0</v>
      </c>
      <c r="AM130" s="91" t="str">
        <f t="shared" si="58"/>
        <v/>
      </c>
      <c r="AN130" s="92">
        <f t="shared" si="78"/>
        <v>0</v>
      </c>
      <c r="AO130" s="93" t="str">
        <f t="shared" si="59"/>
        <v/>
      </c>
      <c r="AP130" s="93" t="str">
        <f t="shared" si="60"/>
        <v/>
      </c>
      <c r="AQ130" s="93" t="str">
        <f t="shared" si="61"/>
        <v/>
      </c>
      <c r="AR130" s="93" t="str">
        <f t="shared" si="62"/>
        <v/>
      </c>
      <c r="AS130" s="93" t="str">
        <f t="shared" si="63"/>
        <v/>
      </c>
      <c r="AT130" s="93" t="str">
        <f t="shared" si="64"/>
        <v/>
      </c>
      <c r="AU130" s="99"/>
      <c r="AV130" s="100"/>
      <c r="AW130" s="101"/>
      <c r="AX130" s="102"/>
      <c r="AY130" s="103">
        <f t="shared" si="72"/>
        <v>0</v>
      </c>
      <c r="AZ130" s="104">
        <f t="shared" si="65"/>
        <v>0</v>
      </c>
      <c r="BA130" s="104">
        <f t="shared" si="73"/>
        <v>0</v>
      </c>
      <c r="BB130" s="105">
        <f t="shared" si="74"/>
        <v>0</v>
      </c>
      <c r="BC130" s="118">
        <f t="shared" si="75"/>
        <v>0</v>
      </c>
      <c r="BE130" s="108">
        <f t="shared" si="79"/>
        <v>0</v>
      </c>
      <c r="BF130" s="109">
        <f t="shared" si="79"/>
        <v>0</v>
      </c>
      <c r="BG130" s="109">
        <f t="shared" si="79"/>
        <v>0</v>
      </c>
      <c r="BH130" s="109">
        <f t="shared" si="79"/>
        <v>0</v>
      </c>
      <c r="BI130" s="109">
        <f t="shared" si="79"/>
        <v>0</v>
      </c>
      <c r="BJ130" s="110">
        <f t="shared" si="67"/>
        <v>0</v>
      </c>
      <c r="BK130" s="111">
        <f t="shared" si="68"/>
        <v>0</v>
      </c>
      <c r="BM130" s="113">
        <f t="shared" si="76"/>
        <v>0</v>
      </c>
      <c r="BN130" s="114">
        <f t="shared" si="69"/>
        <v>0</v>
      </c>
      <c r="BO130" s="115">
        <f t="shared" si="70"/>
        <v>0</v>
      </c>
    </row>
    <row r="131" spans="1:67" s="112" customFormat="1" ht="17.25">
      <c r="A131" s="60"/>
      <c r="B131" s="81"/>
      <c r="C131" s="82"/>
      <c r="D131" s="83"/>
      <c r="E131" s="83"/>
      <c r="F131" s="83"/>
      <c r="G131" s="84"/>
      <c r="H131" s="85"/>
      <c r="I131" s="86"/>
      <c r="J131" s="87"/>
      <c r="K131" s="87"/>
      <c r="L131" s="87"/>
      <c r="M131" s="87"/>
      <c r="N131" s="87"/>
      <c r="O131" s="88">
        <f t="shared" si="40"/>
        <v>0</v>
      </c>
      <c r="P131" s="89"/>
      <c r="Q131" s="90"/>
      <c r="R131" s="90"/>
      <c r="S131" s="91">
        <f t="shared" si="41"/>
        <v>0</v>
      </c>
      <c r="T131" s="92">
        <f t="shared" si="71"/>
        <v>0</v>
      </c>
      <c r="U131" s="93" t="str">
        <f t="shared" si="42"/>
        <v/>
      </c>
      <c r="V131" s="93" t="str">
        <f t="shared" si="43"/>
        <v/>
      </c>
      <c r="W131" s="93" t="str">
        <f t="shared" si="44"/>
        <v/>
      </c>
      <c r="X131" s="93" t="str">
        <f t="shared" si="45"/>
        <v/>
      </c>
      <c r="Y131" s="93" t="str">
        <f t="shared" si="46"/>
        <v/>
      </c>
      <c r="Z131" s="93" t="str">
        <f t="shared" si="47"/>
        <v/>
      </c>
      <c r="AA131" s="94">
        <f t="shared" si="48"/>
        <v>0</v>
      </c>
      <c r="AB131" s="95">
        <f t="shared" si="49"/>
        <v>0</v>
      </c>
      <c r="AC131" s="96">
        <f t="shared" si="50"/>
        <v>0</v>
      </c>
      <c r="AD131" s="92">
        <f t="shared" si="77"/>
        <v>0</v>
      </c>
      <c r="AE131" s="93" t="str">
        <f t="shared" si="51"/>
        <v/>
      </c>
      <c r="AF131" s="93" t="str">
        <f t="shared" si="52"/>
        <v/>
      </c>
      <c r="AG131" s="93" t="str">
        <f t="shared" si="53"/>
        <v/>
      </c>
      <c r="AH131" s="93" t="str">
        <f t="shared" si="54"/>
        <v/>
      </c>
      <c r="AI131" s="93" t="str">
        <f t="shared" si="55"/>
        <v/>
      </c>
      <c r="AJ131" s="93" t="str">
        <f t="shared" si="56"/>
        <v/>
      </c>
      <c r="AK131" s="97"/>
      <c r="AL131" s="98">
        <f t="shared" si="57"/>
        <v>0</v>
      </c>
      <c r="AM131" s="91" t="str">
        <f t="shared" si="58"/>
        <v/>
      </c>
      <c r="AN131" s="92">
        <f t="shared" si="78"/>
        <v>0</v>
      </c>
      <c r="AO131" s="93" t="str">
        <f t="shared" si="59"/>
        <v/>
      </c>
      <c r="AP131" s="93" t="str">
        <f t="shared" si="60"/>
        <v/>
      </c>
      <c r="AQ131" s="93" t="str">
        <f t="shared" si="61"/>
        <v/>
      </c>
      <c r="AR131" s="93" t="str">
        <f t="shared" si="62"/>
        <v/>
      </c>
      <c r="AS131" s="93" t="str">
        <f t="shared" si="63"/>
        <v/>
      </c>
      <c r="AT131" s="93" t="str">
        <f t="shared" si="64"/>
        <v/>
      </c>
      <c r="AU131" s="99"/>
      <c r="AV131" s="100"/>
      <c r="AW131" s="101"/>
      <c r="AX131" s="102"/>
      <c r="AY131" s="103">
        <f t="shared" si="72"/>
        <v>0</v>
      </c>
      <c r="AZ131" s="104">
        <f t="shared" si="65"/>
        <v>0</v>
      </c>
      <c r="BA131" s="104">
        <f t="shared" si="73"/>
        <v>0</v>
      </c>
      <c r="BB131" s="105">
        <f t="shared" si="74"/>
        <v>0</v>
      </c>
      <c r="BC131" s="118">
        <f t="shared" si="75"/>
        <v>0</v>
      </c>
      <c r="BE131" s="108">
        <f t="shared" si="79"/>
        <v>0</v>
      </c>
      <c r="BF131" s="109">
        <f t="shared" si="79"/>
        <v>0</v>
      </c>
      <c r="BG131" s="109">
        <f t="shared" si="79"/>
        <v>0</v>
      </c>
      <c r="BH131" s="109">
        <f t="shared" si="79"/>
        <v>0</v>
      </c>
      <c r="BI131" s="109">
        <f t="shared" si="79"/>
        <v>0</v>
      </c>
      <c r="BJ131" s="110">
        <f t="shared" si="67"/>
        <v>0</v>
      </c>
      <c r="BK131" s="111">
        <f t="shared" si="68"/>
        <v>0</v>
      </c>
      <c r="BM131" s="113">
        <f t="shared" si="76"/>
        <v>0</v>
      </c>
      <c r="BN131" s="114">
        <f t="shared" si="69"/>
        <v>0</v>
      </c>
      <c r="BO131" s="115">
        <f t="shared" si="70"/>
        <v>0</v>
      </c>
    </row>
    <row r="132" spans="1:67" s="112" customFormat="1" ht="17.25">
      <c r="A132" s="60"/>
      <c r="B132" s="81"/>
      <c r="C132" s="82"/>
      <c r="D132" s="83"/>
      <c r="E132" s="83"/>
      <c r="F132" s="83"/>
      <c r="G132" s="84"/>
      <c r="H132" s="85"/>
      <c r="I132" s="86"/>
      <c r="J132" s="87"/>
      <c r="K132" s="87"/>
      <c r="L132" s="87"/>
      <c r="M132" s="87"/>
      <c r="N132" s="87"/>
      <c r="O132" s="88">
        <f t="shared" si="40"/>
        <v>0</v>
      </c>
      <c r="P132" s="89"/>
      <c r="Q132" s="90"/>
      <c r="R132" s="90"/>
      <c r="S132" s="91">
        <f t="shared" si="41"/>
        <v>0</v>
      </c>
      <c r="T132" s="92">
        <f t="shared" si="71"/>
        <v>0</v>
      </c>
      <c r="U132" s="93" t="str">
        <f t="shared" si="42"/>
        <v/>
      </c>
      <c r="V132" s="93" t="str">
        <f t="shared" si="43"/>
        <v/>
      </c>
      <c r="W132" s="93" t="str">
        <f t="shared" si="44"/>
        <v/>
      </c>
      <c r="X132" s="93" t="str">
        <f t="shared" si="45"/>
        <v/>
      </c>
      <c r="Y132" s="93" t="str">
        <f t="shared" si="46"/>
        <v/>
      </c>
      <c r="Z132" s="93" t="str">
        <f t="shared" si="47"/>
        <v/>
      </c>
      <c r="AA132" s="94">
        <f t="shared" si="48"/>
        <v>0</v>
      </c>
      <c r="AB132" s="95">
        <f t="shared" si="49"/>
        <v>0</v>
      </c>
      <c r="AC132" s="96">
        <f t="shared" si="50"/>
        <v>0</v>
      </c>
      <c r="AD132" s="92">
        <f t="shared" si="77"/>
        <v>0</v>
      </c>
      <c r="AE132" s="93" t="str">
        <f t="shared" si="51"/>
        <v/>
      </c>
      <c r="AF132" s="93" t="str">
        <f t="shared" si="52"/>
        <v/>
      </c>
      <c r="AG132" s="93" t="str">
        <f t="shared" si="53"/>
        <v/>
      </c>
      <c r="AH132" s="93" t="str">
        <f t="shared" si="54"/>
        <v/>
      </c>
      <c r="AI132" s="93" t="str">
        <f t="shared" si="55"/>
        <v/>
      </c>
      <c r="AJ132" s="93" t="str">
        <f t="shared" si="56"/>
        <v/>
      </c>
      <c r="AK132" s="97"/>
      <c r="AL132" s="98">
        <f t="shared" si="57"/>
        <v>0</v>
      </c>
      <c r="AM132" s="91" t="str">
        <f t="shared" si="58"/>
        <v/>
      </c>
      <c r="AN132" s="92">
        <f t="shared" si="78"/>
        <v>0</v>
      </c>
      <c r="AO132" s="93" t="str">
        <f t="shared" si="59"/>
        <v/>
      </c>
      <c r="AP132" s="93" t="str">
        <f t="shared" si="60"/>
        <v/>
      </c>
      <c r="AQ132" s="93" t="str">
        <f t="shared" si="61"/>
        <v/>
      </c>
      <c r="AR132" s="93" t="str">
        <f t="shared" si="62"/>
        <v/>
      </c>
      <c r="AS132" s="93" t="str">
        <f t="shared" si="63"/>
        <v/>
      </c>
      <c r="AT132" s="93" t="str">
        <f t="shared" si="64"/>
        <v/>
      </c>
      <c r="AU132" s="99"/>
      <c r="AV132" s="100"/>
      <c r="AW132" s="101"/>
      <c r="AX132" s="102"/>
      <c r="AY132" s="103">
        <f t="shared" si="72"/>
        <v>0</v>
      </c>
      <c r="AZ132" s="104">
        <f t="shared" si="65"/>
        <v>0</v>
      </c>
      <c r="BA132" s="104">
        <f t="shared" si="73"/>
        <v>0</v>
      </c>
      <c r="BB132" s="105">
        <f t="shared" si="74"/>
        <v>0</v>
      </c>
      <c r="BC132" s="118">
        <f t="shared" si="75"/>
        <v>0</v>
      </c>
      <c r="BE132" s="108">
        <f t="shared" si="79"/>
        <v>0</v>
      </c>
      <c r="BF132" s="109">
        <f t="shared" si="79"/>
        <v>0</v>
      </c>
      <c r="BG132" s="109">
        <f t="shared" si="79"/>
        <v>0</v>
      </c>
      <c r="BH132" s="109">
        <f t="shared" si="79"/>
        <v>0</v>
      </c>
      <c r="BI132" s="109">
        <f t="shared" si="79"/>
        <v>0</v>
      </c>
      <c r="BJ132" s="110">
        <f t="shared" si="67"/>
        <v>0</v>
      </c>
      <c r="BK132" s="111">
        <f t="shared" si="68"/>
        <v>0</v>
      </c>
      <c r="BM132" s="113">
        <f t="shared" si="76"/>
        <v>0</v>
      </c>
      <c r="BN132" s="114">
        <f t="shared" si="69"/>
        <v>0</v>
      </c>
      <c r="BO132" s="115">
        <f t="shared" si="70"/>
        <v>0</v>
      </c>
    </row>
    <row r="133" spans="1:67" s="112" customFormat="1" ht="17.25">
      <c r="A133" s="60"/>
      <c r="B133" s="81"/>
      <c r="C133" s="82"/>
      <c r="D133" s="83"/>
      <c r="E133" s="83"/>
      <c r="F133" s="83"/>
      <c r="G133" s="84"/>
      <c r="H133" s="85"/>
      <c r="I133" s="86"/>
      <c r="J133" s="87"/>
      <c r="K133" s="87"/>
      <c r="L133" s="87"/>
      <c r="M133" s="87"/>
      <c r="N133" s="87"/>
      <c r="O133" s="88">
        <f t="shared" si="40"/>
        <v>0</v>
      </c>
      <c r="P133" s="89"/>
      <c r="Q133" s="90"/>
      <c r="R133" s="90"/>
      <c r="S133" s="91">
        <f t="shared" si="41"/>
        <v>0</v>
      </c>
      <c r="T133" s="92">
        <f t="shared" si="71"/>
        <v>0</v>
      </c>
      <c r="U133" s="93" t="str">
        <f t="shared" si="42"/>
        <v/>
      </c>
      <c r="V133" s="93" t="str">
        <f t="shared" si="43"/>
        <v/>
      </c>
      <c r="W133" s="93" t="str">
        <f t="shared" si="44"/>
        <v/>
      </c>
      <c r="X133" s="93" t="str">
        <f t="shared" si="45"/>
        <v/>
      </c>
      <c r="Y133" s="93" t="str">
        <f t="shared" si="46"/>
        <v/>
      </c>
      <c r="Z133" s="93" t="str">
        <f t="shared" si="47"/>
        <v/>
      </c>
      <c r="AA133" s="94">
        <f t="shared" si="48"/>
        <v>0</v>
      </c>
      <c r="AB133" s="95">
        <f t="shared" si="49"/>
        <v>0</v>
      </c>
      <c r="AC133" s="96">
        <f t="shared" si="50"/>
        <v>0</v>
      </c>
      <c r="AD133" s="92">
        <f t="shared" si="77"/>
        <v>0</v>
      </c>
      <c r="AE133" s="93" t="str">
        <f t="shared" si="51"/>
        <v/>
      </c>
      <c r="AF133" s="93" t="str">
        <f t="shared" si="52"/>
        <v/>
      </c>
      <c r="AG133" s="93" t="str">
        <f t="shared" si="53"/>
        <v/>
      </c>
      <c r="AH133" s="93" t="str">
        <f t="shared" si="54"/>
        <v/>
      </c>
      <c r="AI133" s="93" t="str">
        <f t="shared" si="55"/>
        <v/>
      </c>
      <c r="AJ133" s="93" t="str">
        <f t="shared" si="56"/>
        <v/>
      </c>
      <c r="AK133" s="97"/>
      <c r="AL133" s="98">
        <f t="shared" si="57"/>
        <v>0</v>
      </c>
      <c r="AM133" s="91" t="str">
        <f t="shared" si="58"/>
        <v/>
      </c>
      <c r="AN133" s="92">
        <f t="shared" si="78"/>
        <v>0</v>
      </c>
      <c r="AO133" s="93" t="str">
        <f t="shared" si="59"/>
        <v/>
      </c>
      <c r="AP133" s="93" t="str">
        <f t="shared" si="60"/>
        <v/>
      </c>
      <c r="AQ133" s="93" t="str">
        <f t="shared" si="61"/>
        <v/>
      </c>
      <c r="AR133" s="93" t="str">
        <f t="shared" si="62"/>
        <v/>
      </c>
      <c r="AS133" s="93" t="str">
        <f t="shared" si="63"/>
        <v/>
      </c>
      <c r="AT133" s="93" t="str">
        <f t="shared" si="64"/>
        <v/>
      </c>
      <c r="AU133" s="99"/>
      <c r="AV133" s="100"/>
      <c r="AW133" s="101"/>
      <c r="AX133" s="102"/>
      <c r="AY133" s="103">
        <f t="shared" si="72"/>
        <v>0</v>
      </c>
      <c r="AZ133" s="104">
        <f t="shared" si="65"/>
        <v>0</v>
      </c>
      <c r="BA133" s="104">
        <f t="shared" si="73"/>
        <v>0</v>
      </c>
      <c r="BB133" s="105">
        <f t="shared" si="74"/>
        <v>0</v>
      </c>
      <c r="BC133" s="118">
        <f t="shared" si="75"/>
        <v>0</v>
      </c>
      <c r="BE133" s="108">
        <f t="shared" si="79"/>
        <v>0</v>
      </c>
      <c r="BF133" s="109">
        <f t="shared" si="79"/>
        <v>0</v>
      </c>
      <c r="BG133" s="109">
        <f t="shared" si="79"/>
        <v>0</v>
      </c>
      <c r="BH133" s="109">
        <f t="shared" si="79"/>
        <v>0</v>
      </c>
      <c r="BI133" s="109">
        <f t="shared" si="79"/>
        <v>0</v>
      </c>
      <c r="BJ133" s="110">
        <f t="shared" si="67"/>
        <v>0</v>
      </c>
      <c r="BK133" s="111">
        <f t="shared" si="68"/>
        <v>0</v>
      </c>
      <c r="BM133" s="113">
        <f t="shared" si="76"/>
        <v>0</v>
      </c>
      <c r="BN133" s="114">
        <f t="shared" si="69"/>
        <v>0</v>
      </c>
      <c r="BO133" s="115">
        <f t="shared" si="70"/>
        <v>0</v>
      </c>
    </row>
    <row r="134" spans="1:67" s="112" customFormat="1" ht="17.25">
      <c r="A134" s="60"/>
      <c r="B134" s="81"/>
      <c r="C134" s="82"/>
      <c r="D134" s="83"/>
      <c r="E134" s="83"/>
      <c r="F134" s="83"/>
      <c r="G134" s="84"/>
      <c r="H134" s="85"/>
      <c r="I134" s="86"/>
      <c r="J134" s="87"/>
      <c r="K134" s="87"/>
      <c r="L134" s="87"/>
      <c r="M134" s="87"/>
      <c r="N134" s="87"/>
      <c r="O134" s="88">
        <f t="shared" si="40"/>
        <v>0</v>
      </c>
      <c r="P134" s="89"/>
      <c r="Q134" s="90"/>
      <c r="R134" s="90"/>
      <c r="S134" s="91">
        <f t="shared" si="41"/>
        <v>0</v>
      </c>
      <c r="T134" s="92">
        <f t="shared" si="71"/>
        <v>0</v>
      </c>
      <c r="U134" s="93" t="str">
        <f t="shared" si="42"/>
        <v/>
      </c>
      <c r="V134" s="93" t="str">
        <f t="shared" si="43"/>
        <v/>
      </c>
      <c r="W134" s="93" t="str">
        <f t="shared" si="44"/>
        <v/>
      </c>
      <c r="X134" s="93" t="str">
        <f t="shared" si="45"/>
        <v/>
      </c>
      <c r="Y134" s="93" t="str">
        <f t="shared" si="46"/>
        <v/>
      </c>
      <c r="Z134" s="93" t="str">
        <f t="shared" si="47"/>
        <v/>
      </c>
      <c r="AA134" s="94">
        <f t="shared" si="48"/>
        <v>0</v>
      </c>
      <c r="AB134" s="95">
        <f t="shared" si="49"/>
        <v>0</v>
      </c>
      <c r="AC134" s="96">
        <f t="shared" si="50"/>
        <v>0</v>
      </c>
      <c r="AD134" s="92">
        <f t="shared" si="77"/>
        <v>0</v>
      </c>
      <c r="AE134" s="93" t="str">
        <f t="shared" si="51"/>
        <v/>
      </c>
      <c r="AF134" s="93" t="str">
        <f t="shared" si="52"/>
        <v/>
      </c>
      <c r="AG134" s="93" t="str">
        <f t="shared" si="53"/>
        <v/>
      </c>
      <c r="AH134" s="93" t="str">
        <f t="shared" si="54"/>
        <v/>
      </c>
      <c r="AI134" s="93" t="str">
        <f t="shared" si="55"/>
        <v/>
      </c>
      <c r="AJ134" s="93" t="str">
        <f t="shared" si="56"/>
        <v/>
      </c>
      <c r="AK134" s="97"/>
      <c r="AL134" s="98">
        <f t="shared" si="57"/>
        <v>0</v>
      </c>
      <c r="AM134" s="91" t="str">
        <f t="shared" si="58"/>
        <v/>
      </c>
      <c r="AN134" s="92">
        <f t="shared" si="78"/>
        <v>0</v>
      </c>
      <c r="AO134" s="93" t="str">
        <f t="shared" si="59"/>
        <v/>
      </c>
      <c r="AP134" s="93" t="str">
        <f t="shared" si="60"/>
        <v/>
      </c>
      <c r="AQ134" s="93" t="str">
        <f t="shared" si="61"/>
        <v/>
      </c>
      <c r="AR134" s="93" t="str">
        <f t="shared" si="62"/>
        <v/>
      </c>
      <c r="AS134" s="93" t="str">
        <f t="shared" si="63"/>
        <v/>
      </c>
      <c r="AT134" s="93" t="str">
        <f t="shared" si="64"/>
        <v/>
      </c>
      <c r="AU134" s="99"/>
      <c r="AV134" s="100"/>
      <c r="AW134" s="101"/>
      <c r="AX134" s="102"/>
      <c r="AY134" s="103">
        <f t="shared" si="72"/>
        <v>0</v>
      </c>
      <c r="AZ134" s="104">
        <f t="shared" si="65"/>
        <v>0</v>
      </c>
      <c r="BA134" s="104">
        <f t="shared" si="73"/>
        <v>0</v>
      </c>
      <c r="BB134" s="105">
        <f t="shared" si="74"/>
        <v>0</v>
      </c>
      <c r="BC134" s="118">
        <f t="shared" si="75"/>
        <v>0</v>
      </c>
      <c r="BE134" s="108">
        <f t="shared" si="79"/>
        <v>0</v>
      </c>
      <c r="BF134" s="109">
        <f t="shared" si="79"/>
        <v>0</v>
      </c>
      <c r="BG134" s="109">
        <f t="shared" si="79"/>
        <v>0</v>
      </c>
      <c r="BH134" s="109">
        <f t="shared" si="79"/>
        <v>0</v>
      </c>
      <c r="BI134" s="109">
        <f t="shared" si="79"/>
        <v>0</v>
      </c>
      <c r="BJ134" s="110">
        <f t="shared" si="67"/>
        <v>0</v>
      </c>
      <c r="BK134" s="111">
        <f t="shared" si="68"/>
        <v>0</v>
      </c>
      <c r="BM134" s="113">
        <f t="shared" si="76"/>
        <v>0</v>
      </c>
      <c r="BN134" s="114">
        <f t="shared" si="69"/>
        <v>0</v>
      </c>
      <c r="BO134" s="115">
        <f t="shared" si="70"/>
        <v>0</v>
      </c>
    </row>
    <row r="135" spans="1:67" s="112" customFormat="1" ht="18" thickBot="1">
      <c r="A135" s="60"/>
      <c r="B135" s="81"/>
      <c r="C135" s="82"/>
      <c r="D135" s="83"/>
      <c r="E135" s="83"/>
      <c r="F135" s="83"/>
      <c r="G135" s="84"/>
      <c r="H135" s="85"/>
      <c r="I135" s="86"/>
      <c r="J135" s="87"/>
      <c r="K135" s="87"/>
      <c r="L135" s="87"/>
      <c r="M135" s="87"/>
      <c r="N135" s="87"/>
      <c r="O135" s="88">
        <f t="shared" ref="O135" si="80">SUMIF($I$5:$N$5,"X",I135:N135)</f>
        <v>0</v>
      </c>
      <c r="P135" s="89"/>
      <c r="Q135" s="90"/>
      <c r="R135" s="90"/>
      <c r="S135" s="91">
        <f t="shared" ref="S135" si="81">+P135+Q135+R135*THM</f>
        <v>0</v>
      </c>
      <c r="T135" s="92">
        <f t="shared" si="71"/>
        <v>0</v>
      </c>
      <c r="U135" s="93" t="str">
        <f t="shared" ref="U135" si="82">IF($O135=0,"",IF($I$5="X",$S135*$I135,))</f>
        <v/>
      </c>
      <c r="V135" s="93" t="str">
        <f t="shared" ref="V135" si="83">IF($O135=0,"",IF($J$5="X",$S135*$J135,))</f>
        <v/>
      </c>
      <c r="W135" s="93" t="str">
        <f t="shared" ref="W135" si="84">IF($O135=0,"",IF($K$5="X",$S135*$K135,))</f>
        <v/>
      </c>
      <c r="X135" s="93" t="str">
        <f t="shared" ref="X135" si="85">IF($O135=0,"",IF($L$5="X",$S135*$L135,))</f>
        <v/>
      </c>
      <c r="Y135" s="93" t="str">
        <f t="shared" ref="Y135" si="86">IF($O135=0,"",IF($M$5="X",$S135*$M135,))</f>
        <v/>
      </c>
      <c r="Z135" s="93" t="str">
        <f t="shared" ref="Z135" si="87">IF($O135=0,"",IF($N$5="X",$S135*$N135,))</f>
        <v/>
      </c>
      <c r="AA135" s="94">
        <f t="shared" ref="AA135" si="88">+IF(OR(AL135="!",AND($S135*$O135&lt;&gt;0,A135=0)),"!",)</f>
        <v>0</v>
      </c>
      <c r="AB135" s="95">
        <f t="shared" ref="AB135" si="89">+IFERROR(VLOOKUP($A135,$A$202:$AL$323,28,),0)</f>
        <v>0</v>
      </c>
      <c r="AC135" s="96">
        <f t="shared" ref="AC135" si="90">IF($AB135=0,+S135,S135*$AB135)</f>
        <v>0</v>
      </c>
      <c r="AD135" s="92">
        <f t="shared" si="77"/>
        <v>0</v>
      </c>
      <c r="AE135" s="93" t="str">
        <f t="shared" ref="AE135" si="91">IF($O135=0,"",IF($I$5="X",$AC135*$I135,0))</f>
        <v/>
      </c>
      <c r="AF135" s="93" t="str">
        <f t="shared" ref="AF135" si="92">IF($O135=0,"",IF($J$5="X",$AC135*$J135,0))</f>
        <v/>
      </c>
      <c r="AG135" s="93" t="str">
        <f t="shared" ref="AG135" si="93">IF($O135=0,"",IF($K$5="X",$AC135*$K135,0))</f>
        <v/>
      </c>
      <c r="AH135" s="93" t="str">
        <f t="shared" ref="AH135" si="94">IF($O135=0,"",IF($L$5="X",$AC135*$L135,0))</f>
        <v/>
      </c>
      <c r="AI135" s="93" t="str">
        <f t="shared" ref="AI135" si="95">IF($O135=0,"",IF($M$5="X",$AC135*$M135,0))</f>
        <v/>
      </c>
      <c r="AJ135" s="93" t="str">
        <f t="shared" ref="AJ135" si="96">IF($O135=0,"",IF($N$5="X",$AC135*$N135,0))</f>
        <v/>
      </c>
      <c r="AK135" s="97"/>
      <c r="AL135" s="98">
        <f t="shared" ref="AL135" si="97">IF($A135=0,0,IFERROR(VLOOKUP($A135,$A$202:$AL$323,38,),"!"))</f>
        <v>0</v>
      </c>
      <c r="AM135" s="91" t="str">
        <f t="shared" ref="AM135" si="98">IF($O135=0,"",IF(AL135=0,AC135,$AL135*$AC135))</f>
        <v/>
      </c>
      <c r="AN135" s="92">
        <f t="shared" si="78"/>
        <v>0</v>
      </c>
      <c r="AO135" s="93" t="str">
        <f t="shared" ref="AO135" si="99">IF($O135=0,"",IF($I$5="X",$AM135*$I135,0))</f>
        <v/>
      </c>
      <c r="AP135" s="93" t="str">
        <f t="shared" ref="AP135" si="100">IF($O135=0,"",IF($J$5="X",$AM135*$J135,0))</f>
        <v/>
      </c>
      <c r="AQ135" s="93" t="str">
        <f t="shared" ref="AQ135" si="101">IF($O135=0,"",IF($K$5="X",$AM135*$K135,0))</f>
        <v/>
      </c>
      <c r="AR135" s="93" t="str">
        <f t="shared" ref="AR135" si="102">IF($O135=0,"",IF($L$5="X",$AM135*$L135,0))</f>
        <v/>
      </c>
      <c r="AS135" s="93" t="str">
        <f t="shared" ref="AS135" si="103">IF($O135=0,"",IF($M$5="X",$AM135*$M135,0))</f>
        <v/>
      </c>
      <c r="AT135" s="93" t="str">
        <f t="shared" ref="AT135" si="104">IF($O135=0,"",IF($N$5="X",$AM135*$N135,0))</f>
        <v/>
      </c>
      <c r="AU135" s="99"/>
      <c r="AV135" s="122"/>
      <c r="AW135" s="101"/>
      <c r="AX135" s="102"/>
      <c r="AY135" s="103">
        <f t="shared" si="72"/>
        <v>0</v>
      </c>
      <c r="AZ135" s="104">
        <f t="shared" ref="AZ135" si="105">+IF($AX135="ha",$O135,)</f>
        <v>0</v>
      </c>
      <c r="BA135" s="104">
        <f t="shared" si="73"/>
        <v>0</v>
      </c>
      <c r="BB135" s="105">
        <f t="shared" si="74"/>
        <v>0</v>
      </c>
      <c r="BC135" s="118">
        <f t="shared" si="75"/>
        <v>0</v>
      </c>
      <c r="BE135" s="108">
        <f t="shared" si="79"/>
        <v>0</v>
      </c>
      <c r="BF135" s="109">
        <f t="shared" si="79"/>
        <v>0</v>
      </c>
      <c r="BG135" s="109">
        <f t="shared" si="79"/>
        <v>0</v>
      </c>
      <c r="BH135" s="109">
        <f t="shared" si="79"/>
        <v>0</v>
      </c>
      <c r="BI135" s="109">
        <f t="shared" si="79"/>
        <v>0</v>
      </c>
      <c r="BJ135" s="110">
        <f t="shared" ref="BJ135" si="106">BK135-SUM(BE135:BI135)</f>
        <v>0</v>
      </c>
      <c r="BK135" s="111">
        <f t="shared" ref="BK135" si="107">+$O135*R135</f>
        <v>0</v>
      </c>
      <c r="BM135" s="113">
        <f t="shared" si="76"/>
        <v>0</v>
      </c>
      <c r="BN135" s="114">
        <f t="shared" ref="BN135:BN136" si="108">+$O135*(Q135+R135*THM)</f>
        <v>0</v>
      </c>
      <c r="BO135" s="115">
        <f t="shared" ref="BO135:BO136" si="109">SUM(BM135:BN135)</f>
        <v>0</v>
      </c>
    </row>
    <row r="136" spans="1:67" s="112" customFormat="1" ht="15.75" customHeight="1" thickBot="1">
      <c r="A136" s="60"/>
      <c r="B136" s="123"/>
      <c r="C136" s="124"/>
      <c r="D136" s="125"/>
      <c r="E136" s="125"/>
      <c r="F136" s="125"/>
      <c r="G136" s="126"/>
      <c r="H136" s="127"/>
      <c r="I136" s="128"/>
      <c r="J136" s="129"/>
      <c r="K136" s="129"/>
      <c r="L136" s="129"/>
      <c r="M136" s="129"/>
      <c r="N136" s="129"/>
      <c r="O136" s="130"/>
      <c r="P136" s="131"/>
      <c r="Q136" s="132"/>
      <c r="R136" s="132"/>
      <c r="S136" s="133"/>
      <c r="T136" s="133"/>
      <c r="U136" s="134"/>
      <c r="V136" s="135"/>
      <c r="W136" s="135"/>
      <c r="X136" s="135"/>
      <c r="Y136" s="135"/>
      <c r="Z136" s="135"/>
      <c r="AA136" s="94"/>
      <c r="AB136" s="136"/>
      <c r="AC136" s="137"/>
      <c r="AD136" s="137"/>
      <c r="AE136" s="135"/>
      <c r="AF136" s="135"/>
      <c r="AG136" s="135"/>
      <c r="AH136" s="135"/>
      <c r="AI136" s="135"/>
      <c r="AJ136" s="135"/>
      <c r="AK136" s="97"/>
      <c r="AL136" s="131"/>
      <c r="AM136" s="133"/>
      <c r="AN136" s="137"/>
      <c r="AO136" s="135"/>
      <c r="AP136" s="135"/>
      <c r="AQ136" s="135"/>
      <c r="AR136" s="135"/>
      <c r="AS136" s="135"/>
      <c r="AT136" s="135"/>
      <c r="AU136" s="99"/>
      <c r="AV136" s="101"/>
      <c r="AW136" s="101"/>
      <c r="AY136" s="138">
        <f>SUM(AY7:AY135)</f>
        <v>0</v>
      </c>
      <c r="AZ136" s="139">
        <f>SUM(AZ7:AZ135)</f>
        <v>0</v>
      </c>
      <c r="BA136" s="139">
        <f>SUM(BA7:BA135)</f>
        <v>0</v>
      </c>
      <c r="BB136" s="140">
        <f>SUM(BB7:BB135)</f>
        <v>0</v>
      </c>
      <c r="BC136" s="141">
        <f>SUM(BC7:BC135)</f>
        <v>0</v>
      </c>
      <c r="BD136" s="142"/>
      <c r="BE136" s="143">
        <f t="shared" ref="BE136:BK136" si="110">SUM(BE7:BE135)</f>
        <v>0</v>
      </c>
      <c r="BF136" s="144">
        <f t="shared" si="110"/>
        <v>0</v>
      </c>
      <c r="BG136" s="144">
        <f t="shared" si="110"/>
        <v>0</v>
      </c>
      <c r="BH136" s="144">
        <f t="shared" si="110"/>
        <v>0</v>
      </c>
      <c r="BI136" s="145">
        <f t="shared" si="110"/>
        <v>0</v>
      </c>
      <c r="BJ136" s="146">
        <f t="shared" si="110"/>
        <v>0</v>
      </c>
      <c r="BK136" s="147">
        <f t="shared" si="110"/>
        <v>0</v>
      </c>
      <c r="BM136" s="113">
        <f t="shared" ref="BM136" si="111">+$O136*P136</f>
        <v>0</v>
      </c>
      <c r="BN136" s="114">
        <f t="shared" si="108"/>
        <v>0</v>
      </c>
      <c r="BO136" s="115">
        <f t="shared" si="109"/>
        <v>0</v>
      </c>
    </row>
    <row r="137" spans="1:67" s="112" customFormat="1" ht="15.75" customHeight="1" thickBot="1">
      <c r="A137" s="60"/>
      <c r="B137" s="148"/>
      <c r="C137" s="149" t="s">
        <v>144</v>
      </c>
      <c r="D137" s="150"/>
      <c r="E137" s="150"/>
      <c r="F137" s="150"/>
      <c r="G137" s="151"/>
      <c r="H137" s="85"/>
      <c r="I137" s="86"/>
      <c r="J137" s="87"/>
      <c r="K137" s="87"/>
      <c r="L137" s="87"/>
      <c r="M137" s="87"/>
      <c r="N137" s="87"/>
      <c r="O137" s="88"/>
      <c r="P137" s="89"/>
      <c r="Q137" s="152"/>
      <c r="R137" s="152"/>
      <c r="S137" s="91"/>
      <c r="T137" s="91">
        <f>+SUM(T7:T135)</f>
        <v>337373.57900000009</v>
      </c>
      <c r="U137" s="93">
        <f t="shared" ref="U137:Z137" si="112">+SUM(U7:U135)</f>
        <v>219831.07000000007</v>
      </c>
      <c r="V137" s="153">
        <f t="shared" si="112"/>
        <v>147231.46899999998</v>
      </c>
      <c r="W137" s="153">
        <f t="shared" si="112"/>
        <v>0</v>
      </c>
      <c r="X137" s="153">
        <f t="shared" si="112"/>
        <v>0</v>
      </c>
      <c r="Y137" s="153">
        <f t="shared" si="112"/>
        <v>0</v>
      </c>
      <c r="Z137" s="153">
        <f t="shared" si="112"/>
        <v>0</v>
      </c>
      <c r="AA137" s="94"/>
      <c r="AB137" s="154"/>
      <c r="AC137" s="96"/>
      <c r="AD137" s="96">
        <f t="shared" ref="AD137:AJ137" si="113">+SUM(AD7:AD135)</f>
        <v>321063.9200499999</v>
      </c>
      <c r="AE137" s="153">
        <f t="shared" si="113"/>
        <v>210239.28850000002</v>
      </c>
      <c r="AF137" s="153">
        <f t="shared" si="113"/>
        <v>140503.61955</v>
      </c>
      <c r="AG137" s="153">
        <f t="shared" si="113"/>
        <v>0</v>
      </c>
      <c r="AH137" s="153">
        <f t="shared" si="113"/>
        <v>0</v>
      </c>
      <c r="AI137" s="153">
        <f t="shared" si="113"/>
        <v>0</v>
      </c>
      <c r="AJ137" s="153">
        <f t="shared" si="113"/>
        <v>0</v>
      </c>
      <c r="AK137" s="97"/>
      <c r="AL137" s="89"/>
      <c r="AM137" s="91"/>
      <c r="AN137" s="96">
        <f t="shared" ref="AN137:AT137" si="114">+SUM(AN7:AN135)</f>
        <v>407071.11979471252</v>
      </c>
      <c r="AO137" s="153">
        <f t="shared" si="114"/>
        <v>260820.49745766117</v>
      </c>
      <c r="AP137" s="153">
        <f t="shared" si="114"/>
        <v>175982.19658661573</v>
      </c>
      <c r="AQ137" s="153">
        <f t="shared" si="114"/>
        <v>0</v>
      </c>
      <c r="AR137" s="153">
        <f t="shared" si="114"/>
        <v>0</v>
      </c>
      <c r="AS137" s="153">
        <f t="shared" si="114"/>
        <v>0</v>
      </c>
      <c r="AT137" s="153">
        <f t="shared" si="114"/>
        <v>0</v>
      </c>
      <c r="AU137" s="99"/>
      <c r="AV137" s="155"/>
      <c r="AW137" s="155"/>
      <c r="BM137" s="156">
        <f>SUM(BM7:BM136)</f>
        <v>367062.53900000011</v>
      </c>
      <c r="BN137" s="157">
        <f>SUM(BN7:BN136)</f>
        <v>0</v>
      </c>
      <c r="BO137" s="158">
        <f>SUM(BO7:BO136)</f>
        <v>367062.53900000011</v>
      </c>
    </row>
    <row r="138" spans="1:67" s="112" customFormat="1" ht="15.75" customHeight="1">
      <c r="A138" s="60"/>
      <c r="B138" s="148"/>
      <c r="C138" s="149" t="s">
        <v>145</v>
      </c>
      <c r="D138" s="150"/>
      <c r="E138" s="150"/>
      <c r="F138" s="150"/>
      <c r="G138" s="151"/>
      <c r="H138" s="85"/>
      <c r="I138" s="86"/>
      <c r="J138" s="87"/>
      <c r="K138" s="87"/>
      <c r="L138" s="87"/>
      <c r="M138" s="87"/>
      <c r="N138" s="87"/>
      <c r="O138" s="88"/>
      <c r="P138" s="89"/>
      <c r="Q138" s="152"/>
      <c r="R138" s="152"/>
      <c r="S138" s="91"/>
      <c r="T138" s="91">
        <f>+T137*0.196</f>
        <v>66125.221484000023</v>
      </c>
      <c r="U138" s="93"/>
      <c r="V138" s="153"/>
      <c r="W138" s="153"/>
      <c r="X138" s="153"/>
      <c r="Y138" s="153"/>
      <c r="Z138" s="153"/>
      <c r="AA138" s="94"/>
      <c r="AB138" s="154"/>
      <c r="AC138" s="96"/>
      <c r="AD138" s="96">
        <f>+AD137*0.196</f>
        <v>62928.528329799985</v>
      </c>
      <c r="AE138" s="153"/>
      <c r="AF138" s="153"/>
      <c r="AG138" s="153"/>
      <c r="AH138" s="153"/>
      <c r="AI138" s="153"/>
      <c r="AJ138" s="153"/>
      <c r="AK138" s="97"/>
      <c r="AL138" s="89"/>
      <c r="AM138" s="91"/>
      <c r="AN138" s="96">
        <f>+AN137*0.196</f>
        <v>79785.939479763663</v>
      </c>
      <c r="AO138" s="153"/>
      <c r="AP138" s="153"/>
      <c r="AQ138" s="153"/>
      <c r="AR138" s="153"/>
      <c r="AS138" s="153"/>
      <c r="AT138" s="153"/>
      <c r="AU138" s="99"/>
      <c r="AV138" s="101"/>
      <c r="AW138" s="101"/>
      <c r="BM138" s="159"/>
      <c r="BN138" s="159"/>
      <c r="BO138" s="159"/>
    </row>
    <row r="139" spans="1:67" s="112" customFormat="1" ht="15.75" customHeight="1">
      <c r="A139" s="60"/>
      <c r="B139" s="148"/>
      <c r="C139" s="149" t="s">
        <v>146</v>
      </c>
      <c r="D139" s="150"/>
      <c r="E139" s="150"/>
      <c r="F139" s="150"/>
      <c r="G139" s="151"/>
      <c r="H139" s="85"/>
      <c r="I139" s="86"/>
      <c r="J139" s="87"/>
      <c r="K139" s="87"/>
      <c r="L139" s="87"/>
      <c r="M139" s="87"/>
      <c r="N139" s="87"/>
      <c r="O139" s="88"/>
      <c r="P139" s="89"/>
      <c r="Q139" s="152"/>
      <c r="R139" s="152"/>
      <c r="S139" s="91"/>
      <c r="T139" s="91">
        <f>+T137+T138</f>
        <v>403498.80048400012</v>
      </c>
      <c r="U139" s="93"/>
      <c r="V139" s="153"/>
      <c r="W139" s="153"/>
      <c r="X139" s="153"/>
      <c r="Y139" s="153"/>
      <c r="Z139" s="153"/>
      <c r="AA139" s="94"/>
      <c r="AB139" s="154"/>
      <c r="AC139" s="96"/>
      <c r="AD139" s="96">
        <f>+AD137+AD138</f>
        <v>383992.4483797999</v>
      </c>
      <c r="AE139" s="153"/>
      <c r="AF139" s="153"/>
      <c r="AG139" s="153"/>
      <c r="AH139" s="153"/>
      <c r="AI139" s="153"/>
      <c r="AJ139" s="153"/>
      <c r="AK139" s="97"/>
      <c r="AL139" s="89"/>
      <c r="AM139" s="91"/>
      <c r="AN139" s="96">
        <f>+AN137+AN138</f>
        <v>486857.0592744762</v>
      </c>
      <c r="AO139" s="153"/>
      <c r="AP139" s="153"/>
      <c r="AQ139" s="153"/>
      <c r="AR139" s="153"/>
      <c r="AS139" s="153"/>
      <c r="AT139" s="153"/>
      <c r="AU139" s="99"/>
      <c r="AV139" s="101"/>
      <c r="AW139" s="101"/>
      <c r="BM139" s="159"/>
      <c r="BN139" s="159"/>
      <c r="BO139" s="159"/>
    </row>
    <row r="140" spans="1:67" s="112" customFormat="1" ht="15.75" customHeight="1" thickBot="1">
      <c r="A140" s="60"/>
      <c r="B140" s="160"/>
      <c r="C140" s="161"/>
      <c r="D140" s="162"/>
      <c r="E140" s="162"/>
      <c r="F140" s="162"/>
      <c r="G140" s="163"/>
      <c r="H140" s="164"/>
      <c r="I140" s="165"/>
      <c r="J140" s="166"/>
      <c r="K140" s="166"/>
      <c r="L140" s="166"/>
      <c r="M140" s="166"/>
      <c r="N140" s="166"/>
      <c r="O140" s="167"/>
      <c r="P140" s="168"/>
      <c r="Q140" s="169"/>
      <c r="R140" s="169"/>
      <c r="S140" s="170"/>
      <c r="T140" s="170"/>
      <c r="U140" s="171"/>
      <c r="V140" s="172"/>
      <c r="W140" s="172"/>
      <c r="X140" s="172"/>
      <c r="Y140" s="172"/>
      <c r="Z140" s="172"/>
      <c r="AA140" s="94"/>
      <c r="AB140" s="173"/>
      <c r="AC140" s="174"/>
      <c r="AD140" s="174"/>
      <c r="AE140" s="172"/>
      <c r="AF140" s="172"/>
      <c r="AG140" s="172"/>
      <c r="AH140" s="172"/>
      <c r="AI140" s="172"/>
      <c r="AJ140" s="172"/>
      <c r="AK140" s="97"/>
      <c r="AL140" s="168"/>
      <c r="AM140" s="170"/>
      <c r="AN140" s="174"/>
      <c r="AO140" s="172"/>
      <c r="AP140" s="172"/>
      <c r="AQ140" s="172"/>
      <c r="AR140" s="172"/>
      <c r="AS140" s="172"/>
      <c r="AT140" s="172"/>
      <c r="AU140" s="99"/>
      <c r="AV140" s="101"/>
      <c r="AW140" s="101"/>
      <c r="BM140" s="159"/>
      <c r="BN140" s="159"/>
      <c r="BO140" s="159"/>
    </row>
    <row r="141" spans="1:67" s="112" customFormat="1" ht="15.75" customHeight="1" thickBot="1">
      <c r="A141" s="60"/>
      <c r="B141" s="175"/>
      <c r="C141" s="176"/>
      <c r="D141" s="176"/>
      <c r="E141" s="176"/>
      <c r="F141" s="176"/>
      <c r="G141" s="176"/>
      <c r="I141" s="177"/>
      <c r="J141" s="177"/>
      <c r="K141" s="177"/>
      <c r="L141" s="177"/>
      <c r="M141" s="177"/>
      <c r="N141" s="177"/>
      <c r="O141" s="177"/>
      <c r="S141" s="178"/>
      <c r="T141" s="178"/>
      <c r="U141" s="178"/>
      <c r="V141" s="178"/>
      <c r="W141" s="178"/>
      <c r="X141" s="178"/>
      <c r="Y141" s="178"/>
      <c r="Z141" s="178"/>
      <c r="AA141" s="179"/>
      <c r="AB141" s="102"/>
      <c r="AC141" s="178"/>
      <c r="AD141" s="178"/>
      <c r="AE141" s="178"/>
      <c r="AF141" s="178"/>
      <c r="AG141" s="178"/>
      <c r="AH141" s="178"/>
      <c r="AI141" s="178"/>
      <c r="AJ141" s="178"/>
      <c r="AK141" s="180"/>
      <c r="AM141" s="178"/>
      <c r="AN141" s="178"/>
      <c r="AO141" s="178"/>
      <c r="AP141" s="178"/>
      <c r="AQ141" s="178"/>
      <c r="AR141" s="178"/>
      <c r="AS141" s="178"/>
      <c r="AT141" s="178"/>
      <c r="AU141" s="101"/>
      <c r="AV141" s="101"/>
      <c r="AW141" s="101"/>
      <c r="AY141" s="57" t="s">
        <v>3</v>
      </c>
      <c r="AZ141" s="58"/>
      <c r="BA141" s="58"/>
      <c r="BB141" s="58"/>
      <c r="BC141" s="59"/>
      <c r="BD141" s="23"/>
      <c r="BE141" s="57" t="s">
        <v>11</v>
      </c>
      <c r="BF141" s="58"/>
      <c r="BG141" s="58"/>
      <c r="BH141" s="58"/>
      <c r="BI141" s="58"/>
      <c r="BJ141" s="58"/>
      <c r="BK141" s="59"/>
      <c r="BM141" s="57" t="s">
        <v>147</v>
      </c>
      <c r="BN141" s="58"/>
      <c r="BO141" s="59"/>
    </row>
    <row r="142" spans="1:67" s="112" customFormat="1" ht="15.75" customHeight="1" outlineLevel="1" thickBot="1">
      <c r="A142" s="60"/>
      <c r="B142" s="181"/>
      <c r="C142" s="182" t="s">
        <v>148</v>
      </c>
      <c r="D142" s="182"/>
      <c r="E142" s="182"/>
      <c r="F142" s="182"/>
      <c r="G142" s="182"/>
      <c r="H142" s="182"/>
      <c r="I142" s="182"/>
      <c r="J142" s="182"/>
      <c r="K142" s="182"/>
      <c r="L142" s="182"/>
      <c r="M142" s="182"/>
      <c r="N142" s="182"/>
      <c r="O142" s="182"/>
      <c r="P142" s="182"/>
      <c r="Q142" s="182"/>
      <c r="R142" s="182"/>
      <c r="S142" s="182"/>
      <c r="T142" s="182"/>
      <c r="U142" s="182"/>
      <c r="V142" s="182"/>
      <c r="W142" s="182"/>
      <c r="X142" s="182"/>
      <c r="Y142" s="182"/>
      <c r="Z142" s="182"/>
      <c r="AA142" s="182"/>
      <c r="AB142" s="183"/>
      <c r="AC142" s="182"/>
      <c r="AD142" s="182"/>
      <c r="AE142" s="182"/>
      <c r="AF142" s="182"/>
      <c r="AG142" s="182"/>
      <c r="AH142" s="182"/>
      <c r="AI142" s="182"/>
      <c r="AJ142" s="182"/>
      <c r="AK142" s="182"/>
      <c r="AL142" s="182"/>
      <c r="AM142" s="182"/>
      <c r="AN142" s="184"/>
      <c r="AO142" s="182"/>
      <c r="AP142" s="182"/>
      <c r="AQ142" s="182"/>
      <c r="AR142" s="182"/>
      <c r="AS142" s="182"/>
      <c r="AT142" s="182"/>
      <c r="AU142" s="101"/>
      <c r="AV142" s="73" t="s">
        <v>25</v>
      </c>
      <c r="AW142" s="74"/>
      <c r="AX142" s="17" t="s">
        <v>26</v>
      </c>
      <c r="AY142" s="75" t="s">
        <v>27</v>
      </c>
      <c r="AZ142" s="76" t="s">
        <v>28</v>
      </c>
      <c r="BA142" s="76" t="s">
        <v>29</v>
      </c>
      <c r="BB142" s="76" t="s">
        <v>30</v>
      </c>
      <c r="BC142" s="77" t="s">
        <v>31</v>
      </c>
      <c r="BD142" s="78"/>
      <c r="BE142" s="75" t="s">
        <v>27</v>
      </c>
      <c r="BF142" s="76" t="s">
        <v>28</v>
      </c>
      <c r="BG142" s="76" t="s">
        <v>29</v>
      </c>
      <c r="BH142" s="76" t="s">
        <v>30</v>
      </c>
      <c r="BI142" s="79" t="s">
        <v>31</v>
      </c>
      <c r="BJ142" s="77" t="s">
        <v>32</v>
      </c>
      <c r="BK142" s="80" t="s">
        <v>33</v>
      </c>
      <c r="BM142" s="75" t="s">
        <v>34</v>
      </c>
      <c r="BN142" s="79" t="s">
        <v>4</v>
      </c>
      <c r="BO142" s="80" t="s">
        <v>33</v>
      </c>
    </row>
    <row r="143" spans="1:67" s="112" customFormat="1" ht="17.25" outlineLevel="1">
      <c r="A143" s="60"/>
      <c r="B143" s="185"/>
      <c r="C143" s="186"/>
      <c r="D143" s="187"/>
      <c r="E143" s="187"/>
      <c r="F143" s="187"/>
      <c r="G143" s="188"/>
      <c r="H143" s="189"/>
      <c r="I143" s="86"/>
      <c r="J143" s="87"/>
      <c r="K143" s="87"/>
      <c r="L143" s="87"/>
      <c r="M143" s="87"/>
      <c r="N143" s="87"/>
      <c r="O143" s="190">
        <f t="shared" ref="O143:O152" si="115">SUMIF($I$5:$N$5,"X",I143:N143)</f>
        <v>0</v>
      </c>
      <c r="P143" s="191"/>
      <c r="Q143" s="90"/>
      <c r="R143" s="90"/>
      <c r="S143" s="91">
        <f t="shared" ref="S143:S152" si="116">+P143+Q143+R143*THM</f>
        <v>0</v>
      </c>
      <c r="T143" s="92">
        <f t="shared" ref="T143:T152" si="117">IF(+SUMIF($I$5:$N$5,"X",U143:Z143)-O143*S143&lt;&gt;0,"Quantité forcée",+SUMIF($I$5:$N$5,"X",U143:Z143))</f>
        <v>0</v>
      </c>
      <c r="U143" s="93" t="str">
        <f t="shared" ref="U143:U152" si="118">IF($O143=0,"",IF($I$5="X",$S143*$I143,))</f>
        <v/>
      </c>
      <c r="V143" s="93" t="str">
        <f t="shared" ref="V143:V152" si="119">IF($O143=0,"",IF($J$5="X",$S143*$J143,))</f>
        <v/>
      </c>
      <c r="W143" s="93" t="str">
        <f t="shared" ref="W143:W152" si="120">IF($O143=0,"",IF($K$5="X",$S143*$K143,))</f>
        <v/>
      </c>
      <c r="X143" s="93" t="str">
        <f t="shared" ref="X143:X152" si="121">IF($O143=0,"",IF($L$5="X",$S143*$L143,))</f>
        <v/>
      </c>
      <c r="Y143" s="93" t="str">
        <f t="shared" ref="Y143:Y152" si="122">IF($O143=0,"",IF($M$5="X",$S143*$M143,))</f>
        <v/>
      </c>
      <c r="Z143" s="93" t="str">
        <f t="shared" ref="Z143:Z152" si="123">IF($O143=0,"",IF($N$5="X",$S143*$N143,))</f>
        <v/>
      </c>
      <c r="AA143" s="94">
        <f t="shared" ref="AA143:AA152" si="124">+IF(OR(AL143="!",AND($S143*$O143&lt;&gt;0,A143=0)),"!",)</f>
        <v>0</v>
      </c>
      <c r="AB143" s="95">
        <f t="shared" ref="AB143:AB152" si="125">+IFERROR(VLOOKUP($A143,$A$202:$AL$323,28,),0)</f>
        <v>0</v>
      </c>
      <c r="AC143" s="96">
        <f t="shared" ref="AC143:AC152" si="126">IF(AND($AB143=0,A143&lt;&gt;0),"k st dans BM?",IF($AB143=0,S143,S143*$AB143))</f>
        <v>0</v>
      </c>
      <c r="AD143" s="92">
        <f t="shared" ref="AD143:AD152" si="127">IF(T143="Quantité forcée","Quantité forcée",SUM(AE143:AJ143))</f>
        <v>0</v>
      </c>
      <c r="AE143" s="93" t="str">
        <f t="shared" ref="AE143:AE152" si="128">IF($O143=0,"",IF($I$5="X",$AC143*$I143,0))</f>
        <v/>
      </c>
      <c r="AF143" s="93" t="str">
        <f t="shared" ref="AF143:AF152" si="129">IF($O143=0,"",IF($J$5="X",$AC143*$J143,0))</f>
        <v/>
      </c>
      <c r="AG143" s="93" t="str">
        <f t="shared" ref="AG143:AG152" si="130">IF($O143=0,"",IF($K$5="X",$AC143*$K143,0))</f>
        <v/>
      </c>
      <c r="AH143" s="93" t="str">
        <f t="shared" ref="AH143:AH152" si="131">IF($O143=0,"",IF($L$5="X",$AC143*$L143,0))</f>
        <v/>
      </c>
      <c r="AI143" s="93" t="str">
        <f t="shared" ref="AI143:AI152" si="132">IF($O143=0,"",IF($M$5="X",$AC143*$M143,0))</f>
        <v/>
      </c>
      <c r="AJ143" s="93" t="str">
        <f t="shared" ref="AJ143:AJ152" si="133">IF($O143=0,"",IF($N$5="X",$AC143*$N143,0))</f>
        <v/>
      </c>
      <c r="AK143" s="97"/>
      <c r="AL143" s="98">
        <f>IF($A143=0,0,IFERROR(VLOOKUP($A143,$A$202:$AL$323,38,),"!"))</f>
        <v>0</v>
      </c>
      <c r="AM143" s="91" t="str">
        <f t="shared" ref="AM143:AM152" si="134">IF($O143=0,"",IF(AL143=0,AC143,$AL143*$AC143))</f>
        <v/>
      </c>
      <c r="AN143" s="92">
        <f t="shared" ref="AN143:AN152" si="135">IF(AD143="Quantité forcée","Quantité forcée",SUM(AO143:AT143))</f>
        <v>0</v>
      </c>
      <c r="AO143" s="93" t="str">
        <f t="shared" ref="AO143:AO152" si="136">IF($O143=0,"",IF($I$5="X",$AM143*$I143,0))</f>
        <v/>
      </c>
      <c r="AP143" s="93" t="str">
        <f t="shared" ref="AP143:AP152" si="137">IF($O143=0,"",IF($J$5="X",$AM143*$J143,0))</f>
        <v/>
      </c>
      <c r="AQ143" s="93" t="str">
        <f t="shared" ref="AQ143:AQ152" si="138">IF($O143=0,"",IF($K$5="X",$AM143*$K143,0))</f>
        <v/>
      </c>
      <c r="AR143" s="93" t="str">
        <f t="shared" ref="AR143:AR152" si="139">IF($O143=0,"",IF($L$5="X",$AM143*$L143,0))</f>
        <v/>
      </c>
      <c r="AS143" s="93" t="str">
        <f t="shared" ref="AS143:AS152" si="140">IF($O143=0,"",IF($M$5="X",$AM143*$M143,0))</f>
        <v/>
      </c>
      <c r="AT143" s="93" t="str">
        <f t="shared" ref="AT143:AT152" si="141">IF($O143=0,"",IF($N$5="X",$AM143*$N143,0))</f>
        <v/>
      </c>
      <c r="AU143" s="99"/>
      <c r="AV143" s="100"/>
      <c r="AW143" s="101"/>
      <c r="AX143" s="102"/>
      <c r="AY143" s="103">
        <f t="shared" ref="AY143:AY152" si="142">+IF($AX143="b",$O143,)</f>
        <v>0</v>
      </c>
      <c r="AZ143" s="104">
        <f t="shared" ref="AZ143:AZ152" si="143">+IF($AX143="ha",$O143,)</f>
        <v>0</v>
      </c>
      <c r="BA143" s="104">
        <f t="shared" ref="BA143:BA152" si="144">+IF($AX143="ts",$O143,)</f>
        <v>0</v>
      </c>
      <c r="BB143" s="105">
        <f t="shared" ref="BB143:BB152" si="145">+IF($AX143="ch",$O143,)</f>
        <v>0</v>
      </c>
      <c r="BC143" s="118">
        <f t="shared" ref="BC143:BC152" si="146">+IF($AX143="cv",$O143,)</f>
        <v>0</v>
      </c>
      <c r="BD143" s="107"/>
      <c r="BE143" s="108">
        <f t="shared" ref="BE143:BI152" si="147">+IF(AY143=0,,+$R143*$O143)</f>
        <v>0</v>
      </c>
      <c r="BF143" s="109">
        <f t="shared" si="147"/>
        <v>0</v>
      </c>
      <c r="BG143" s="109">
        <f t="shared" si="147"/>
        <v>0</v>
      </c>
      <c r="BH143" s="109">
        <f t="shared" si="147"/>
        <v>0</v>
      </c>
      <c r="BI143" s="192">
        <f t="shared" si="147"/>
        <v>0</v>
      </c>
      <c r="BJ143" s="110">
        <f t="shared" ref="BJ143:BJ152" si="148">BK143-SUM(BE143:BI143)</f>
        <v>0</v>
      </c>
      <c r="BK143" s="111">
        <f t="shared" ref="BK143:BK152" si="149">+$O143*R143</f>
        <v>0</v>
      </c>
      <c r="BM143" s="113">
        <f t="shared" ref="BM143:BM153" si="150">+$O143*P143</f>
        <v>0</v>
      </c>
      <c r="BN143" s="114">
        <f t="shared" ref="BN143:BN153" si="151">+$O143*(Q143+R143*THM)</f>
        <v>0</v>
      </c>
      <c r="BO143" s="115">
        <f t="shared" ref="BO143:BO153" si="152">SUM(BM143:BN143)</f>
        <v>0</v>
      </c>
    </row>
    <row r="144" spans="1:67" s="112" customFormat="1" ht="17.25" outlineLevel="1">
      <c r="A144" s="60"/>
      <c r="B144" s="185"/>
      <c r="C144" s="193"/>
      <c r="D144" s="194"/>
      <c r="E144" s="194"/>
      <c r="F144" s="194"/>
      <c r="G144" s="195"/>
      <c r="H144" s="189"/>
      <c r="I144" s="86"/>
      <c r="J144" s="87"/>
      <c r="K144" s="87"/>
      <c r="L144" s="87"/>
      <c r="M144" s="87"/>
      <c r="N144" s="87"/>
      <c r="O144" s="190">
        <f t="shared" si="115"/>
        <v>0</v>
      </c>
      <c r="P144" s="191"/>
      <c r="Q144" s="90"/>
      <c r="R144" s="90"/>
      <c r="S144" s="91">
        <f t="shared" si="116"/>
        <v>0</v>
      </c>
      <c r="T144" s="92">
        <f t="shared" si="117"/>
        <v>0</v>
      </c>
      <c r="U144" s="93" t="str">
        <f t="shared" si="118"/>
        <v/>
      </c>
      <c r="V144" s="93" t="str">
        <f t="shared" si="119"/>
        <v/>
      </c>
      <c r="W144" s="93" t="str">
        <f t="shared" si="120"/>
        <v/>
      </c>
      <c r="X144" s="93" t="str">
        <f t="shared" si="121"/>
        <v/>
      </c>
      <c r="Y144" s="93" t="str">
        <f t="shared" si="122"/>
        <v/>
      </c>
      <c r="Z144" s="93" t="str">
        <f t="shared" si="123"/>
        <v/>
      </c>
      <c r="AA144" s="94">
        <f t="shared" si="124"/>
        <v>0</v>
      </c>
      <c r="AB144" s="95">
        <f t="shared" si="125"/>
        <v>0</v>
      </c>
      <c r="AC144" s="96">
        <f t="shared" si="126"/>
        <v>0</v>
      </c>
      <c r="AD144" s="92">
        <f t="shared" si="127"/>
        <v>0</v>
      </c>
      <c r="AE144" s="93" t="str">
        <f t="shared" si="128"/>
        <v/>
      </c>
      <c r="AF144" s="93" t="str">
        <f t="shared" si="129"/>
        <v/>
      </c>
      <c r="AG144" s="93" t="str">
        <f t="shared" si="130"/>
        <v/>
      </c>
      <c r="AH144" s="93" t="str">
        <f t="shared" si="131"/>
        <v/>
      </c>
      <c r="AI144" s="93" t="str">
        <f t="shared" si="132"/>
        <v/>
      </c>
      <c r="AJ144" s="93" t="str">
        <f t="shared" si="133"/>
        <v/>
      </c>
      <c r="AK144" s="97"/>
      <c r="AL144" s="98">
        <f t="shared" ref="AL144:AL152" si="153">IF($A144=0,0,IFERROR(VLOOKUP($A144,$A$202:$AL$323,38,),"!"))</f>
        <v>0</v>
      </c>
      <c r="AM144" s="91" t="str">
        <f t="shared" si="134"/>
        <v/>
      </c>
      <c r="AN144" s="92">
        <f t="shared" si="135"/>
        <v>0</v>
      </c>
      <c r="AO144" s="93" t="str">
        <f t="shared" si="136"/>
        <v/>
      </c>
      <c r="AP144" s="93" t="str">
        <f t="shared" si="137"/>
        <v/>
      </c>
      <c r="AQ144" s="93" t="str">
        <f t="shared" si="138"/>
        <v/>
      </c>
      <c r="AR144" s="93" t="str">
        <f t="shared" si="139"/>
        <v/>
      </c>
      <c r="AS144" s="93" t="str">
        <f t="shared" si="140"/>
        <v/>
      </c>
      <c r="AT144" s="93" t="str">
        <f t="shared" si="141"/>
        <v/>
      </c>
      <c r="AU144" s="99"/>
      <c r="AV144" s="100"/>
      <c r="AW144" s="101"/>
      <c r="AX144" s="102"/>
      <c r="AY144" s="103">
        <f t="shared" si="142"/>
        <v>0</v>
      </c>
      <c r="AZ144" s="104">
        <f t="shared" si="143"/>
        <v>0</v>
      </c>
      <c r="BA144" s="104">
        <f t="shared" si="144"/>
        <v>0</v>
      </c>
      <c r="BB144" s="105">
        <f t="shared" si="145"/>
        <v>0</v>
      </c>
      <c r="BC144" s="118">
        <f t="shared" si="146"/>
        <v>0</v>
      </c>
      <c r="BD144" s="107"/>
      <c r="BE144" s="108">
        <f t="shared" si="147"/>
        <v>0</v>
      </c>
      <c r="BF144" s="109">
        <f t="shared" si="147"/>
        <v>0</v>
      </c>
      <c r="BG144" s="109">
        <f t="shared" si="147"/>
        <v>0</v>
      </c>
      <c r="BH144" s="109">
        <f t="shared" si="147"/>
        <v>0</v>
      </c>
      <c r="BI144" s="192">
        <f t="shared" si="147"/>
        <v>0</v>
      </c>
      <c r="BJ144" s="110">
        <f t="shared" si="148"/>
        <v>0</v>
      </c>
      <c r="BK144" s="111">
        <f t="shared" si="149"/>
        <v>0</v>
      </c>
      <c r="BM144" s="113">
        <f t="shared" si="150"/>
        <v>0</v>
      </c>
      <c r="BN144" s="114">
        <f t="shared" si="151"/>
        <v>0</v>
      </c>
      <c r="BO144" s="115">
        <f t="shared" si="152"/>
        <v>0</v>
      </c>
    </row>
    <row r="145" spans="1:67" s="112" customFormat="1" ht="17.25" outlineLevel="1">
      <c r="A145" s="60"/>
      <c r="B145" s="185"/>
      <c r="C145" s="193"/>
      <c r="D145" s="194"/>
      <c r="E145" s="194"/>
      <c r="F145" s="194"/>
      <c r="G145" s="195"/>
      <c r="H145" s="189"/>
      <c r="I145" s="86"/>
      <c r="J145" s="87"/>
      <c r="K145" s="87"/>
      <c r="L145" s="87"/>
      <c r="M145" s="87"/>
      <c r="N145" s="87"/>
      <c r="O145" s="190">
        <f t="shared" si="115"/>
        <v>0</v>
      </c>
      <c r="P145" s="191"/>
      <c r="Q145" s="90"/>
      <c r="R145" s="90"/>
      <c r="S145" s="91">
        <f t="shared" si="116"/>
        <v>0</v>
      </c>
      <c r="T145" s="92">
        <f t="shared" si="117"/>
        <v>0</v>
      </c>
      <c r="U145" s="93" t="str">
        <f t="shared" si="118"/>
        <v/>
      </c>
      <c r="V145" s="93" t="str">
        <f t="shared" si="119"/>
        <v/>
      </c>
      <c r="W145" s="93" t="str">
        <f t="shared" si="120"/>
        <v/>
      </c>
      <c r="X145" s="93" t="str">
        <f t="shared" si="121"/>
        <v/>
      </c>
      <c r="Y145" s="93" t="str">
        <f t="shared" si="122"/>
        <v/>
      </c>
      <c r="Z145" s="93" t="str">
        <f t="shared" si="123"/>
        <v/>
      </c>
      <c r="AA145" s="94">
        <f t="shared" si="124"/>
        <v>0</v>
      </c>
      <c r="AB145" s="95">
        <f t="shared" si="125"/>
        <v>0</v>
      </c>
      <c r="AC145" s="96">
        <f t="shared" si="126"/>
        <v>0</v>
      </c>
      <c r="AD145" s="92">
        <f t="shared" si="127"/>
        <v>0</v>
      </c>
      <c r="AE145" s="93" t="str">
        <f t="shared" si="128"/>
        <v/>
      </c>
      <c r="AF145" s="93" t="str">
        <f t="shared" si="129"/>
        <v/>
      </c>
      <c r="AG145" s="93" t="str">
        <f t="shared" si="130"/>
        <v/>
      </c>
      <c r="AH145" s="93" t="str">
        <f t="shared" si="131"/>
        <v/>
      </c>
      <c r="AI145" s="93" t="str">
        <f t="shared" si="132"/>
        <v/>
      </c>
      <c r="AJ145" s="93" t="str">
        <f t="shared" si="133"/>
        <v/>
      </c>
      <c r="AK145" s="97"/>
      <c r="AL145" s="98">
        <f t="shared" si="153"/>
        <v>0</v>
      </c>
      <c r="AM145" s="91" t="str">
        <f t="shared" si="134"/>
        <v/>
      </c>
      <c r="AN145" s="92">
        <f t="shared" si="135"/>
        <v>0</v>
      </c>
      <c r="AO145" s="93" t="str">
        <f t="shared" si="136"/>
        <v/>
      </c>
      <c r="AP145" s="93" t="str">
        <f t="shared" si="137"/>
        <v/>
      </c>
      <c r="AQ145" s="93" t="str">
        <f t="shared" si="138"/>
        <v/>
      </c>
      <c r="AR145" s="93" t="str">
        <f t="shared" si="139"/>
        <v/>
      </c>
      <c r="AS145" s="93" t="str">
        <f t="shared" si="140"/>
        <v/>
      </c>
      <c r="AT145" s="93" t="str">
        <f t="shared" si="141"/>
        <v/>
      </c>
      <c r="AU145" s="99"/>
      <c r="AV145" s="100"/>
      <c r="AW145" s="101"/>
      <c r="AX145" s="102"/>
      <c r="AY145" s="103">
        <f t="shared" si="142"/>
        <v>0</v>
      </c>
      <c r="AZ145" s="104">
        <f t="shared" si="143"/>
        <v>0</v>
      </c>
      <c r="BA145" s="104">
        <f t="shared" si="144"/>
        <v>0</v>
      </c>
      <c r="BB145" s="105">
        <f t="shared" si="145"/>
        <v>0</v>
      </c>
      <c r="BC145" s="118">
        <f t="shared" si="146"/>
        <v>0</v>
      </c>
      <c r="BD145" s="107"/>
      <c r="BE145" s="108">
        <f t="shared" si="147"/>
        <v>0</v>
      </c>
      <c r="BF145" s="109">
        <f t="shared" si="147"/>
        <v>0</v>
      </c>
      <c r="BG145" s="109">
        <f t="shared" si="147"/>
        <v>0</v>
      </c>
      <c r="BH145" s="109">
        <f t="shared" si="147"/>
        <v>0</v>
      </c>
      <c r="BI145" s="192">
        <f t="shared" si="147"/>
        <v>0</v>
      </c>
      <c r="BJ145" s="110">
        <f t="shared" si="148"/>
        <v>0</v>
      </c>
      <c r="BK145" s="111">
        <f t="shared" si="149"/>
        <v>0</v>
      </c>
      <c r="BM145" s="113">
        <f t="shared" si="150"/>
        <v>0</v>
      </c>
      <c r="BN145" s="114">
        <f t="shared" si="151"/>
        <v>0</v>
      </c>
      <c r="BO145" s="115">
        <f t="shared" si="152"/>
        <v>0</v>
      </c>
    </row>
    <row r="146" spans="1:67" s="112" customFormat="1" ht="17.25" outlineLevel="1">
      <c r="A146" s="60"/>
      <c r="B146" s="185"/>
      <c r="C146" s="193"/>
      <c r="D146" s="194"/>
      <c r="E146" s="194"/>
      <c r="F146" s="194"/>
      <c r="G146" s="195"/>
      <c r="H146" s="189"/>
      <c r="I146" s="86"/>
      <c r="J146" s="87"/>
      <c r="K146" s="87"/>
      <c r="L146" s="87"/>
      <c r="M146" s="87"/>
      <c r="N146" s="87"/>
      <c r="O146" s="190">
        <f t="shared" si="115"/>
        <v>0</v>
      </c>
      <c r="P146" s="191"/>
      <c r="Q146" s="90"/>
      <c r="R146" s="90"/>
      <c r="S146" s="91">
        <f t="shared" si="116"/>
        <v>0</v>
      </c>
      <c r="T146" s="92">
        <f t="shared" si="117"/>
        <v>0</v>
      </c>
      <c r="U146" s="93" t="str">
        <f t="shared" si="118"/>
        <v/>
      </c>
      <c r="V146" s="93" t="str">
        <f t="shared" si="119"/>
        <v/>
      </c>
      <c r="W146" s="93" t="str">
        <f t="shared" si="120"/>
        <v/>
      </c>
      <c r="X146" s="93" t="str">
        <f t="shared" si="121"/>
        <v/>
      </c>
      <c r="Y146" s="93" t="str">
        <f t="shared" si="122"/>
        <v/>
      </c>
      <c r="Z146" s="93" t="str">
        <f t="shared" si="123"/>
        <v/>
      </c>
      <c r="AA146" s="94">
        <f t="shared" si="124"/>
        <v>0</v>
      </c>
      <c r="AB146" s="95">
        <f t="shared" si="125"/>
        <v>0</v>
      </c>
      <c r="AC146" s="96">
        <f t="shared" si="126"/>
        <v>0</v>
      </c>
      <c r="AD146" s="92">
        <f t="shared" si="127"/>
        <v>0</v>
      </c>
      <c r="AE146" s="93" t="str">
        <f t="shared" si="128"/>
        <v/>
      </c>
      <c r="AF146" s="93" t="str">
        <f t="shared" si="129"/>
        <v/>
      </c>
      <c r="AG146" s="93" t="str">
        <f t="shared" si="130"/>
        <v/>
      </c>
      <c r="AH146" s="93" t="str">
        <f t="shared" si="131"/>
        <v/>
      </c>
      <c r="AI146" s="93" t="str">
        <f t="shared" si="132"/>
        <v/>
      </c>
      <c r="AJ146" s="93" t="str">
        <f t="shared" si="133"/>
        <v/>
      </c>
      <c r="AK146" s="97"/>
      <c r="AL146" s="98">
        <f t="shared" si="153"/>
        <v>0</v>
      </c>
      <c r="AM146" s="91" t="str">
        <f t="shared" si="134"/>
        <v/>
      </c>
      <c r="AN146" s="92">
        <f t="shared" si="135"/>
        <v>0</v>
      </c>
      <c r="AO146" s="93" t="str">
        <f t="shared" si="136"/>
        <v/>
      </c>
      <c r="AP146" s="93" t="str">
        <f t="shared" si="137"/>
        <v/>
      </c>
      <c r="AQ146" s="93" t="str">
        <f t="shared" si="138"/>
        <v/>
      </c>
      <c r="AR146" s="93" t="str">
        <f t="shared" si="139"/>
        <v/>
      </c>
      <c r="AS146" s="93" t="str">
        <f t="shared" si="140"/>
        <v/>
      </c>
      <c r="AT146" s="93" t="str">
        <f t="shared" si="141"/>
        <v/>
      </c>
      <c r="AU146" s="99"/>
      <c r="AV146" s="100"/>
      <c r="AW146" s="101"/>
      <c r="AX146" s="102"/>
      <c r="AY146" s="103">
        <f t="shared" si="142"/>
        <v>0</v>
      </c>
      <c r="AZ146" s="104">
        <f t="shared" si="143"/>
        <v>0</v>
      </c>
      <c r="BA146" s="104">
        <f t="shared" si="144"/>
        <v>0</v>
      </c>
      <c r="BB146" s="105">
        <f t="shared" si="145"/>
        <v>0</v>
      </c>
      <c r="BC146" s="118">
        <f t="shared" si="146"/>
        <v>0</v>
      </c>
      <c r="BD146" s="107"/>
      <c r="BE146" s="108">
        <f t="shared" si="147"/>
        <v>0</v>
      </c>
      <c r="BF146" s="109">
        <f t="shared" si="147"/>
        <v>0</v>
      </c>
      <c r="BG146" s="109">
        <f t="shared" si="147"/>
        <v>0</v>
      </c>
      <c r="BH146" s="109">
        <f t="shared" si="147"/>
        <v>0</v>
      </c>
      <c r="BI146" s="192">
        <f t="shared" si="147"/>
        <v>0</v>
      </c>
      <c r="BJ146" s="110">
        <f t="shared" si="148"/>
        <v>0</v>
      </c>
      <c r="BK146" s="111">
        <f t="shared" si="149"/>
        <v>0</v>
      </c>
      <c r="BM146" s="113">
        <f t="shared" si="150"/>
        <v>0</v>
      </c>
      <c r="BN146" s="114">
        <f t="shared" si="151"/>
        <v>0</v>
      </c>
      <c r="BO146" s="115">
        <f t="shared" si="152"/>
        <v>0</v>
      </c>
    </row>
    <row r="147" spans="1:67" s="112" customFormat="1" ht="17.25" outlineLevel="1">
      <c r="A147" s="60"/>
      <c r="B147" s="185"/>
      <c r="C147" s="193"/>
      <c r="D147" s="194"/>
      <c r="E147" s="194"/>
      <c r="F147" s="194"/>
      <c r="G147" s="195"/>
      <c r="H147" s="189"/>
      <c r="I147" s="86"/>
      <c r="J147" s="87"/>
      <c r="K147" s="87"/>
      <c r="L147" s="87"/>
      <c r="M147" s="87"/>
      <c r="N147" s="87"/>
      <c r="O147" s="190">
        <f t="shared" si="115"/>
        <v>0</v>
      </c>
      <c r="P147" s="191"/>
      <c r="Q147" s="90"/>
      <c r="R147" s="90"/>
      <c r="S147" s="91">
        <f t="shared" si="116"/>
        <v>0</v>
      </c>
      <c r="T147" s="92">
        <f t="shared" si="117"/>
        <v>0</v>
      </c>
      <c r="U147" s="93" t="str">
        <f t="shared" si="118"/>
        <v/>
      </c>
      <c r="V147" s="93" t="str">
        <f t="shared" si="119"/>
        <v/>
      </c>
      <c r="W147" s="93" t="str">
        <f t="shared" si="120"/>
        <v/>
      </c>
      <c r="X147" s="93" t="str">
        <f t="shared" si="121"/>
        <v/>
      </c>
      <c r="Y147" s="93" t="str">
        <f t="shared" si="122"/>
        <v/>
      </c>
      <c r="Z147" s="93" t="str">
        <f t="shared" si="123"/>
        <v/>
      </c>
      <c r="AA147" s="94">
        <f t="shared" si="124"/>
        <v>0</v>
      </c>
      <c r="AB147" s="95">
        <f t="shared" si="125"/>
        <v>0</v>
      </c>
      <c r="AC147" s="96">
        <f t="shared" si="126"/>
        <v>0</v>
      </c>
      <c r="AD147" s="92">
        <f t="shared" si="127"/>
        <v>0</v>
      </c>
      <c r="AE147" s="93" t="str">
        <f t="shared" si="128"/>
        <v/>
      </c>
      <c r="AF147" s="93" t="str">
        <f t="shared" si="129"/>
        <v/>
      </c>
      <c r="AG147" s="93" t="str">
        <f t="shared" si="130"/>
        <v/>
      </c>
      <c r="AH147" s="93" t="str">
        <f t="shared" si="131"/>
        <v/>
      </c>
      <c r="AI147" s="93" t="str">
        <f t="shared" si="132"/>
        <v/>
      </c>
      <c r="AJ147" s="93" t="str">
        <f t="shared" si="133"/>
        <v/>
      </c>
      <c r="AK147" s="97"/>
      <c r="AL147" s="98">
        <f t="shared" si="153"/>
        <v>0</v>
      </c>
      <c r="AM147" s="91" t="str">
        <f t="shared" si="134"/>
        <v/>
      </c>
      <c r="AN147" s="92">
        <f t="shared" si="135"/>
        <v>0</v>
      </c>
      <c r="AO147" s="93" t="str">
        <f t="shared" si="136"/>
        <v/>
      </c>
      <c r="AP147" s="93" t="str">
        <f t="shared" si="137"/>
        <v/>
      </c>
      <c r="AQ147" s="93" t="str">
        <f t="shared" si="138"/>
        <v/>
      </c>
      <c r="AR147" s="93" t="str">
        <f t="shared" si="139"/>
        <v/>
      </c>
      <c r="AS147" s="93" t="str">
        <f t="shared" si="140"/>
        <v/>
      </c>
      <c r="AT147" s="93" t="str">
        <f t="shared" si="141"/>
        <v/>
      </c>
      <c r="AU147" s="99"/>
      <c r="AV147" s="100"/>
      <c r="AW147" s="101"/>
      <c r="AX147" s="102"/>
      <c r="AY147" s="103">
        <f t="shared" si="142"/>
        <v>0</v>
      </c>
      <c r="AZ147" s="104">
        <f t="shared" si="143"/>
        <v>0</v>
      </c>
      <c r="BA147" s="104">
        <f t="shared" si="144"/>
        <v>0</v>
      </c>
      <c r="BB147" s="105">
        <f t="shared" si="145"/>
        <v>0</v>
      </c>
      <c r="BC147" s="118">
        <f t="shared" si="146"/>
        <v>0</v>
      </c>
      <c r="BD147" s="107"/>
      <c r="BE147" s="108">
        <f t="shared" si="147"/>
        <v>0</v>
      </c>
      <c r="BF147" s="109">
        <f t="shared" si="147"/>
        <v>0</v>
      </c>
      <c r="BG147" s="109">
        <f t="shared" si="147"/>
        <v>0</v>
      </c>
      <c r="BH147" s="109">
        <f t="shared" si="147"/>
        <v>0</v>
      </c>
      <c r="BI147" s="192">
        <f t="shared" si="147"/>
        <v>0</v>
      </c>
      <c r="BJ147" s="110">
        <f t="shared" si="148"/>
        <v>0</v>
      </c>
      <c r="BK147" s="111">
        <f t="shared" si="149"/>
        <v>0</v>
      </c>
      <c r="BM147" s="113">
        <f t="shared" si="150"/>
        <v>0</v>
      </c>
      <c r="BN147" s="114">
        <f t="shared" si="151"/>
        <v>0</v>
      </c>
      <c r="BO147" s="115">
        <f t="shared" si="152"/>
        <v>0</v>
      </c>
    </row>
    <row r="148" spans="1:67" s="112" customFormat="1" ht="17.25" outlineLevel="1">
      <c r="A148" s="60"/>
      <c r="B148" s="185"/>
      <c r="C148" s="193"/>
      <c r="D148" s="194"/>
      <c r="E148" s="194"/>
      <c r="F148" s="194"/>
      <c r="G148" s="195"/>
      <c r="H148" s="189"/>
      <c r="I148" s="86"/>
      <c r="J148" s="87"/>
      <c r="K148" s="87"/>
      <c r="L148" s="87"/>
      <c r="M148" s="87"/>
      <c r="N148" s="87"/>
      <c r="O148" s="190">
        <f t="shared" si="115"/>
        <v>0</v>
      </c>
      <c r="P148" s="191"/>
      <c r="Q148" s="90"/>
      <c r="R148" s="90"/>
      <c r="S148" s="91">
        <f t="shared" si="116"/>
        <v>0</v>
      </c>
      <c r="T148" s="92">
        <f t="shared" si="117"/>
        <v>0</v>
      </c>
      <c r="U148" s="93" t="str">
        <f t="shared" si="118"/>
        <v/>
      </c>
      <c r="V148" s="93" t="str">
        <f t="shared" si="119"/>
        <v/>
      </c>
      <c r="W148" s="93" t="str">
        <f t="shared" si="120"/>
        <v/>
      </c>
      <c r="X148" s="93" t="str">
        <f t="shared" si="121"/>
        <v/>
      </c>
      <c r="Y148" s="93" t="str">
        <f t="shared" si="122"/>
        <v/>
      </c>
      <c r="Z148" s="93" t="str">
        <f t="shared" si="123"/>
        <v/>
      </c>
      <c r="AA148" s="94">
        <f t="shared" si="124"/>
        <v>0</v>
      </c>
      <c r="AB148" s="95">
        <f t="shared" si="125"/>
        <v>0</v>
      </c>
      <c r="AC148" s="96">
        <f t="shared" si="126"/>
        <v>0</v>
      </c>
      <c r="AD148" s="92">
        <f t="shared" si="127"/>
        <v>0</v>
      </c>
      <c r="AE148" s="93" t="str">
        <f t="shared" si="128"/>
        <v/>
      </c>
      <c r="AF148" s="93" t="str">
        <f t="shared" si="129"/>
        <v/>
      </c>
      <c r="AG148" s="93" t="str">
        <f t="shared" si="130"/>
        <v/>
      </c>
      <c r="AH148" s="93" t="str">
        <f t="shared" si="131"/>
        <v/>
      </c>
      <c r="AI148" s="93" t="str">
        <f t="shared" si="132"/>
        <v/>
      </c>
      <c r="AJ148" s="93" t="str">
        <f t="shared" si="133"/>
        <v/>
      </c>
      <c r="AK148" s="97"/>
      <c r="AL148" s="98">
        <f t="shared" si="153"/>
        <v>0</v>
      </c>
      <c r="AM148" s="91" t="str">
        <f t="shared" si="134"/>
        <v/>
      </c>
      <c r="AN148" s="92">
        <f t="shared" si="135"/>
        <v>0</v>
      </c>
      <c r="AO148" s="93" t="str">
        <f t="shared" si="136"/>
        <v/>
      </c>
      <c r="AP148" s="93" t="str">
        <f t="shared" si="137"/>
        <v/>
      </c>
      <c r="AQ148" s="93" t="str">
        <f t="shared" si="138"/>
        <v/>
      </c>
      <c r="AR148" s="93" t="str">
        <f t="shared" si="139"/>
        <v/>
      </c>
      <c r="AS148" s="93" t="str">
        <f t="shared" si="140"/>
        <v/>
      </c>
      <c r="AT148" s="93" t="str">
        <f t="shared" si="141"/>
        <v/>
      </c>
      <c r="AU148" s="99"/>
      <c r="AV148" s="100"/>
      <c r="AW148" s="101"/>
      <c r="AX148" s="102"/>
      <c r="AY148" s="103">
        <f t="shared" si="142"/>
        <v>0</v>
      </c>
      <c r="AZ148" s="104">
        <f t="shared" si="143"/>
        <v>0</v>
      </c>
      <c r="BA148" s="104">
        <f t="shared" si="144"/>
        <v>0</v>
      </c>
      <c r="BB148" s="105">
        <f t="shared" si="145"/>
        <v>0</v>
      </c>
      <c r="BC148" s="118">
        <f t="shared" si="146"/>
        <v>0</v>
      </c>
      <c r="BD148" s="107"/>
      <c r="BE148" s="108">
        <f t="shared" si="147"/>
        <v>0</v>
      </c>
      <c r="BF148" s="109">
        <f t="shared" si="147"/>
        <v>0</v>
      </c>
      <c r="BG148" s="109">
        <f t="shared" si="147"/>
        <v>0</v>
      </c>
      <c r="BH148" s="109">
        <f t="shared" si="147"/>
        <v>0</v>
      </c>
      <c r="BI148" s="192">
        <f t="shared" si="147"/>
        <v>0</v>
      </c>
      <c r="BJ148" s="110">
        <f t="shared" si="148"/>
        <v>0</v>
      </c>
      <c r="BK148" s="111">
        <f t="shared" si="149"/>
        <v>0</v>
      </c>
      <c r="BM148" s="113">
        <f t="shared" si="150"/>
        <v>0</v>
      </c>
      <c r="BN148" s="114">
        <f t="shared" si="151"/>
        <v>0</v>
      </c>
      <c r="BO148" s="115">
        <f t="shared" si="152"/>
        <v>0</v>
      </c>
    </row>
    <row r="149" spans="1:67" s="112" customFormat="1" ht="17.25" outlineLevel="1">
      <c r="A149" s="60"/>
      <c r="B149" s="185"/>
      <c r="C149" s="193"/>
      <c r="D149" s="194"/>
      <c r="E149" s="194"/>
      <c r="F149" s="194"/>
      <c r="G149" s="195"/>
      <c r="H149" s="189"/>
      <c r="I149" s="86"/>
      <c r="J149" s="87"/>
      <c r="K149" s="87"/>
      <c r="L149" s="87"/>
      <c r="M149" s="87"/>
      <c r="N149" s="87"/>
      <c r="O149" s="190">
        <f t="shared" si="115"/>
        <v>0</v>
      </c>
      <c r="P149" s="191"/>
      <c r="Q149" s="90"/>
      <c r="R149" s="90"/>
      <c r="S149" s="91">
        <f t="shared" si="116"/>
        <v>0</v>
      </c>
      <c r="T149" s="92">
        <f t="shared" si="117"/>
        <v>0</v>
      </c>
      <c r="U149" s="93" t="str">
        <f t="shared" si="118"/>
        <v/>
      </c>
      <c r="V149" s="93" t="str">
        <f t="shared" si="119"/>
        <v/>
      </c>
      <c r="W149" s="93" t="str">
        <f t="shared" si="120"/>
        <v/>
      </c>
      <c r="X149" s="93" t="str">
        <f t="shared" si="121"/>
        <v/>
      </c>
      <c r="Y149" s="93" t="str">
        <f t="shared" si="122"/>
        <v/>
      </c>
      <c r="Z149" s="93" t="str">
        <f t="shared" si="123"/>
        <v/>
      </c>
      <c r="AA149" s="94">
        <f t="shared" si="124"/>
        <v>0</v>
      </c>
      <c r="AB149" s="95">
        <f t="shared" si="125"/>
        <v>0</v>
      </c>
      <c r="AC149" s="96">
        <f t="shared" si="126"/>
        <v>0</v>
      </c>
      <c r="AD149" s="92">
        <f t="shared" si="127"/>
        <v>0</v>
      </c>
      <c r="AE149" s="93" t="str">
        <f t="shared" si="128"/>
        <v/>
      </c>
      <c r="AF149" s="93" t="str">
        <f t="shared" si="129"/>
        <v/>
      </c>
      <c r="AG149" s="93" t="str">
        <f t="shared" si="130"/>
        <v/>
      </c>
      <c r="AH149" s="93" t="str">
        <f t="shared" si="131"/>
        <v/>
      </c>
      <c r="AI149" s="93" t="str">
        <f t="shared" si="132"/>
        <v/>
      </c>
      <c r="AJ149" s="93" t="str">
        <f t="shared" si="133"/>
        <v/>
      </c>
      <c r="AK149" s="97"/>
      <c r="AL149" s="98">
        <f t="shared" si="153"/>
        <v>0</v>
      </c>
      <c r="AM149" s="91" t="str">
        <f t="shared" si="134"/>
        <v/>
      </c>
      <c r="AN149" s="92">
        <f t="shared" si="135"/>
        <v>0</v>
      </c>
      <c r="AO149" s="93" t="str">
        <f t="shared" si="136"/>
        <v/>
      </c>
      <c r="AP149" s="93" t="str">
        <f t="shared" si="137"/>
        <v/>
      </c>
      <c r="AQ149" s="93" t="str">
        <f t="shared" si="138"/>
        <v/>
      </c>
      <c r="AR149" s="93" t="str">
        <f t="shared" si="139"/>
        <v/>
      </c>
      <c r="AS149" s="93" t="str">
        <f t="shared" si="140"/>
        <v/>
      </c>
      <c r="AT149" s="93" t="str">
        <f t="shared" si="141"/>
        <v/>
      </c>
      <c r="AU149" s="99"/>
      <c r="AV149" s="100"/>
      <c r="AW149" s="101"/>
      <c r="AX149" s="102"/>
      <c r="AY149" s="103">
        <f t="shared" si="142"/>
        <v>0</v>
      </c>
      <c r="AZ149" s="104">
        <f t="shared" si="143"/>
        <v>0</v>
      </c>
      <c r="BA149" s="104">
        <f t="shared" si="144"/>
        <v>0</v>
      </c>
      <c r="BB149" s="105">
        <f t="shared" si="145"/>
        <v>0</v>
      </c>
      <c r="BC149" s="118">
        <f t="shared" si="146"/>
        <v>0</v>
      </c>
      <c r="BD149" s="107"/>
      <c r="BE149" s="108">
        <f t="shared" si="147"/>
        <v>0</v>
      </c>
      <c r="BF149" s="109">
        <f t="shared" si="147"/>
        <v>0</v>
      </c>
      <c r="BG149" s="109">
        <f t="shared" si="147"/>
        <v>0</v>
      </c>
      <c r="BH149" s="109">
        <f t="shared" si="147"/>
        <v>0</v>
      </c>
      <c r="BI149" s="192">
        <f t="shared" si="147"/>
        <v>0</v>
      </c>
      <c r="BJ149" s="110">
        <f t="shared" si="148"/>
        <v>0</v>
      </c>
      <c r="BK149" s="111">
        <f t="shared" si="149"/>
        <v>0</v>
      </c>
      <c r="BM149" s="113">
        <f t="shared" si="150"/>
        <v>0</v>
      </c>
      <c r="BN149" s="114">
        <f t="shared" si="151"/>
        <v>0</v>
      </c>
      <c r="BO149" s="115">
        <f t="shared" si="152"/>
        <v>0</v>
      </c>
    </row>
    <row r="150" spans="1:67" s="112" customFormat="1" ht="17.25" outlineLevel="1">
      <c r="A150" s="60"/>
      <c r="B150" s="185"/>
      <c r="C150" s="193"/>
      <c r="D150" s="194"/>
      <c r="E150" s="194"/>
      <c r="F150" s="194"/>
      <c r="G150" s="195"/>
      <c r="H150" s="189"/>
      <c r="I150" s="86"/>
      <c r="J150" s="87"/>
      <c r="K150" s="87"/>
      <c r="L150" s="87"/>
      <c r="M150" s="87"/>
      <c r="N150" s="87"/>
      <c r="O150" s="190">
        <f t="shared" si="115"/>
        <v>0</v>
      </c>
      <c r="P150" s="191"/>
      <c r="Q150" s="90"/>
      <c r="R150" s="90"/>
      <c r="S150" s="91">
        <f t="shared" si="116"/>
        <v>0</v>
      </c>
      <c r="T150" s="92">
        <f t="shared" si="117"/>
        <v>0</v>
      </c>
      <c r="U150" s="93" t="str">
        <f t="shared" si="118"/>
        <v/>
      </c>
      <c r="V150" s="93" t="str">
        <f t="shared" si="119"/>
        <v/>
      </c>
      <c r="W150" s="93" t="str">
        <f t="shared" si="120"/>
        <v/>
      </c>
      <c r="X150" s="93" t="str">
        <f t="shared" si="121"/>
        <v/>
      </c>
      <c r="Y150" s="93" t="str">
        <f t="shared" si="122"/>
        <v/>
      </c>
      <c r="Z150" s="93" t="str">
        <f t="shared" si="123"/>
        <v/>
      </c>
      <c r="AA150" s="94">
        <f t="shared" si="124"/>
        <v>0</v>
      </c>
      <c r="AB150" s="95">
        <f t="shared" si="125"/>
        <v>0</v>
      </c>
      <c r="AC150" s="96">
        <f t="shared" si="126"/>
        <v>0</v>
      </c>
      <c r="AD150" s="92">
        <f t="shared" si="127"/>
        <v>0</v>
      </c>
      <c r="AE150" s="93" t="str">
        <f t="shared" si="128"/>
        <v/>
      </c>
      <c r="AF150" s="93" t="str">
        <f t="shared" si="129"/>
        <v/>
      </c>
      <c r="AG150" s="93" t="str">
        <f t="shared" si="130"/>
        <v/>
      </c>
      <c r="AH150" s="93" t="str">
        <f t="shared" si="131"/>
        <v/>
      </c>
      <c r="AI150" s="93" t="str">
        <f t="shared" si="132"/>
        <v/>
      </c>
      <c r="AJ150" s="93" t="str">
        <f t="shared" si="133"/>
        <v/>
      </c>
      <c r="AK150" s="97"/>
      <c r="AL150" s="98">
        <f t="shared" si="153"/>
        <v>0</v>
      </c>
      <c r="AM150" s="91" t="str">
        <f t="shared" si="134"/>
        <v/>
      </c>
      <c r="AN150" s="92">
        <f t="shared" si="135"/>
        <v>0</v>
      </c>
      <c r="AO150" s="93" t="str">
        <f t="shared" si="136"/>
        <v/>
      </c>
      <c r="AP150" s="93" t="str">
        <f t="shared" si="137"/>
        <v/>
      </c>
      <c r="AQ150" s="93" t="str">
        <f t="shared" si="138"/>
        <v/>
      </c>
      <c r="AR150" s="93" t="str">
        <f t="shared" si="139"/>
        <v/>
      </c>
      <c r="AS150" s="93" t="str">
        <f t="shared" si="140"/>
        <v/>
      </c>
      <c r="AT150" s="93" t="str">
        <f t="shared" si="141"/>
        <v/>
      </c>
      <c r="AU150" s="99"/>
      <c r="AV150" s="100"/>
      <c r="AW150" s="101"/>
      <c r="AX150" s="102"/>
      <c r="AY150" s="103">
        <f t="shared" si="142"/>
        <v>0</v>
      </c>
      <c r="AZ150" s="104">
        <f t="shared" si="143"/>
        <v>0</v>
      </c>
      <c r="BA150" s="104">
        <f t="shared" si="144"/>
        <v>0</v>
      </c>
      <c r="BB150" s="105">
        <f t="shared" si="145"/>
        <v>0</v>
      </c>
      <c r="BC150" s="118">
        <f t="shared" si="146"/>
        <v>0</v>
      </c>
      <c r="BD150" s="107"/>
      <c r="BE150" s="108">
        <f t="shared" si="147"/>
        <v>0</v>
      </c>
      <c r="BF150" s="109">
        <f t="shared" si="147"/>
        <v>0</v>
      </c>
      <c r="BG150" s="109">
        <f t="shared" si="147"/>
        <v>0</v>
      </c>
      <c r="BH150" s="109">
        <f t="shared" si="147"/>
        <v>0</v>
      </c>
      <c r="BI150" s="192">
        <f t="shared" si="147"/>
        <v>0</v>
      </c>
      <c r="BJ150" s="110">
        <f t="shared" si="148"/>
        <v>0</v>
      </c>
      <c r="BK150" s="111">
        <f t="shared" si="149"/>
        <v>0</v>
      </c>
      <c r="BM150" s="113">
        <f t="shared" si="150"/>
        <v>0</v>
      </c>
      <c r="BN150" s="114">
        <f t="shared" si="151"/>
        <v>0</v>
      </c>
      <c r="BO150" s="115">
        <f t="shared" si="152"/>
        <v>0</v>
      </c>
    </row>
    <row r="151" spans="1:67" s="112" customFormat="1" ht="17.25" outlineLevel="1">
      <c r="A151" s="60"/>
      <c r="B151" s="185"/>
      <c r="C151" s="193"/>
      <c r="D151" s="194"/>
      <c r="E151" s="194"/>
      <c r="F151" s="194"/>
      <c r="G151" s="195"/>
      <c r="H151" s="189"/>
      <c r="I151" s="86"/>
      <c r="J151" s="87"/>
      <c r="K151" s="87"/>
      <c r="L151" s="87"/>
      <c r="M151" s="87"/>
      <c r="N151" s="87"/>
      <c r="O151" s="190">
        <f t="shared" si="115"/>
        <v>0</v>
      </c>
      <c r="P151" s="191"/>
      <c r="Q151" s="90"/>
      <c r="R151" s="90"/>
      <c r="S151" s="91">
        <f t="shared" si="116"/>
        <v>0</v>
      </c>
      <c r="T151" s="92">
        <f t="shared" si="117"/>
        <v>0</v>
      </c>
      <c r="U151" s="93" t="str">
        <f t="shared" si="118"/>
        <v/>
      </c>
      <c r="V151" s="93" t="str">
        <f t="shared" si="119"/>
        <v/>
      </c>
      <c r="W151" s="93" t="str">
        <f t="shared" si="120"/>
        <v/>
      </c>
      <c r="X151" s="93" t="str">
        <f t="shared" si="121"/>
        <v/>
      </c>
      <c r="Y151" s="93" t="str">
        <f t="shared" si="122"/>
        <v/>
      </c>
      <c r="Z151" s="93" t="str">
        <f t="shared" si="123"/>
        <v/>
      </c>
      <c r="AA151" s="94">
        <f t="shared" si="124"/>
        <v>0</v>
      </c>
      <c r="AB151" s="95">
        <f t="shared" si="125"/>
        <v>0</v>
      </c>
      <c r="AC151" s="96">
        <f t="shared" si="126"/>
        <v>0</v>
      </c>
      <c r="AD151" s="92">
        <f t="shared" si="127"/>
        <v>0</v>
      </c>
      <c r="AE151" s="93" t="str">
        <f t="shared" si="128"/>
        <v/>
      </c>
      <c r="AF151" s="93" t="str">
        <f t="shared" si="129"/>
        <v/>
      </c>
      <c r="AG151" s="93" t="str">
        <f t="shared" si="130"/>
        <v/>
      </c>
      <c r="AH151" s="93" t="str">
        <f t="shared" si="131"/>
        <v/>
      </c>
      <c r="AI151" s="93" t="str">
        <f t="shared" si="132"/>
        <v/>
      </c>
      <c r="AJ151" s="93" t="str">
        <f t="shared" si="133"/>
        <v/>
      </c>
      <c r="AK151" s="97"/>
      <c r="AL151" s="98">
        <f t="shared" si="153"/>
        <v>0</v>
      </c>
      <c r="AM151" s="91" t="str">
        <f t="shared" si="134"/>
        <v/>
      </c>
      <c r="AN151" s="92">
        <f t="shared" si="135"/>
        <v>0</v>
      </c>
      <c r="AO151" s="93" t="str">
        <f t="shared" si="136"/>
        <v/>
      </c>
      <c r="AP151" s="93" t="str">
        <f t="shared" si="137"/>
        <v/>
      </c>
      <c r="AQ151" s="93" t="str">
        <f t="shared" si="138"/>
        <v/>
      </c>
      <c r="AR151" s="93" t="str">
        <f t="shared" si="139"/>
        <v/>
      </c>
      <c r="AS151" s="93" t="str">
        <f t="shared" si="140"/>
        <v/>
      </c>
      <c r="AT151" s="93" t="str">
        <f t="shared" si="141"/>
        <v/>
      </c>
      <c r="AU151" s="99"/>
      <c r="AV151" s="100"/>
      <c r="AW151" s="101"/>
      <c r="AX151" s="102"/>
      <c r="AY151" s="103">
        <f t="shared" si="142"/>
        <v>0</v>
      </c>
      <c r="AZ151" s="104">
        <f t="shared" si="143"/>
        <v>0</v>
      </c>
      <c r="BA151" s="104">
        <f t="shared" si="144"/>
        <v>0</v>
      </c>
      <c r="BB151" s="105">
        <f t="shared" si="145"/>
        <v>0</v>
      </c>
      <c r="BC151" s="118">
        <f t="shared" si="146"/>
        <v>0</v>
      </c>
      <c r="BD151" s="107"/>
      <c r="BE151" s="108">
        <f t="shared" si="147"/>
        <v>0</v>
      </c>
      <c r="BF151" s="109">
        <f t="shared" si="147"/>
        <v>0</v>
      </c>
      <c r="BG151" s="109">
        <f t="shared" si="147"/>
        <v>0</v>
      </c>
      <c r="BH151" s="109">
        <f t="shared" si="147"/>
        <v>0</v>
      </c>
      <c r="BI151" s="192">
        <f t="shared" si="147"/>
        <v>0</v>
      </c>
      <c r="BJ151" s="110">
        <f t="shared" si="148"/>
        <v>0</v>
      </c>
      <c r="BK151" s="111">
        <f t="shared" si="149"/>
        <v>0</v>
      </c>
      <c r="BM151" s="113">
        <f t="shared" si="150"/>
        <v>0</v>
      </c>
      <c r="BN151" s="114">
        <f t="shared" si="151"/>
        <v>0</v>
      </c>
      <c r="BO151" s="115">
        <f t="shared" si="152"/>
        <v>0</v>
      </c>
    </row>
    <row r="152" spans="1:67" s="112" customFormat="1" ht="18" outlineLevel="1" thickBot="1">
      <c r="A152" s="60"/>
      <c r="B152" s="185"/>
      <c r="C152" s="196"/>
      <c r="D152" s="197"/>
      <c r="E152" s="197"/>
      <c r="F152" s="197"/>
      <c r="G152" s="198"/>
      <c r="H152" s="189"/>
      <c r="I152" s="86"/>
      <c r="J152" s="87"/>
      <c r="K152" s="87"/>
      <c r="L152" s="87"/>
      <c r="M152" s="87"/>
      <c r="N152" s="87"/>
      <c r="O152" s="190">
        <f t="shared" si="115"/>
        <v>0</v>
      </c>
      <c r="P152" s="191"/>
      <c r="Q152" s="90"/>
      <c r="R152" s="90"/>
      <c r="S152" s="91">
        <f t="shared" si="116"/>
        <v>0</v>
      </c>
      <c r="T152" s="92">
        <f t="shared" si="117"/>
        <v>0</v>
      </c>
      <c r="U152" s="93" t="str">
        <f t="shared" si="118"/>
        <v/>
      </c>
      <c r="V152" s="93" t="str">
        <f t="shared" si="119"/>
        <v/>
      </c>
      <c r="W152" s="93" t="str">
        <f t="shared" si="120"/>
        <v/>
      </c>
      <c r="X152" s="93" t="str">
        <f t="shared" si="121"/>
        <v/>
      </c>
      <c r="Y152" s="93" t="str">
        <f t="shared" si="122"/>
        <v/>
      </c>
      <c r="Z152" s="93" t="str">
        <f t="shared" si="123"/>
        <v/>
      </c>
      <c r="AA152" s="94">
        <f t="shared" si="124"/>
        <v>0</v>
      </c>
      <c r="AB152" s="95">
        <f t="shared" si="125"/>
        <v>0</v>
      </c>
      <c r="AC152" s="96">
        <f t="shared" si="126"/>
        <v>0</v>
      </c>
      <c r="AD152" s="92">
        <f t="shared" si="127"/>
        <v>0</v>
      </c>
      <c r="AE152" s="93" t="str">
        <f t="shared" si="128"/>
        <v/>
      </c>
      <c r="AF152" s="93" t="str">
        <f t="shared" si="129"/>
        <v/>
      </c>
      <c r="AG152" s="93" t="str">
        <f t="shared" si="130"/>
        <v/>
      </c>
      <c r="AH152" s="93" t="str">
        <f t="shared" si="131"/>
        <v/>
      </c>
      <c r="AI152" s="93" t="str">
        <f t="shared" si="132"/>
        <v/>
      </c>
      <c r="AJ152" s="93" t="str">
        <f t="shared" si="133"/>
        <v/>
      </c>
      <c r="AK152" s="97"/>
      <c r="AL152" s="98">
        <f t="shared" si="153"/>
        <v>0</v>
      </c>
      <c r="AM152" s="91" t="str">
        <f t="shared" si="134"/>
        <v/>
      </c>
      <c r="AN152" s="92">
        <f t="shared" si="135"/>
        <v>0</v>
      </c>
      <c r="AO152" s="93" t="str">
        <f t="shared" si="136"/>
        <v/>
      </c>
      <c r="AP152" s="93" t="str">
        <f t="shared" si="137"/>
        <v/>
      </c>
      <c r="AQ152" s="93" t="str">
        <f t="shared" si="138"/>
        <v/>
      </c>
      <c r="AR152" s="93" t="str">
        <f t="shared" si="139"/>
        <v/>
      </c>
      <c r="AS152" s="93" t="str">
        <f t="shared" si="140"/>
        <v/>
      </c>
      <c r="AT152" s="93" t="str">
        <f t="shared" si="141"/>
        <v/>
      </c>
      <c r="AU152" s="99"/>
      <c r="AV152" s="122"/>
      <c r="AW152" s="101"/>
      <c r="AX152" s="102"/>
      <c r="AY152" s="103">
        <f t="shared" si="142"/>
        <v>0</v>
      </c>
      <c r="AZ152" s="104">
        <f t="shared" si="143"/>
        <v>0</v>
      </c>
      <c r="BA152" s="104">
        <f t="shared" si="144"/>
        <v>0</v>
      </c>
      <c r="BB152" s="105">
        <f t="shared" si="145"/>
        <v>0</v>
      </c>
      <c r="BC152" s="118">
        <f t="shared" si="146"/>
        <v>0</v>
      </c>
      <c r="BE152" s="108">
        <f t="shared" si="147"/>
        <v>0</v>
      </c>
      <c r="BF152" s="109">
        <f t="shared" si="147"/>
        <v>0</v>
      </c>
      <c r="BG152" s="109">
        <f t="shared" si="147"/>
        <v>0</v>
      </c>
      <c r="BH152" s="109">
        <f t="shared" si="147"/>
        <v>0</v>
      </c>
      <c r="BI152" s="192">
        <f t="shared" si="147"/>
        <v>0</v>
      </c>
      <c r="BJ152" s="110">
        <f t="shared" si="148"/>
        <v>0</v>
      </c>
      <c r="BK152" s="111">
        <f t="shared" si="149"/>
        <v>0</v>
      </c>
      <c r="BM152" s="113">
        <f t="shared" si="150"/>
        <v>0</v>
      </c>
      <c r="BN152" s="114">
        <f t="shared" si="151"/>
        <v>0</v>
      </c>
      <c r="BO152" s="115">
        <f t="shared" si="152"/>
        <v>0</v>
      </c>
    </row>
    <row r="153" spans="1:67" s="112" customFormat="1" ht="15.75" customHeight="1" outlineLevel="1" thickBot="1">
      <c r="A153" s="60"/>
      <c r="B153" s="123"/>
      <c r="C153" s="199"/>
      <c r="D153" s="200"/>
      <c r="E153" s="200"/>
      <c r="F153" s="200"/>
      <c r="G153" s="201"/>
      <c r="H153" s="127"/>
      <c r="I153" s="128"/>
      <c r="J153" s="129"/>
      <c r="K153" s="129"/>
      <c r="L153" s="129"/>
      <c r="M153" s="129"/>
      <c r="N153" s="129"/>
      <c r="O153" s="202"/>
      <c r="P153" s="203"/>
      <c r="Q153" s="203"/>
      <c r="R153" s="203"/>
      <c r="S153" s="137"/>
      <c r="T153" s="137"/>
      <c r="U153" s="133"/>
      <c r="V153" s="137"/>
      <c r="W153" s="137"/>
      <c r="X153" s="137"/>
      <c r="Y153" s="137"/>
      <c r="Z153" s="137"/>
      <c r="AA153" s="94"/>
      <c r="AB153" s="204"/>
      <c r="AC153" s="137"/>
      <c r="AD153" s="137"/>
      <c r="AE153" s="133"/>
      <c r="AF153" s="137"/>
      <c r="AG153" s="137"/>
      <c r="AH153" s="137"/>
      <c r="AI153" s="137"/>
      <c r="AJ153" s="137"/>
      <c r="AK153" s="97"/>
      <c r="AL153" s="203"/>
      <c r="AM153" s="133"/>
      <c r="AN153" s="137"/>
      <c r="AO153" s="133"/>
      <c r="AP153" s="137"/>
      <c r="AQ153" s="137"/>
      <c r="AR153" s="137"/>
      <c r="AS153" s="137"/>
      <c r="AT153" s="137"/>
      <c r="AU153" s="99"/>
      <c r="AV153" s="101"/>
      <c r="AW153" s="101"/>
      <c r="AY153" s="138">
        <f>SUM(AY143:AY152)</f>
        <v>0</v>
      </c>
      <c r="AZ153" s="139">
        <f t="shared" ref="AZ153:BC153" si="154">SUM(AZ143:AZ152)</f>
        <v>0</v>
      </c>
      <c r="BA153" s="139">
        <f t="shared" si="154"/>
        <v>0</v>
      </c>
      <c r="BB153" s="140">
        <f t="shared" si="154"/>
        <v>0</v>
      </c>
      <c r="BC153" s="141">
        <f t="shared" si="154"/>
        <v>0</v>
      </c>
      <c r="BD153" s="142"/>
      <c r="BE153" s="143">
        <f t="shared" ref="BE153:BK153" si="155">SUM(BE143:BE152)</f>
        <v>0</v>
      </c>
      <c r="BF153" s="144">
        <f t="shared" si="155"/>
        <v>0</v>
      </c>
      <c r="BG153" s="144">
        <f t="shared" si="155"/>
        <v>0</v>
      </c>
      <c r="BH153" s="144">
        <f t="shared" si="155"/>
        <v>0</v>
      </c>
      <c r="BI153" s="145">
        <f t="shared" si="155"/>
        <v>0</v>
      </c>
      <c r="BJ153" s="146">
        <f t="shared" si="155"/>
        <v>0</v>
      </c>
      <c r="BK153" s="147">
        <f t="shared" si="155"/>
        <v>0</v>
      </c>
      <c r="BM153" s="113">
        <f t="shared" si="150"/>
        <v>0</v>
      </c>
      <c r="BN153" s="114">
        <f t="shared" si="151"/>
        <v>0</v>
      </c>
      <c r="BO153" s="115">
        <f t="shared" si="152"/>
        <v>0</v>
      </c>
    </row>
    <row r="154" spans="1:67" s="112" customFormat="1" ht="15.75" customHeight="1" outlineLevel="1" thickBot="1">
      <c r="A154" s="60"/>
      <c r="B154" s="148"/>
      <c r="C154" s="149" t="s">
        <v>149</v>
      </c>
      <c r="D154" s="205"/>
      <c r="E154" s="205"/>
      <c r="F154" s="205"/>
      <c r="G154" s="206"/>
      <c r="H154" s="85"/>
      <c r="I154" s="86"/>
      <c r="J154" s="87"/>
      <c r="K154" s="87"/>
      <c r="L154" s="87"/>
      <c r="M154" s="87"/>
      <c r="N154" s="87"/>
      <c r="O154" s="92"/>
      <c r="P154" s="191"/>
      <c r="Q154" s="191"/>
      <c r="R154" s="191"/>
      <c r="S154" s="96"/>
      <c r="T154" s="96">
        <f>SUM(T143:T152)</f>
        <v>0</v>
      </c>
      <c r="U154" s="91">
        <f t="shared" ref="U154:Z154" si="156">SUM(U143:U152)</f>
        <v>0</v>
      </c>
      <c r="V154" s="96">
        <f t="shared" si="156"/>
        <v>0</v>
      </c>
      <c r="W154" s="96">
        <f t="shared" si="156"/>
        <v>0</v>
      </c>
      <c r="X154" s="96">
        <f t="shared" si="156"/>
        <v>0</v>
      </c>
      <c r="Y154" s="96">
        <f t="shared" si="156"/>
        <v>0</v>
      </c>
      <c r="Z154" s="96">
        <f t="shared" si="156"/>
        <v>0</v>
      </c>
      <c r="AA154" s="94"/>
      <c r="AB154" s="207"/>
      <c r="AC154" s="96"/>
      <c r="AD154" s="96">
        <f>SUM(AD143:AD152)</f>
        <v>0</v>
      </c>
      <c r="AE154" s="96">
        <f t="shared" ref="AE154:AJ154" si="157">SUM(AE143:AE152)</f>
        <v>0</v>
      </c>
      <c r="AF154" s="96">
        <f t="shared" si="157"/>
        <v>0</v>
      </c>
      <c r="AG154" s="96">
        <f t="shared" si="157"/>
        <v>0</v>
      </c>
      <c r="AH154" s="96">
        <f t="shared" si="157"/>
        <v>0</v>
      </c>
      <c r="AI154" s="96">
        <f t="shared" si="157"/>
        <v>0</v>
      </c>
      <c r="AJ154" s="96">
        <f t="shared" si="157"/>
        <v>0</v>
      </c>
      <c r="AK154" s="97"/>
      <c r="AL154" s="191"/>
      <c r="AM154" s="91"/>
      <c r="AN154" s="96">
        <f>SUM(AN143:AN152)</f>
        <v>0</v>
      </c>
      <c r="AO154" s="91">
        <f t="shared" ref="AO154:AT154" si="158">SUM(AO143:AO152)</f>
        <v>0</v>
      </c>
      <c r="AP154" s="91">
        <f t="shared" si="158"/>
        <v>0</v>
      </c>
      <c r="AQ154" s="91">
        <f t="shared" si="158"/>
        <v>0</v>
      </c>
      <c r="AR154" s="91">
        <f t="shared" si="158"/>
        <v>0</v>
      </c>
      <c r="AS154" s="91">
        <f t="shared" si="158"/>
        <v>0</v>
      </c>
      <c r="AT154" s="91">
        <f t="shared" si="158"/>
        <v>0</v>
      </c>
      <c r="AU154" s="99"/>
      <c r="AV154" s="101"/>
      <c r="AW154" s="101"/>
      <c r="BM154" s="156">
        <f>SUM(BM143:BM153)</f>
        <v>0</v>
      </c>
      <c r="BN154" s="157">
        <f>SUM(BN143:BN153)</f>
        <v>0</v>
      </c>
      <c r="BO154" s="158">
        <f>SUM(BO143:BO153)</f>
        <v>0</v>
      </c>
    </row>
    <row r="155" spans="1:67" s="112" customFormat="1" ht="15.75" customHeight="1" outlineLevel="1">
      <c r="A155" s="60"/>
      <c r="B155" s="148"/>
      <c r="C155" s="149" t="s">
        <v>145</v>
      </c>
      <c r="D155" s="205"/>
      <c r="E155" s="205"/>
      <c r="F155" s="205"/>
      <c r="G155" s="206"/>
      <c r="H155" s="85"/>
      <c r="I155" s="86"/>
      <c r="J155" s="87"/>
      <c r="K155" s="87"/>
      <c r="L155" s="87"/>
      <c r="M155" s="87"/>
      <c r="N155" s="87"/>
      <c r="O155" s="92"/>
      <c r="P155" s="191"/>
      <c r="Q155" s="191"/>
      <c r="R155" s="191"/>
      <c r="S155" s="96"/>
      <c r="T155" s="96">
        <f>+T154*0.196</f>
        <v>0</v>
      </c>
      <c r="U155" s="91">
        <f t="shared" ref="U155:Z155" si="159">+U154*0.196</f>
        <v>0</v>
      </c>
      <c r="V155" s="96">
        <f t="shared" si="159"/>
        <v>0</v>
      </c>
      <c r="W155" s="96">
        <f t="shared" si="159"/>
        <v>0</v>
      </c>
      <c r="X155" s="96"/>
      <c r="Y155" s="96">
        <f t="shared" si="159"/>
        <v>0</v>
      </c>
      <c r="Z155" s="96">
        <f t="shared" si="159"/>
        <v>0</v>
      </c>
      <c r="AA155" s="94"/>
      <c r="AB155" s="207"/>
      <c r="AC155" s="96"/>
      <c r="AD155" s="96">
        <f>+AD154*0.196</f>
        <v>0</v>
      </c>
      <c r="AE155" s="96">
        <f t="shared" ref="AE155:AJ155" si="160">+AE154*0.196</f>
        <v>0</v>
      </c>
      <c r="AF155" s="96">
        <f t="shared" si="160"/>
        <v>0</v>
      </c>
      <c r="AG155" s="96">
        <f t="shared" si="160"/>
        <v>0</v>
      </c>
      <c r="AH155" s="96"/>
      <c r="AI155" s="96">
        <f t="shared" si="160"/>
        <v>0</v>
      </c>
      <c r="AJ155" s="96">
        <f t="shared" si="160"/>
        <v>0</v>
      </c>
      <c r="AK155" s="97"/>
      <c r="AL155" s="191"/>
      <c r="AM155" s="91"/>
      <c r="AN155" s="96">
        <f>+AN154*0.196</f>
        <v>0</v>
      </c>
      <c r="AO155" s="91">
        <f t="shared" ref="AO155:AT155" si="161">+AO154*0.196</f>
        <v>0</v>
      </c>
      <c r="AP155" s="91">
        <f t="shared" si="161"/>
        <v>0</v>
      </c>
      <c r="AQ155" s="91">
        <f t="shared" si="161"/>
        <v>0</v>
      </c>
      <c r="AR155" s="91">
        <f t="shared" si="161"/>
        <v>0</v>
      </c>
      <c r="AS155" s="91">
        <f t="shared" si="161"/>
        <v>0</v>
      </c>
      <c r="AT155" s="91">
        <f t="shared" si="161"/>
        <v>0</v>
      </c>
      <c r="AU155" s="99"/>
      <c r="AV155" s="101"/>
      <c r="AW155" s="101"/>
      <c r="BM155" s="159"/>
      <c r="BN155" s="159"/>
      <c r="BO155" s="159"/>
    </row>
    <row r="156" spans="1:67" s="112" customFormat="1" ht="15.75" customHeight="1" outlineLevel="1">
      <c r="A156" s="60"/>
      <c r="B156" s="148"/>
      <c r="C156" s="149" t="s">
        <v>150</v>
      </c>
      <c r="D156" s="205"/>
      <c r="E156" s="205"/>
      <c r="F156" s="205"/>
      <c r="G156" s="206"/>
      <c r="H156" s="85"/>
      <c r="I156" s="86"/>
      <c r="J156" s="87"/>
      <c r="K156" s="87"/>
      <c r="L156" s="87"/>
      <c r="M156" s="87"/>
      <c r="N156" s="87"/>
      <c r="O156" s="92"/>
      <c r="P156" s="191"/>
      <c r="Q156" s="191"/>
      <c r="R156" s="191"/>
      <c r="S156" s="96"/>
      <c r="T156" s="96">
        <f>+T155+T154</f>
        <v>0</v>
      </c>
      <c r="U156" s="91">
        <f t="shared" ref="U156:Z156" si="162">+U155+U154</f>
        <v>0</v>
      </c>
      <c r="V156" s="96">
        <f t="shared" si="162"/>
        <v>0</v>
      </c>
      <c r="W156" s="96">
        <f t="shared" si="162"/>
        <v>0</v>
      </c>
      <c r="X156" s="96"/>
      <c r="Y156" s="96">
        <f t="shared" si="162"/>
        <v>0</v>
      </c>
      <c r="Z156" s="96">
        <f t="shared" si="162"/>
        <v>0</v>
      </c>
      <c r="AA156" s="94"/>
      <c r="AB156" s="207"/>
      <c r="AC156" s="96"/>
      <c r="AD156" s="96">
        <f>+AD155+AD154</f>
        <v>0</v>
      </c>
      <c r="AE156" s="96">
        <f t="shared" ref="AE156:AJ156" si="163">+AE155+AE154</f>
        <v>0</v>
      </c>
      <c r="AF156" s="96">
        <f t="shared" si="163"/>
        <v>0</v>
      </c>
      <c r="AG156" s="96">
        <f t="shared" si="163"/>
        <v>0</v>
      </c>
      <c r="AH156" s="96"/>
      <c r="AI156" s="96">
        <f t="shared" si="163"/>
        <v>0</v>
      </c>
      <c r="AJ156" s="96">
        <f t="shared" si="163"/>
        <v>0</v>
      </c>
      <c r="AK156" s="97"/>
      <c r="AL156" s="191"/>
      <c r="AM156" s="91"/>
      <c r="AN156" s="96">
        <f>+AN155+AN154</f>
        <v>0</v>
      </c>
      <c r="AO156" s="91">
        <f t="shared" ref="AO156:AT156" si="164">+AO155+AO154</f>
        <v>0</v>
      </c>
      <c r="AP156" s="91">
        <f t="shared" si="164"/>
        <v>0</v>
      </c>
      <c r="AQ156" s="91">
        <f t="shared" si="164"/>
        <v>0</v>
      </c>
      <c r="AR156" s="91">
        <f t="shared" si="164"/>
        <v>0</v>
      </c>
      <c r="AS156" s="91">
        <f t="shared" si="164"/>
        <v>0</v>
      </c>
      <c r="AT156" s="91">
        <f t="shared" si="164"/>
        <v>0</v>
      </c>
      <c r="AU156" s="99"/>
      <c r="AV156" s="101"/>
      <c r="AW156" s="101"/>
      <c r="BM156" s="159"/>
      <c r="BN156" s="159"/>
      <c r="BO156" s="159"/>
    </row>
    <row r="157" spans="1:67" s="112" customFormat="1" ht="15.75" customHeight="1" outlineLevel="1" thickBot="1">
      <c r="A157" s="60"/>
      <c r="B157" s="160"/>
      <c r="C157" s="161"/>
      <c r="D157" s="208"/>
      <c r="E157" s="208"/>
      <c r="F157" s="208"/>
      <c r="G157" s="209"/>
      <c r="H157" s="164"/>
      <c r="I157" s="165"/>
      <c r="J157" s="166"/>
      <c r="K157" s="166"/>
      <c r="L157" s="166"/>
      <c r="M157" s="166"/>
      <c r="N157" s="166"/>
      <c r="O157" s="210"/>
      <c r="P157" s="211"/>
      <c r="Q157" s="211"/>
      <c r="R157" s="211"/>
      <c r="S157" s="174"/>
      <c r="T157" s="174"/>
      <c r="U157" s="170"/>
      <c r="V157" s="174"/>
      <c r="W157" s="174"/>
      <c r="X157" s="174"/>
      <c r="Y157" s="174"/>
      <c r="Z157" s="174"/>
      <c r="AA157" s="94"/>
      <c r="AB157" s="212"/>
      <c r="AC157" s="174"/>
      <c r="AD157" s="174"/>
      <c r="AE157" s="170"/>
      <c r="AF157" s="174"/>
      <c r="AG157" s="174"/>
      <c r="AH157" s="174"/>
      <c r="AI157" s="174"/>
      <c r="AJ157" s="174"/>
      <c r="AK157" s="97"/>
      <c r="AL157" s="211"/>
      <c r="AM157" s="170"/>
      <c r="AN157" s="174"/>
      <c r="AO157" s="170"/>
      <c r="AP157" s="174"/>
      <c r="AQ157" s="174"/>
      <c r="AR157" s="174"/>
      <c r="AS157" s="174"/>
      <c r="AT157" s="174"/>
      <c r="AU157" s="99"/>
      <c r="AV157" s="101"/>
      <c r="AW157" s="101"/>
      <c r="BM157" s="159"/>
      <c r="BN157" s="159"/>
      <c r="BO157" s="159"/>
    </row>
    <row r="158" spans="1:67" s="112" customFormat="1" ht="15.75" customHeight="1" thickBot="1">
      <c r="A158" s="60"/>
      <c r="B158" s="175"/>
      <c r="C158" s="176"/>
      <c r="D158" s="176"/>
      <c r="E158" s="176"/>
      <c r="F158" s="176"/>
      <c r="G158" s="176"/>
      <c r="I158" s="177"/>
      <c r="J158" s="177"/>
      <c r="K158" s="177"/>
      <c r="L158" s="177"/>
      <c r="M158" s="177"/>
      <c r="N158" s="177"/>
      <c r="O158" s="177"/>
      <c r="S158" s="178"/>
      <c r="T158" s="178"/>
      <c r="U158" s="178"/>
      <c r="V158" s="178"/>
      <c r="W158" s="178"/>
      <c r="X158" s="178"/>
      <c r="Y158" s="178"/>
      <c r="Z158" s="178"/>
      <c r="AA158" s="179"/>
      <c r="AB158" s="102"/>
      <c r="AC158" s="178"/>
      <c r="AD158" s="178"/>
      <c r="AE158" s="178"/>
      <c r="AF158" s="178"/>
      <c r="AG158" s="178"/>
      <c r="AH158" s="178"/>
      <c r="AI158" s="178"/>
      <c r="AJ158" s="178"/>
      <c r="AK158" s="180"/>
      <c r="AM158" s="178"/>
      <c r="AN158" s="178"/>
      <c r="AO158" s="178"/>
      <c r="AP158" s="178"/>
      <c r="AQ158" s="178"/>
      <c r="AR158" s="178"/>
      <c r="AS158" s="178"/>
      <c r="AT158" s="178"/>
      <c r="AU158" s="101"/>
      <c r="AV158" s="101"/>
      <c r="AW158" s="101"/>
      <c r="AY158" s="57" t="s">
        <v>3</v>
      </c>
      <c r="AZ158" s="58"/>
      <c r="BA158" s="58"/>
      <c r="BB158" s="58"/>
      <c r="BC158" s="59"/>
      <c r="BD158" s="23"/>
      <c r="BE158" s="57" t="s">
        <v>11</v>
      </c>
      <c r="BF158" s="58"/>
      <c r="BG158" s="58"/>
      <c r="BH158" s="58"/>
      <c r="BI158" s="58"/>
      <c r="BJ158" s="58"/>
      <c r="BK158" s="59"/>
      <c r="BM158" s="57" t="s">
        <v>147</v>
      </c>
      <c r="BN158" s="58"/>
      <c r="BO158" s="59"/>
    </row>
    <row r="159" spans="1:67" s="112" customFormat="1" ht="15.75" customHeight="1" outlineLevel="1" thickBot="1">
      <c r="A159" s="60"/>
      <c r="B159" s="181"/>
      <c r="C159" s="182" t="s">
        <v>151</v>
      </c>
      <c r="D159" s="182"/>
      <c r="E159" s="182"/>
      <c r="F159" s="182"/>
      <c r="G159" s="182"/>
      <c r="H159" s="182"/>
      <c r="I159" s="182"/>
      <c r="J159" s="182"/>
      <c r="K159" s="182"/>
      <c r="L159" s="182"/>
      <c r="M159" s="182"/>
      <c r="N159" s="182"/>
      <c r="O159" s="182"/>
      <c r="P159" s="182"/>
      <c r="Q159" s="182"/>
      <c r="R159" s="182"/>
      <c r="S159" s="182"/>
      <c r="T159" s="182"/>
      <c r="U159" s="182"/>
      <c r="V159" s="182"/>
      <c r="W159" s="182"/>
      <c r="X159" s="182"/>
      <c r="Y159" s="182"/>
      <c r="Z159" s="182"/>
      <c r="AA159" s="182"/>
      <c r="AB159" s="183"/>
      <c r="AC159" s="182"/>
      <c r="AD159" s="182"/>
      <c r="AE159" s="182"/>
      <c r="AF159" s="182"/>
      <c r="AG159" s="182"/>
      <c r="AH159" s="182"/>
      <c r="AI159" s="182"/>
      <c r="AJ159" s="182"/>
      <c r="AK159" s="182"/>
      <c r="AL159" s="182"/>
      <c r="AM159" s="182"/>
      <c r="AN159" s="184"/>
      <c r="AO159" s="182"/>
      <c r="AP159" s="182"/>
      <c r="AQ159" s="182"/>
      <c r="AR159" s="182"/>
      <c r="AS159" s="182"/>
      <c r="AT159" s="182"/>
      <c r="AU159" s="101"/>
      <c r="AV159" s="73" t="s">
        <v>25</v>
      </c>
      <c r="AW159" s="74"/>
      <c r="AX159" s="17" t="s">
        <v>26</v>
      </c>
      <c r="AY159" s="75" t="s">
        <v>27</v>
      </c>
      <c r="AZ159" s="76" t="s">
        <v>28</v>
      </c>
      <c r="BA159" s="76" t="s">
        <v>29</v>
      </c>
      <c r="BB159" s="76" t="s">
        <v>30</v>
      </c>
      <c r="BC159" s="77" t="s">
        <v>31</v>
      </c>
      <c r="BD159" s="78"/>
      <c r="BE159" s="75" t="s">
        <v>27</v>
      </c>
      <c r="BF159" s="76" t="s">
        <v>28</v>
      </c>
      <c r="BG159" s="76" t="s">
        <v>29</v>
      </c>
      <c r="BH159" s="76" t="s">
        <v>30</v>
      </c>
      <c r="BI159" s="79" t="s">
        <v>31</v>
      </c>
      <c r="BJ159" s="77" t="s">
        <v>32</v>
      </c>
      <c r="BK159" s="80" t="s">
        <v>33</v>
      </c>
      <c r="BM159" s="75" t="s">
        <v>34</v>
      </c>
      <c r="BN159" s="79" t="s">
        <v>4</v>
      </c>
      <c r="BO159" s="80" t="s">
        <v>33</v>
      </c>
    </row>
    <row r="160" spans="1:67" s="112" customFormat="1" ht="17.25" outlineLevel="1">
      <c r="A160" s="60"/>
      <c r="B160" s="185"/>
      <c r="C160" s="186"/>
      <c r="D160" s="187"/>
      <c r="E160" s="187"/>
      <c r="F160" s="187"/>
      <c r="G160" s="188"/>
      <c r="H160" s="189"/>
      <c r="I160" s="86"/>
      <c r="J160" s="87"/>
      <c r="K160" s="87"/>
      <c r="L160" s="87"/>
      <c r="M160" s="87"/>
      <c r="N160" s="87"/>
      <c r="O160" s="190">
        <f t="shared" ref="O160:O169" si="165">SUMIF($I$5:$N$5,"X",I160:N160)</f>
        <v>0</v>
      </c>
      <c r="P160" s="191"/>
      <c r="Q160" s="90"/>
      <c r="R160" s="90"/>
      <c r="S160" s="91">
        <f t="shared" ref="S160:S169" si="166">+P160+Q160+R160*THM</f>
        <v>0</v>
      </c>
      <c r="T160" s="92">
        <f t="shared" ref="T160:T169" si="167">IF(+SUMIF($I$5:$N$5,"X",U160:Z160)-O160*S160&lt;&gt;0,"Quantité forcée",+SUMIF($I$5:$N$5,"X",U160:Z160))</f>
        <v>0</v>
      </c>
      <c r="U160" s="93" t="str">
        <f t="shared" ref="U160:U169" si="168">IF($O160=0,"",IF($I$5="X",$S160*$I160,))</f>
        <v/>
      </c>
      <c r="V160" s="93" t="str">
        <f t="shared" ref="V160:V169" si="169">IF($O160=0,"",IF($J$5="X",$S160*$J160,))</f>
        <v/>
      </c>
      <c r="W160" s="93" t="str">
        <f t="shared" ref="W160:W169" si="170">IF($O160=0,"",IF($K$5="X",$S160*$K160,))</f>
        <v/>
      </c>
      <c r="X160" s="93" t="str">
        <f t="shared" ref="X160:X169" si="171">IF($O160=0,"",IF($L$5="X",$S160*$L160,))</f>
        <v/>
      </c>
      <c r="Y160" s="93" t="str">
        <f t="shared" ref="Y160:Y169" si="172">IF($O160=0,"",IF($M$5="X",$S160*$M160,))</f>
        <v/>
      </c>
      <c r="Z160" s="93" t="str">
        <f t="shared" ref="Z160:Z169" si="173">IF($O160=0,"",IF($N$5="X",$S160*$N160,))</f>
        <v/>
      </c>
      <c r="AA160" s="94">
        <f t="shared" ref="AA160:AA169" si="174">+IF(OR(AL160="!",AND($S160*$O160&lt;&gt;0,A160=0)),"!",)</f>
        <v>0</v>
      </c>
      <c r="AB160" s="95">
        <f t="shared" ref="AB160:AB169" si="175">+IFERROR(VLOOKUP($A160,$A$202:$AL$323,28,),0)</f>
        <v>0</v>
      </c>
      <c r="AC160" s="96">
        <f t="shared" ref="AC160:AC169" si="176">IF(AND($AB160=0,A160&lt;&gt;0),"k st dans BM?",IF($AB160=0,S160,S160*$AB160))</f>
        <v>0</v>
      </c>
      <c r="AD160" s="92">
        <f t="shared" ref="AD160:AD169" si="177">IF(T160="Quantité forcée","Quantité forcée",SUM(AE160:AJ160))</f>
        <v>0</v>
      </c>
      <c r="AE160" s="93" t="str">
        <f t="shared" ref="AE160:AE169" si="178">IF($O160=0,"",IF($I$5="X",$AC160*$I160,0))</f>
        <v/>
      </c>
      <c r="AF160" s="93" t="str">
        <f t="shared" ref="AF160:AF169" si="179">IF($O160=0,"",IF($J$5="X",$AC160*$J160,0))</f>
        <v/>
      </c>
      <c r="AG160" s="93" t="str">
        <f t="shared" ref="AG160:AG169" si="180">IF($O160=0,"",IF($K$5="X",$AC160*$K160,0))</f>
        <v/>
      </c>
      <c r="AH160" s="93" t="str">
        <f t="shared" ref="AH160:AH169" si="181">IF($O160=0,"",IF($L$5="X",$AC160*$L160,0))</f>
        <v/>
      </c>
      <c r="AI160" s="93" t="str">
        <f t="shared" ref="AI160:AI169" si="182">IF($O160=0,"",IF($M$5="X",$AC160*$M160,0))</f>
        <v/>
      </c>
      <c r="AJ160" s="93" t="str">
        <f t="shared" ref="AJ160:AJ169" si="183">IF($O160=0,"",IF($N$5="X",$AC160*$N160,0))</f>
        <v/>
      </c>
      <c r="AK160" s="97"/>
      <c r="AL160" s="98">
        <f>IF($A160=0,0,IFERROR(VLOOKUP($A160,$A$202:$AL$323,38,),"!"))</f>
        <v>0</v>
      </c>
      <c r="AM160" s="91" t="str">
        <f t="shared" ref="AM160:AM169" si="184">IF($O160=0,"",IF(AL160=0,AC160,$AL160*$AC160))</f>
        <v/>
      </c>
      <c r="AN160" s="92">
        <f t="shared" ref="AN160:AN169" si="185">IF(AD160="Quantité forcée","Quantité forcée",SUM(AO160:AT160))</f>
        <v>0</v>
      </c>
      <c r="AO160" s="93" t="str">
        <f t="shared" ref="AO160:AO169" si="186">IF($O160=0,"",IF($I$5="X",$AM160*$I160,0))</f>
        <v/>
      </c>
      <c r="AP160" s="93" t="str">
        <f t="shared" ref="AP160:AP169" si="187">IF($O160=0,"",IF($J$5="X",$AM160*$J160,0))</f>
        <v/>
      </c>
      <c r="AQ160" s="93" t="str">
        <f t="shared" ref="AQ160:AQ169" si="188">IF($O160=0,"",IF($K$5="X",$AM160*$K160,0))</f>
        <v/>
      </c>
      <c r="AR160" s="93" t="str">
        <f t="shared" ref="AR160:AR169" si="189">IF($O160=0,"",IF($L$5="X",$AM160*$L160,0))</f>
        <v/>
      </c>
      <c r="AS160" s="93" t="str">
        <f t="shared" ref="AS160:AS169" si="190">IF($O160=0,"",IF($M$5="X",$AM160*$M160,0))</f>
        <v/>
      </c>
      <c r="AT160" s="93" t="str">
        <f t="shared" ref="AT160:AT169" si="191">IF($O160=0,"",IF($N$5="X",$AM160*$N160,0))</f>
        <v/>
      </c>
      <c r="AU160" s="99"/>
      <c r="AV160" s="100"/>
      <c r="AW160" s="101"/>
      <c r="AX160" s="102"/>
      <c r="AY160" s="103">
        <f t="shared" ref="AY160:AY169" si="192">+IF($AX160="b",$O160,)</f>
        <v>0</v>
      </c>
      <c r="AZ160" s="104">
        <f t="shared" ref="AZ160:AZ169" si="193">+IF($AX160="ha",$O160,)</f>
        <v>0</v>
      </c>
      <c r="BA160" s="104">
        <f t="shared" ref="BA160:BA169" si="194">+IF($AX160="ts",$O160,)</f>
        <v>0</v>
      </c>
      <c r="BB160" s="105">
        <f t="shared" ref="BB160:BB169" si="195">+IF($AX160="ch",$O160,)</f>
        <v>0</v>
      </c>
      <c r="BC160" s="118">
        <f t="shared" ref="BC160:BC169" si="196">+IF($AX160="cv",$O160,)</f>
        <v>0</v>
      </c>
      <c r="BD160" s="107"/>
      <c r="BE160" s="108">
        <f t="shared" ref="BE160:BI169" si="197">+IF(AY160=0,,+$R160*$O160)</f>
        <v>0</v>
      </c>
      <c r="BF160" s="109">
        <f t="shared" si="197"/>
        <v>0</v>
      </c>
      <c r="BG160" s="109">
        <f t="shared" si="197"/>
        <v>0</v>
      </c>
      <c r="BH160" s="109">
        <f t="shared" si="197"/>
        <v>0</v>
      </c>
      <c r="BI160" s="192">
        <f t="shared" si="197"/>
        <v>0</v>
      </c>
      <c r="BJ160" s="110">
        <f t="shared" ref="BJ160:BJ169" si="198">BK160-SUM(BE160:BI160)</f>
        <v>0</v>
      </c>
      <c r="BK160" s="111">
        <f t="shared" ref="BK160:BK169" si="199">+$O160*R160</f>
        <v>0</v>
      </c>
      <c r="BM160" s="113">
        <f t="shared" ref="BM160:BM170" si="200">+$O160*P160</f>
        <v>0</v>
      </c>
      <c r="BN160" s="114">
        <f t="shared" ref="BN160:BN170" si="201">+$O160*(Q160+R160*THM)</f>
        <v>0</v>
      </c>
      <c r="BO160" s="115">
        <f t="shared" ref="BO160:BO170" si="202">SUM(BM160:BN160)</f>
        <v>0</v>
      </c>
    </row>
    <row r="161" spans="1:67" s="112" customFormat="1" ht="17.25" outlineLevel="1">
      <c r="A161" s="60"/>
      <c r="B161" s="185"/>
      <c r="C161" s="193"/>
      <c r="D161" s="194"/>
      <c r="E161" s="194"/>
      <c r="F161" s="194"/>
      <c r="G161" s="195"/>
      <c r="H161" s="189"/>
      <c r="I161" s="86"/>
      <c r="J161" s="87"/>
      <c r="K161" s="87"/>
      <c r="L161" s="87"/>
      <c r="M161" s="87"/>
      <c r="N161" s="87"/>
      <c r="O161" s="190">
        <f t="shared" si="165"/>
        <v>0</v>
      </c>
      <c r="P161" s="191"/>
      <c r="Q161" s="90"/>
      <c r="R161" s="90"/>
      <c r="S161" s="91">
        <f t="shared" si="166"/>
        <v>0</v>
      </c>
      <c r="T161" s="92">
        <f t="shared" si="167"/>
        <v>0</v>
      </c>
      <c r="U161" s="93" t="str">
        <f t="shared" si="168"/>
        <v/>
      </c>
      <c r="V161" s="93" t="str">
        <f t="shared" si="169"/>
        <v/>
      </c>
      <c r="W161" s="93" t="str">
        <f t="shared" si="170"/>
        <v/>
      </c>
      <c r="X161" s="93" t="str">
        <f t="shared" si="171"/>
        <v/>
      </c>
      <c r="Y161" s="93" t="str">
        <f t="shared" si="172"/>
        <v/>
      </c>
      <c r="Z161" s="93" t="str">
        <f t="shared" si="173"/>
        <v/>
      </c>
      <c r="AA161" s="94">
        <f t="shared" si="174"/>
        <v>0</v>
      </c>
      <c r="AB161" s="95">
        <f t="shared" si="175"/>
        <v>0</v>
      </c>
      <c r="AC161" s="96">
        <f t="shared" si="176"/>
        <v>0</v>
      </c>
      <c r="AD161" s="92">
        <f t="shared" si="177"/>
        <v>0</v>
      </c>
      <c r="AE161" s="93" t="str">
        <f t="shared" si="178"/>
        <v/>
      </c>
      <c r="AF161" s="93" t="str">
        <f t="shared" si="179"/>
        <v/>
      </c>
      <c r="AG161" s="93" t="str">
        <f t="shared" si="180"/>
        <v/>
      </c>
      <c r="AH161" s="93" t="str">
        <f t="shared" si="181"/>
        <v/>
      </c>
      <c r="AI161" s="93" t="str">
        <f t="shared" si="182"/>
        <v/>
      </c>
      <c r="AJ161" s="93" t="str">
        <f t="shared" si="183"/>
        <v/>
      </c>
      <c r="AK161" s="97"/>
      <c r="AL161" s="98">
        <f t="shared" ref="AL161:AL169" si="203">IF($A161=0,0,IFERROR(VLOOKUP($A161,$A$202:$AL$323,38,),"!"))</f>
        <v>0</v>
      </c>
      <c r="AM161" s="91" t="str">
        <f t="shared" si="184"/>
        <v/>
      </c>
      <c r="AN161" s="92">
        <f t="shared" si="185"/>
        <v>0</v>
      </c>
      <c r="AO161" s="93" t="str">
        <f t="shared" si="186"/>
        <v/>
      </c>
      <c r="AP161" s="93" t="str">
        <f t="shared" si="187"/>
        <v/>
      </c>
      <c r="AQ161" s="93" t="str">
        <f t="shared" si="188"/>
        <v/>
      </c>
      <c r="AR161" s="93" t="str">
        <f t="shared" si="189"/>
        <v/>
      </c>
      <c r="AS161" s="93" t="str">
        <f t="shared" si="190"/>
        <v/>
      </c>
      <c r="AT161" s="93" t="str">
        <f t="shared" si="191"/>
        <v/>
      </c>
      <c r="AU161" s="99"/>
      <c r="AV161" s="100"/>
      <c r="AW161" s="101"/>
      <c r="AX161" s="102"/>
      <c r="AY161" s="103">
        <f t="shared" si="192"/>
        <v>0</v>
      </c>
      <c r="AZ161" s="104">
        <f t="shared" si="193"/>
        <v>0</v>
      </c>
      <c r="BA161" s="104">
        <f t="shared" si="194"/>
        <v>0</v>
      </c>
      <c r="BB161" s="105">
        <f t="shared" si="195"/>
        <v>0</v>
      </c>
      <c r="BC161" s="118">
        <f t="shared" si="196"/>
        <v>0</v>
      </c>
      <c r="BD161" s="107"/>
      <c r="BE161" s="108">
        <f t="shared" si="197"/>
        <v>0</v>
      </c>
      <c r="BF161" s="109">
        <f t="shared" si="197"/>
        <v>0</v>
      </c>
      <c r="BG161" s="109">
        <f t="shared" si="197"/>
        <v>0</v>
      </c>
      <c r="BH161" s="109">
        <f t="shared" si="197"/>
        <v>0</v>
      </c>
      <c r="BI161" s="192">
        <f t="shared" si="197"/>
        <v>0</v>
      </c>
      <c r="BJ161" s="110">
        <f t="shared" si="198"/>
        <v>0</v>
      </c>
      <c r="BK161" s="111">
        <f t="shared" si="199"/>
        <v>0</v>
      </c>
      <c r="BM161" s="113">
        <f t="shared" si="200"/>
        <v>0</v>
      </c>
      <c r="BN161" s="114">
        <f t="shared" si="201"/>
        <v>0</v>
      </c>
      <c r="BO161" s="115">
        <f t="shared" si="202"/>
        <v>0</v>
      </c>
    </row>
    <row r="162" spans="1:67" s="112" customFormat="1" ht="17.25" outlineLevel="1">
      <c r="A162" s="60"/>
      <c r="B162" s="185"/>
      <c r="C162" s="193"/>
      <c r="D162" s="194"/>
      <c r="E162" s="194"/>
      <c r="F162" s="194"/>
      <c r="G162" s="195"/>
      <c r="H162" s="189"/>
      <c r="I162" s="86"/>
      <c r="J162" s="87"/>
      <c r="K162" s="87"/>
      <c r="L162" s="87"/>
      <c r="M162" s="87"/>
      <c r="N162" s="87"/>
      <c r="O162" s="190">
        <f t="shared" si="165"/>
        <v>0</v>
      </c>
      <c r="P162" s="191"/>
      <c r="Q162" s="90"/>
      <c r="R162" s="90"/>
      <c r="S162" s="91">
        <f t="shared" si="166"/>
        <v>0</v>
      </c>
      <c r="T162" s="92">
        <f t="shared" si="167"/>
        <v>0</v>
      </c>
      <c r="U162" s="93" t="str">
        <f t="shared" si="168"/>
        <v/>
      </c>
      <c r="V162" s="93" t="str">
        <f t="shared" si="169"/>
        <v/>
      </c>
      <c r="W162" s="93" t="str">
        <f t="shared" si="170"/>
        <v/>
      </c>
      <c r="X162" s="93" t="str">
        <f t="shared" si="171"/>
        <v/>
      </c>
      <c r="Y162" s="93" t="str">
        <f t="shared" si="172"/>
        <v/>
      </c>
      <c r="Z162" s="93" t="str">
        <f t="shared" si="173"/>
        <v/>
      </c>
      <c r="AA162" s="94">
        <f t="shared" si="174"/>
        <v>0</v>
      </c>
      <c r="AB162" s="95">
        <f t="shared" si="175"/>
        <v>0</v>
      </c>
      <c r="AC162" s="96">
        <f t="shared" si="176"/>
        <v>0</v>
      </c>
      <c r="AD162" s="92">
        <f t="shared" si="177"/>
        <v>0</v>
      </c>
      <c r="AE162" s="93" t="str">
        <f t="shared" si="178"/>
        <v/>
      </c>
      <c r="AF162" s="93" t="str">
        <f t="shared" si="179"/>
        <v/>
      </c>
      <c r="AG162" s="93" t="str">
        <f t="shared" si="180"/>
        <v/>
      </c>
      <c r="AH162" s="93" t="str">
        <f t="shared" si="181"/>
        <v/>
      </c>
      <c r="AI162" s="93" t="str">
        <f t="shared" si="182"/>
        <v/>
      </c>
      <c r="AJ162" s="93" t="str">
        <f t="shared" si="183"/>
        <v/>
      </c>
      <c r="AK162" s="97"/>
      <c r="AL162" s="98">
        <f t="shared" si="203"/>
        <v>0</v>
      </c>
      <c r="AM162" s="91" t="str">
        <f t="shared" si="184"/>
        <v/>
      </c>
      <c r="AN162" s="92">
        <f t="shared" si="185"/>
        <v>0</v>
      </c>
      <c r="AO162" s="93" t="str">
        <f t="shared" si="186"/>
        <v/>
      </c>
      <c r="AP162" s="93" t="str">
        <f t="shared" si="187"/>
        <v/>
      </c>
      <c r="AQ162" s="93" t="str">
        <f t="shared" si="188"/>
        <v/>
      </c>
      <c r="AR162" s="93" t="str">
        <f t="shared" si="189"/>
        <v/>
      </c>
      <c r="AS162" s="93" t="str">
        <f t="shared" si="190"/>
        <v/>
      </c>
      <c r="AT162" s="93" t="str">
        <f t="shared" si="191"/>
        <v/>
      </c>
      <c r="AU162" s="99"/>
      <c r="AV162" s="100"/>
      <c r="AW162" s="101"/>
      <c r="AX162" s="102"/>
      <c r="AY162" s="103">
        <f t="shared" si="192"/>
        <v>0</v>
      </c>
      <c r="AZ162" s="104">
        <f t="shared" si="193"/>
        <v>0</v>
      </c>
      <c r="BA162" s="104">
        <f t="shared" si="194"/>
        <v>0</v>
      </c>
      <c r="BB162" s="105">
        <f t="shared" si="195"/>
        <v>0</v>
      </c>
      <c r="BC162" s="118">
        <f t="shared" si="196"/>
        <v>0</v>
      </c>
      <c r="BD162" s="107"/>
      <c r="BE162" s="108">
        <f t="shared" si="197"/>
        <v>0</v>
      </c>
      <c r="BF162" s="109">
        <f t="shared" si="197"/>
        <v>0</v>
      </c>
      <c r="BG162" s="109">
        <f t="shared" si="197"/>
        <v>0</v>
      </c>
      <c r="BH162" s="109">
        <f t="shared" si="197"/>
        <v>0</v>
      </c>
      <c r="BI162" s="192">
        <f t="shared" si="197"/>
        <v>0</v>
      </c>
      <c r="BJ162" s="110">
        <f t="shared" si="198"/>
        <v>0</v>
      </c>
      <c r="BK162" s="111">
        <f t="shared" si="199"/>
        <v>0</v>
      </c>
      <c r="BM162" s="113">
        <f t="shared" si="200"/>
        <v>0</v>
      </c>
      <c r="BN162" s="114">
        <f t="shared" si="201"/>
        <v>0</v>
      </c>
      <c r="BO162" s="115">
        <f t="shared" si="202"/>
        <v>0</v>
      </c>
    </row>
    <row r="163" spans="1:67" s="112" customFormat="1" ht="17.25" outlineLevel="1">
      <c r="A163" s="60"/>
      <c r="B163" s="185"/>
      <c r="C163" s="193"/>
      <c r="D163" s="194"/>
      <c r="E163" s="194"/>
      <c r="F163" s="194"/>
      <c r="G163" s="195"/>
      <c r="H163" s="189"/>
      <c r="I163" s="86"/>
      <c r="J163" s="87"/>
      <c r="K163" s="87"/>
      <c r="L163" s="87"/>
      <c r="M163" s="87"/>
      <c r="N163" s="87"/>
      <c r="O163" s="190">
        <f t="shared" si="165"/>
        <v>0</v>
      </c>
      <c r="P163" s="191"/>
      <c r="Q163" s="90"/>
      <c r="R163" s="90"/>
      <c r="S163" s="91">
        <f t="shared" si="166"/>
        <v>0</v>
      </c>
      <c r="T163" s="92">
        <f t="shared" si="167"/>
        <v>0</v>
      </c>
      <c r="U163" s="93" t="str">
        <f t="shared" si="168"/>
        <v/>
      </c>
      <c r="V163" s="93" t="str">
        <f t="shared" si="169"/>
        <v/>
      </c>
      <c r="W163" s="93" t="str">
        <f t="shared" si="170"/>
        <v/>
      </c>
      <c r="X163" s="93" t="str">
        <f t="shared" si="171"/>
        <v/>
      </c>
      <c r="Y163" s="93" t="str">
        <f t="shared" si="172"/>
        <v/>
      </c>
      <c r="Z163" s="93" t="str">
        <f t="shared" si="173"/>
        <v/>
      </c>
      <c r="AA163" s="94">
        <f t="shared" si="174"/>
        <v>0</v>
      </c>
      <c r="AB163" s="95">
        <f t="shared" si="175"/>
        <v>0</v>
      </c>
      <c r="AC163" s="96">
        <f t="shared" si="176"/>
        <v>0</v>
      </c>
      <c r="AD163" s="92">
        <f t="shared" si="177"/>
        <v>0</v>
      </c>
      <c r="AE163" s="93" t="str">
        <f t="shared" si="178"/>
        <v/>
      </c>
      <c r="AF163" s="93" t="str">
        <f t="shared" si="179"/>
        <v/>
      </c>
      <c r="AG163" s="93" t="str">
        <f t="shared" si="180"/>
        <v/>
      </c>
      <c r="AH163" s="93" t="str">
        <f t="shared" si="181"/>
        <v/>
      </c>
      <c r="AI163" s="93" t="str">
        <f t="shared" si="182"/>
        <v/>
      </c>
      <c r="AJ163" s="93" t="str">
        <f t="shared" si="183"/>
        <v/>
      </c>
      <c r="AK163" s="97"/>
      <c r="AL163" s="98">
        <f t="shared" si="203"/>
        <v>0</v>
      </c>
      <c r="AM163" s="91" t="str">
        <f t="shared" si="184"/>
        <v/>
      </c>
      <c r="AN163" s="92">
        <f t="shared" si="185"/>
        <v>0</v>
      </c>
      <c r="AO163" s="93" t="str">
        <f t="shared" si="186"/>
        <v/>
      </c>
      <c r="AP163" s="93" t="str">
        <f t="shared" si="187"/>
        <v/>
      </c>
      <c r="AQ163" s="93" t="str">
        <f t="shared" si="188"/>
        <v/>
      </c>
      <c r="AR163" s="93" t="str">
        <f t="shared" si="189"/>
        <v/>
      </c>
      <c r="AS163" s="93" t="str">
        <f t="shared" si="190"/>
        <v/>
      </c>
      <c r="AT163" s="93" t="str">
        <f t="shared" si="191"/>
        <v/>
      </c>
      <c r="AU163" s="99"/>
      <c r="AV163" s="100"/>
      <c r="AW163" s="101"/>
      <c r="AX163" s="102"/>
      <c r="AY163" s="103">
        <f t="shared" si="192"/>
        <v>0</v>
      </c>
      <c r="AZ163" s="104">
        <f t="shared" si="193"/>
        <v>0</v>
      </c>
      <c r="BA163" s="104">
        <f t="shared" si="194"/>
        <v>0</v>
      </c>
      <c r="BB163" s="105">
        <f t="shared" si="195"/>
        <v>0</v>
      </c>
      <c r="BC163" s="118">
        <f t="shared" si="196"/>
        <v>0</v>
      </c>
      <c r="BD163" s="107"/>
      <c r="BE163" s="108">
        <f t="shared" si="197"/>
        <v>0</v>
      </c>
      <c r="BF163" s="109">
        <f t="shared" si="197"/>
        <v>0</v>
      </c>
      <c r="BG163" s="109">
        <f t="shared" si="197"/>
        <v>0</v>
      </c>
      <c r="BH163" s="109">
        <f t="shared" si="197"/>
        <v>0</v>
      </c>
      <c r="BI163" s="192">
        <f t="shared" si="197"/>
        <v>0</v>
      </c>
      <c r="BJ163" s="110">
        <f t="shared" si="198"/>
        <v>0</v>
      </c>
      <c r="BK163" s="111">
        <f t="shared" si="199"/>
        <v>0</v>
      </c>
      <c r="BM163" s="113">
        <f t="shared" si="200"/>
        <v>0</v>
      </c>
      <c r="BN163" s="114">
        <f t="shared" si="201"/>
        <v>0</v>
      </c>
      <c r="BO163" s="115">
        <f t="shared" si="202"/>
        <v>0</v>
      </c>
    </row>
    <row r="164" spans="1:67" s="112" customFormat="1" ht="17.25" outlineLevel="1">
      <c r="A164" s="60"/>
      <c r="B164" s="185"/>
      <c r="C164" s="193"/>
      <c r="D164" s="194"/>
      <c r="E164" s="194"/>
      <c r="F164" s="194"/>
      <c r="G164" s="195"/>
      <c r="H164" s="189"/>
      <c r="I164" s="86"/>
      <c r="J164" s="87"/>
      <c r="K164" s="87"/>
      <c r="L164" s="87"/>
      <c r="M164" s="87"/>
      <c r="N164" s="87"/>
      <c r="O164" s="190">
        <f t="shared" si="165"/>
        <v>0</v>
      </c>
      <c r="P164" s="191"/>
      <c r="Q164" s="90"/>
      <c r="R164" s="90"/>
      <c r="S164" s="91">
        <f t="shared" si="166"/>
        <v>0</v>
      </c>
      <c r="T164" s="92">
        <f t="shared" si="167"/>
        <v>0</v>
      </c>
      <c r="U164" s="93" t="str">
        <f t="shared" si="168"/>
        <v/>
      </c>
      <c r="V164" s="93" t="str">
        <f t="shared" si="169"/>
        <v/>
      </c>
      <c r="W164" s="93" t="str">
        <f t="shared" si="170"/>
        <v/>
      </c>
      <c r="X164" s="93" t="str">
        <f t="shared" si="171"/>
        <v/>
      </c>
      <c r="Y164" s="93" t="str">
        <f t="shared" si="172"/>
        <v/>
      </c>
      <c r="Z164" s="93" t="str">
        <f t="shared" si="173"/>
        <v/>
      </c>
      <c r="AA164" s="94">
        <f t="shared" si="174"/>
        <v>0</v>
      </c>
      <c r="AB164" s="95">
        <f t="shared" si="175"/>
        <v>0</v>
      </c>
      <c r="AC164" s="96">
        <f t="shared" si="176"/>
        <v>0</v>
      </c>
      <c r="AD164" s="92">
        <f t="shared" si="177"/>
        <v>0</v>
      </c>
      <c r="AE164" s="93" t="str">
        <f t="shared" si="178"/>
        <v/>
      </c>
      <c r="AF164" s="93" t="str">
        <f t="shared" si="179"/>
        <v/>
      </c>
      <c r="AG164" s="93" t="str">
        <f t="shared" si="180"/>
        <v/>
      </c>
      <c r="AH164" s="93" t="str">
        <f t="shared" si="181"/>
        <v/>
      </c>
      <c r="AI164" s="93" t="str">
        <f t="shared" si="182"/>
        <v/>
      </c>
      <c r="AJ164" s="93" t="str">
        <f t="shared" si="183"/>
        <v/>
      </c>
      <c r="AK164" s="97"/>
      <c r="AL164" s="98">
        <f t="shared" si="203"/>
        <v>0</v>
      </c>
      <c r="AM164" s="91" t="str">
        <f t="shared" si="184"/>
        <v/>
      </c>
      <c r="AN164" s="92">
        <f t="shared" si="185"/>
        <v>0</v>
      </c>
      <c r="AO164" s="93" t="str">
        <f t="shared" si="186"/>
        <v/>
      </c>
      <c r="AP164" s="93" t="str">
        <f t="shared" si="187"/>
        <v/>
      </c>
      <c r="AQ164" s="93" t="str">
        <f t="shared" si="188"/>
        <v/>
      </c>
      <c r="AR164" s="93" t="str">
        <f t="shared" si="189"/>
        <v/>
      </c>
      <c r="AS164" s="93" t="str">
        <f t="shared" si="190"/>
        <v/>
      </c>
      <c r="AT164" s="93" t="str">
        <f t="shared" si="191"/>
        <v/>
      </c>
      <c r="AU164" s="99"/>
      <c r="AV164" s="100"/>
      <c r="AW164" s="101"/>
      <c r="AX164" s="102"/>
      <c r="AY164" s="103">
        <f t="shared" si="192"/>
        <v>0</v>
      </c>
      <c r="AZ164" s="104">
        <f t="shared" si="193"/>
        <v>0</v>
      </c>
      <c r="BA164" s="104">
        <f t="shared" si="194"/>
        <v>0</v>
      </c>
      <c r="BB164" s="105">
        <f t="shared" si="195"/>
        <v>0</v>
      </c>
      <c r="BC164" s="118">
        <f t="shared" si="196"/>
        <v>0</v>
      </c>
      <c r="BD164" s="107"/>
      <c r="BE164" s="108">
        <f t="shared" si="197"/>
        <v>0</v>
      </c>
      <c r="BF164" s="109">
        <f t="shared" si="197"/>
        <v>0</v>
      </c>
      <c r="BG164" s="109">
        <f t="shared" si="197"/>
        <v>0</v>
      </c>
      <c r="BH164" s="109">
        <f t="shared" si="197"/>
        <v>0</v>
      </c>
      <c r="BI164" s="192">
        <f t="shared" si="197"/>
        <v>0</v>
      </c>
      <c r="BJ164" s="110">
        <f t="shared" si="198"/>
        <v>0</v>
      </c>
      <c r="BK164" s="111">
        <f t="shared" si="199"/>
        <v>0</v>
      </c>
      <c r="BM164" s="113">
        <f t="shared" si="200"/>
        <v>0</v>
      </c>
      <c r="BN164" s="114">
        <f t="shared" si="201"/>
        <v>0</v>
      </c>
      <c r="BO164" s="115">
        <f t="shared" si="202"/>
        <v>0</v>
      </c>
    </row>
    <row r="165" spans="1:67" s="112" customFormat="1" ht="17.25" outlineLevel="1">
      <c r="A165" s="60"/>
      <c r="B165" s="185"/>
      <c r="C165" s="193"/>
      <c r="D165" s="194"/>
      <c r="E165" s="194"/>
      <c r="F165" s="194"/>
      <c r="G165" s="195"/>
      <c r="H165" s="189"/>
      <c r="I165" s="86"/>
      <c r="J165" s="87"/>
      <c r="K165" s="87"/>
      <c r="L165" s="87"/>
      <c r="M165" s="87"/>
      <c r="N165" s="87"/>
      <c r="O165" s="190">
        <f t="shared" si="165"/>
        <v>0</v>
      </c>
      <c r="P165" s="191"/>
      <c r="Q165" s="90"/>
      <c r="R165" s="90"/>
      <c r="S165" s="91">
        <f t="shared" si="166"/>
        <v>0</v>
      </c>
      <c r="T165" s="92">
        <f t="shared" si="167"/>
        <v>0</v>
      </c>
      <c r="U165" s="93" t="str">
        <f t="shared" si="168"/>
        <v/>
      </c>
      <c r="V165" s="93" t="str">
        <f t="shared" si="169"/>
        <v/>
      </c>
      <c r="W165" s="93" t="str">
        <f t="shared" si="170"/>
        <v/>
      </c>
      <c r="X165" s="93" t="str">
        <f t="shared" si="171"/>
        <v/>
      </c>
      <c r="Y165" s="93" t="str">
        <f t="shared" si="172"/>
        <v/>
      </c>
      <c r="Z165" s="93" t="str">
        <f t="shared" si="173"/>
        <v/>
      </c>
      <c r="AA165" s="94">
        <f t="shared" si="174"/>
        <v>0</v>
      </c>
      <c r="AB165" s="95">
        <f t="shared" si="175"/>
        <v>0</v>
      </c>
      <c r="AC165" s="96">
        <f t="shared" si="176"/>
        <v>0</v>
      </c>
      <c r="AD165" s="92">
        <f t="shared" si="177"/>
        <v>0</v>
      </c>
      <c r="AE165" s="93" t="str">
        <f t="shared" si="178"/>
        <v/>
      </c>
      <c r="AF165" s="93" t="str">
        <f t="shared" si="179"/>
        <v/>
      </c>
      <c r="AG165" s="93" t="str">
        <f t="shared" si="180"/>
        <v/>
      </c>
      <c r="AH165" s="93" t="str">
        <f t="shared" si="181"/>
        <v/>
      </c>
      <c r="AI165" s="93" t="str">
        <f t="shared" si="182"/>
        <v/>
      </c>
      <c r="AJ165" s="93" t="str">
        <f t="shared" si="183"/>
        <v/>
      </c>
      <c r="AK165" s="97"/>
      <c r="AL165" s="98">
        <f t="shared" si="203"/>
        <v>0</v>
      </c>
      <c r="AM165" s="91" t="str">
        <f t="shared" si="184"/>
        <v/>
      </c>
      <c r="AN165" s="92">
        <f t="shared" si="185"/>
        <v>0</v>
      </c>
      <c r="AO165" s="93" t="str">
        <f t="shared" si="186"/>
        <v/>
      </c>
      <c r="AP165" s="93" t="str">
        <f t="shared" si="187"/>
        <v/>
      </c>
      <c r="AQ165" s="93" t="str">
        <f t="shared" si="188"/>
        <v/>
      </c>
      <c r="AR165" s="93" t="str">
        <f t="shared" si="189"/>
        <v/>
      </c>
      <c r="AS165" s="93" t="str">
        <f t="shared" si="190"/>
        <v/>
      </c>
      <c r="AT165" s="93" t="str">
        <f t="shared" si="191"/>
        <v/>
      </c>
      <c r="AU165" s="99"/>
      <c r="AV165" s="100"/>
      <c r="AW165" s="101"/>
      <c r="AX165" s="102"/>
      <c r="AY165" s="103">
        <f t="shared" si="192"/>
        <v>0</v>
      </c>
      <c r="AZ165" s="104">
        <f t="shared" si="193"/>
        <v>0</v>
      </c>
      <c r="BA165" s="104">
        <f t="shared" si="194"/>
        <v>0</v>
      </c>
      <c r="BB165" s="105">
        <f t="shared" si="195"/>
        <v>0</v>
      </c>
      <c r="BC165" s="118">
        <f t="shared" si="196"/>
        <v>0</v>
      </c>
      <c r="BD165" s="107"/>
      <c r="BE165" s="108">
        <f t="shared" si="197"/>
        <v>0</v>
      </c>
      <c r="BF165" s="109">
        <f t="shared" si="197"/>
        <v>0</v>
      </c>
      <c r="BG165" s="109">
        <f t="shared" si="197"/>
        <v>0</v>
      </c>
      <c r="BH165" s="109">
        <f t="shared" si="197"/>
        <v>0</v>
      </c>
      <c r="BI165" s="192">
        <f t="shared" si="197"/>
        <v>0</v>
      </c>
      <c r="BJ165" s="110">
        <f t="shared" si="198"/>
        <v>0</v>
      </c>
      <c r="BK165" s="111">
        <f t="shared" si="199"/>
        <v>0</v>
      </c>
      <c r="BM165" s="113">
        <f t="shared" si="200"/>
        <v>0</v>
      </c>
      <c r="BN165" s="114">
        <f t="shared" si="201"/>
        <v>0</v>
      </c>
      <c r="BO165" s="115">
        <f t="shared" si="202"/>
        <v>0</v>
      </c>
    </row>
    <row r="166" spans="1:67" s="112" customFormat="1" ht="17.25" outlineLevel="1">
      <c r="A166" s="60"/>
      <c r="B166" s="185"/>
      <c r="C166" s="193"/>
      <c r="D166" s="194"/>
      <c r="E166" s="194"/>
      <c r="F166" s="194"/>
      <c r="G166" s="195"/>
      <c r="H166" s="189"/>
      <c r="I166" s="86"/>
      <c r="J166" s="87"/>
      <c r="K166" s="87"/>
      <c r="L166" s="87"/>
      <c r="M166" s="87"/>
      <c r="N166" s="87"/>
      <c r="O166" s="190">
        <f t="shared" si="165"/>
        <v>0</v>
      </c>
      <c r="P166" s="191"/>
      <c r="Q166" s="90"/>
      <c r="R166" s="90"/>
      <c r="S166" s="91">
        <f t="shared" si="166"/>
        <v>0</v>
      </c>
      <c r="T166" s="92">
        <f t="shared" si="167"/>
        <v>0</v>
      </c>
      <c r="U166" s="93" t="str">
        <f t="shared" si="168"/>
        <v/>
      </c>
      <c r="V166" s="93" t="str">
        <f t="shared" si="169"/>
        <v/>
      </c>
      <c r="W166" s="93" t="str">
        <f t="shared" si="170"/>
        <v/>
      </c>
      <c r="X166" s="93" t="str">
        <f t="shared" si="171"/>
        <v/>
      </c>
      <c r="Y166" s="93" t="str">
        <f t="shared" si="172"/>
        <v/>
      </c>
      <c r="Z166" s="93" t="str">
        <f t="shared" si="173"/>
        <v/>
      </c>
      <c r="AA166" s="94">
        <f t="shared" si="174"/>
        <v>0</v>
      </c>
      <c r="AB166" s="95">
        <f t="shared" si="175"/>
        <v>0</v>
      </c>
      <c r="AC166" s="96">
        <f t="shared" si="176"/>
        <v>0</v>
      </c>
      <c r="AD166" s="92">
        <f t="shared" si="177"/>
        <v>0</v>
      </c>
      <c r="AE166" s="93" t="str">
        <f t="shared" si="178"/>
        <v/>
      </c>
      <c r="AF166" s="93" t="str">
        <f t="shared" si="179"/>
        <v/>
      </c>
      <c r="AG166" s="93" t="str">
        <f t="shared" si="180"/>
        <v/>
      </c>
      <c r="AH166" s="93" t="str">
        <f t="shared" si="181"/>
        <v/>
      </c>
      <c r="AI166" s="93" t="str">
        <f t="shared" si="182"/>
        <v/>
      </c>
      <c r="AJ166" s="93" t="str">
        <f t="shared" si="183"/>
        <v/>
      </c>
      <c r="AK166" s="97"/>
      <c r="AL166" s="98">
        <f t="shared" si="203"/>
        <v>0</v>
      </c>
      <c r="AM166" s="91" t="str">
        <f t="shared" si="184"/>
        <v/>
      </c>
      <c r="AN166" s="92">
        <f t="shared" si="185"/>
        <v>0</v>
      </c>
      <c r="AO166" s="93" t="str">
        <f t="shared" si="186"/>
        <v/>
      </c>
      <c r="AP166" s="93" t="str">
        <f t="shared" si="187"/>
        <v/>
      </c>
      <c r="AQ166" s="93" t="str">
        <f t="shared" si="188"/>
        <v/>
      </c>
      <c r="AR166" s="93" t="str">
        <f t="shared" si="189"/>
        <v/>
      </c>
      <c r="AS166" s="93" t="str">
        <f t="shared" si="190"/>
        <v/>
      </c>
      <c r="AT166" s="93" t="str">
        <f t="shared" si="191"/>
        <v/>
      </c>
      <c r="AU166" s="99"/>
      <c r="AV166" s="100"/>
      <c r="AW166" s="101"/>
      <c r="AX166" s="102"/>
      <c r="AY166" s="103">
        <f t="shared" si="192"/>
        <v>0</v>
      </c>
      <c r="AZ166" s="104">
        <f t="shared" si="193"/>
        <v>0</v>
      </c>
      <c r="BA166" s="104">
        <f t="shared" si="194"/>
        <v>0</v>
      </c>
      <c r="BB166" s="105">
        <f t="shared" si="195"/>
        <v>0</v>
      </c>
      <c r="BC166" s="118">
        <f t="shared" si="196"/>
        <v>0</v>
      </c>
      <c r="BD166" s="107"/>
      <c r="BE166" s="108">
        <f t="shared" si="197"/>
        <v>0</v>
      </c>
      <c r="BF166" s="109">
        <f t="shared" si="197"/>
        <v>0</v>
      </c>
      <c r="BG166" s="109">
        <f t="shared" si="197"/>
        <v>0</v>
      </c>
      <c r="BH166" s="109">
        <f t="shared" si="197"/>
        <v>0</v>
      </c>
      <c r="BI166" s="192">
        <f t="shared" si="197"/>
        <v>0</v>
      </c>
      <c r="BJ166" s="110">
        <f t="shared" si="198"/>
        <v>0</v>
      </c>
      <c r="BK166" s="111">
        <f t="shared" si="199"/>
        <v>0</v>
      </c>
      <c r="BM166" s="113">
        <f t="shared" si="200"/>
        <v>0</v>
      </c>
      <c r="BN166" s="114">
        <f t="shared" si="201"/>
        <v>0</v>
      </c>
      <c r="BO166" s="115">
        <f t="shared" si="202"/>
        <v>0</v>
      </c>
    </row>
    <row r="167" spans="1:67" s="112" customFormat="1" ht="17.25" outlineLevel="1">
      <c r="A167" s="60"/>
      <c r="B167" s="185"/>
      <c r="C167" s="193"/>
      <c r="D167" s="194"/>
      <c r="E167" s="194"/>
      <c r="F167" s="194"/>
      <c r="G167" s="195"/>
      <c r="H167" s="189"/>
      <c r="I167" s="86"/>
      <c r="J167" s="87"/>
      <c r="K167" s="87"/>
      <c r="L167" s="87"/>
      <c r="M167" s="87"/>
      <c r="N167" s="87"/>
      <c r="O167" s="190">
        <f t="shared" si="165"/>
        <v>0</v>
      </c>
      <c r="P167" s="191"/>
      <c r="Q167" s="90"/>
      <c r="R167" s="90"/>
      <c r="S167" s="91">
        <f t="shared" si="166"/>
        <v>0</v>
      </c>
      <c r="T167" s="92">
        <f t="shared" si="167"/>
        <v>0</v>
      </c>
      <c r="U167" s="93" t="str">
        <f t="shared" si="168"/>
        <v/>
      </c>
      <c r="V167" s="93" t="str">
        <f t="shared" si="169"/>
        <v/>
      </c>
      <c r="W167" s="93" t="str">
        <f t="shared" si="170"/>
        <v/>
      </c>
      <c r="X167" s="93" t="str">
        <f t="shared" si="171"/>
        <v/>
      </c>
      <c r="Y167" s="93" t="str">
        <f t="shared" si="172"/>
        <v/>
      </c>
      <c r="Z167" s="93" t="str">
        <f t="shared" si="173"/>
        <v/>
      </c>
      <c r="AA167" s="94">
        <f t="shared" si="174"/>
        <v>0</v>
      </c>
      <c r="AB167" s="95">
        <f t="shared" si="175"/>
        <v>0</v>
      </c>
      <c r="AC167" s="96">
        <f t="shared" si="176"/>
        <v>0</v>
      </c>
      <c r="AD167" s="92">
        <f t="shared" si="177"/>
        <v>0</v>
      </c>
      <c r="AE167" s="93" t="str">
        <f t="shared" si="178"/>
        <v/>
      </c>
      <c r="AF167" s="93" t="str">
        <f t="shared" si="179"/>
        <v/>
      </c>
      <c r="AG167" s="93" t="str">
        <f t="shared" si="180"/>
        <v/>
      </c>
      <c r="AH167" s="93" t="str">
        <f t="shared" si="181"/>
        <v/>
      </c>
      <c r="AI167" s="93" t="str">
        <f t="shared" si="182"/>
        <v/>
      </c>
      <c r="AJ167" s="93" t="str">
        <f t="shared" si="183"/>
        <v/>
      </c>
      <c r="AK167" s="97"/>
      <c r="AL167" s="98">
        <f t="shared" si="203"/>
        <v>0</v>
      </c>
      <c r="AM167" s="91" t="str">
        <f t="shared" si="184"/>
        <v/>
      </c>
      <c r="AN167" s="92">
        <f t="shared" si="185"/>
        <v>0</v>
      </c>
      <c r="AO167" s="93" t="str">
        <f t="shared" si="186"/>
        <v/>
      </c>
      <c r="AP167" s="93" t="str">
        <f t="shared" si="187"/>
        <v/>
      </c>
      <c r="AQ167" s="93" t="str">
        <f t="shared" si="188"/>
        <v/>
      </c>
      <c r="AR167" s="93" t="str">
        <f t="shared" si="189"/>
        <v/>
      </c>
      <c r="AS167" s="93" t="str">
        <f t="shared" si="190"/>
        <v/>
      </c>
      <c r="AT167" s="93" t="str">
        <f t="shared" si="191"/>
        <v/>
      </c>
      <c r="AU167" s="99"/>
      <c r="AV167" s="100"/>
      <c r="AW167" s="101"/>
      <c r="AX167" s="102"/>
      <c r="AY167" s="103">
        <f t="shared" si="192"/>
        <v>0</v>
      </c>
      <c r="AZ167" s="104">
        <f t="shared" si="193"/>
        <v>0</v>
      </c>
      <c r="BA167" s="104">
        <f t="shared" si="194"/>
        <v>0</v>
      </c>
      <c r="BB167" s="105">
        <f t="shared" si="195"/>
        <v>0</v>
      </c>
      <c r="BC167" s="118">
        <f t="shared" si="196"/>
        <v>0</v>
      </c>
      <c r="BD167" s="107"/>
      <c r="BE167" s="108">
        <f t="shared" si="197"/>
        <v>0</v>
      </c>
      <c r="BF167" s="109">
        <f t="shared" si="197"/>
        <v>0</v>
      </c>
      <c r="BG167" s="109">
        <f t="shared" si="197"/>
        <v>0</v>
      </c>
      <c r="BH167" s="109">
        <f t="shared" si="197"/>
        <v>0</v>
      </c>
      <c r="BI167" s="192">
        <f t="shared" si="197"/>
        <v>0</v>
      </c>
      <c r="BJ167" s="110">
        <f t="shared" si="198"/>
        <v>0</v>
      </c>
      <c r="BK167" s="111">
        <f t="shared" si="199"/>
        <v>0</v>
      </c>
      <c r="BM167" s="113">
        <f t="shared" si="200"/>
        <v>0</v>
      </c>
      <c r="BN167" s="114">
        <f t="shared" si="201"/>
        <v>0</v>
      </c>
      <c r="BO167" s="115">
        <f t="shared" si="202"/>
        <v>0</v>
      </c>
    </row>
    <row r="168" spans="1:67" s="112" customFormat="1" ht="17.25" outlineLevel="1">
      <c r="A168" s="60"/>
      <c r="B168" s="185"/>
      <c r="C168" s="193"/>
      <c r="D168" s="194"/>
      <c r="E168" s="194"/>
      <c r="F168" s="194"/>
      <c r="G168" s="195"/>
      <c r="H168" s="189"/>
      <c r="I168" s="86"/>
      <c r="J168" s="87"/>
      <c r="K168" s="87"/>
      <c r="L168" s="87"/>
      <c r="M168" s="87"/>
      <c r="N168" s="87"/>
      <c r="O168" s="190">
        <f t="shared" si="165"/>
        <v>0</v>
      </c>
      <c r="P168" s="191"/>
      <c r="Q168" s="90"/>
      <c r="R168" s="90"/>
      <c r="S168" s="91">
        <f t="shared" si="166"/>
        <v>0</v>
      </c>
      <c r="T168" s="92">
        <f t="shared" si="167"/>
        <v>0</v>
      </c>
      <c r="U168" s="93" t="str">
        <f t="shared" si="168"/>
        <v/>
      </c>
      <c r="V168" s="93" t="str">
        <f t="shared" si="169"/>
        <v/>
      </c>
      <c r="W168" s="93" t="str">
        <f t="shared" si="170"/>
        <v/>
      </c>
      <c r="X168" s="93" t="str">
        <f t="shared" si="171"/>
        <v/>
      </c>
      <c r="Y168" s="93" t="str">
        <f t="shared" si="172"/>
        <v/>
      </c>
      <c r="Z168" s="93" t="str">
        <f t="shared" si="173"/>
        <v/>
      </c>
      <c r="AA168" s="94">
        <f t="shared" si="174"/>
        <v>0</v>
      </c>
      <c r="AB168" s="95">
        <f t="shared" si="175"/>
        <v>0</v>
      </c>
      <c r="AC168" s="96">
        <f t="shared" si="176"/>
        <v>0</v>
      </c>
      <c r="AD168" s="92">
        <f t="shared" si="177"/>
        <v>0</v>
      </c>
      <c r="AE168" s="93" t="str">
        <f t="shared" si="178"/>
        <v/>
      </c>
      <c r="AF168" s="93" t="str">
        <f t="shared" si="179"/>
        <v/>
      </c>
      <c r="AG168" s="93" t="str">
        <f t="shared" si="180"/>
        <v/>
      </c>
      <c r="AH168" s="93" t="str">
        <f t="shared" si="181"/>
        <v/>
      </c>
      <c r="AI168" s="93" t="str">
        <f t="shared" si="182"/>
        <v/>
      </c>
      <c r="AJ168" s="93" t="str">
        <f t="shared" si="183"/>
        <v/>
      </c>
      <c r="AK168" s="97"/>
      <c r="AL168" s="98">
        <f t="shared" si="203"/>
        <v>0</v>
      </c>
      <c r="AM168" s="91" t="str">
        <f t="shared" si="184"/>
        <v/>
      </c>
      <c r="AN168" s="92">
        <f t="shared" si="185"/>
        <v>0</v>
      </c>
      <c r="AO168" s="93" t="str">
        <f t="shared" si="186"/>
        <v/>
      </c>
      <c r="AP168" s="93" t="str">
        <f t="shared" si="187"/>
        <v/>
      </c>
      <c r="AQ168" s="93" t="str">
        <f t="shared" si="188"/>
        <v/>
      </c>
      <c r="AR168" s="93" t="str">
        <f t="shared" si="189"/>
        <v/>
      </c>
      <c r="AS168" s="93" t="str">
        <f t="shared" si="190"/>
        <v/>
      </c>
      <c r="AT168" s="93" t="str">
        <f t="shared" si="191"/>
        <v/>
      </c>
      <c r="AU168" s="99"/>
      <c r="AV168" s="100"/>
      <c r="AW168" s="101"/>
      <c r="AX168" s="102"/>
      <c r="AY168" s="103">
        <f t="shared" si="192"/>
        <v>0</v>
      </c>
      <c r="AZ168" s="104">
        <f t="shared" si="193"/>
        <v>0</v>
      </c>
      <c r="BA168" s="104">
        <f t="shared" si="194"/>
        <v>0</v>
      </c>
      <c r="BB168" s="105">
        <f t="shared" si="195"/>
        <v>0</v>
      </c>
      <c r="BC168" s="118">
        <f t="shared" si="196"/>
        <v>0</v>
      </c>
      <c r="BD168" s="107"/>
      <c r="BE168" s="108">
        <f t="shared" si="197"/>
        <v>0</v>
      </c>
      <c r="BF168" s="109">
        <f t="shared" si="197"/>
        <v>0</v>
      </c>
      <c r="BG168" s="109">
        <f t="shared" si="197"/>
        <v>0</v>
      </c>
      <c r="BH168" s="109">
        <f t="shared" si="197"/>
        <v>0</v>
      </c>
      <c r="BI168" s="192">
        <f t="shared" si="197"/>
        <v>0</v>
      </c>
      <c r="BJ168" s="110">
        <f t="shared" si="198"/>
        <v>0</v>
      </c>
      <c r="BK168" s="111">
        <f t="shared" si="199"/>
        <v>0</v>
      </c>
      <c r="BM168" s="113">
        <f t="shared" si="200"/>
        <v>0</v>
      </c>
      <c r="BN168" s="114">
        <f t="shared" si="201"/>
        <v>0</v>
      </c>
      <c r="BO168" s="115">
        <f t="shared" si="202"/>
        <v>0</v>
      </c>
    </row>
    <row r="169" spans="1:67" s="112" customFormat="1" ht="18" outlineLevel="1" thickBot="1">
      <c r="A169" s="60"/>
      <c r="B169" s="185"/>
      <c r="C169" s="196"/>
      <c r="D169" s="197"/>
      <c r="E169" s="197"/>
      <c r="F169" s="197"/>
      <c r="G169" s="198"/>
      <c r="H169" s="189"/>
      <c r="I169" s="86"/>
      <c r="J169" s="87"/>
      <c r="K169" s="87"/>
      <c r="L169" s="87"/>
      <c r="M169" s="87"/>
      <c r="N169" s="87"/>
      <c r="O169" s="190">
        <f t="shared" si="165"/>
        <v>0</v>
      </c>
      <c r="P169" s="191"/>
      <c r="Q169" s="90"/>
      <c r="R169" s="90"/>
      <c r="S169" s="91">
        <f t="shared" si="166"/>
        <v>0</v>
      </c>
      <c r="T169" s="92">
        <f t="shared" si="167"/>
        <v>0</v>
      </c>
      <c r="U169" s="93" t="str">
        <f t="shared" si="168"/>
        <v/>
      </c>
      <c r="V169" s="93" t="str">
        <f t="shared" si="169"/>
        <v/>
      </c>
      <c r="W169" s="93" t="str">
        <f t="shared" si="170"/>
        <v/>
      </c>
      <c r="X169" s="93" t="str">
        <f t="shared" si="171"/>
        <v/>
      </c>
      <c r="Y169" s="93" t="str">
        <f t="shared" si="172"/>
        <v/>
      </c>
      <c r="Z169" s="93" t="str">
        <f t="shared" si="173"/>
        <v/>
      </c>
      <c r="AA169" s="94">
        <f t="shared" si="174"/>
        <v>0</v>
      </c>
      <c r="AB169" s="95">
        <f t="shared" si="175"/>
        <v>0</v>
      </c>
      <c r="AC169" s="96">
        <f t="shared" si="176"/>
        <v>0</v>
      </c>
      <c r="AD169" s="92">
        <f t="shared" si="177"/>
        <v>0</v>
      </c>
      <c r="AE169" s="93" t="str">
        <f t="shared" si="178"/>
        <v/>
      </c>
      <c r="AF169" s="93" t="str">
        <f t="shared" si="179"/>
        <v/>
      </c>
      <c r="AG169" s="93" t="str">
        <f t="shared" si="180"/>
        <v/>
      </c>
      <c r="AH169" s="93" t="str">
        <f t="shared" si="181"/>
        <v/>
      </c>
      <c r="AI169" s="93" t="str">
        <f t="shared" si="182"/>
        <v/>
      </c>
      <c r="AJ169" s="93" t="str">
        <f t="shared" si="183"/>
        <v/>
      </c>
      <c r="AK169" s="97"/>
      <c r="AL169" s="98">
        <f t="shared" si="203"/>
        <v>0</v>
      </c>
      <c r="AM169" s="91" t="str">
        <f t="shared" si="184"/>
        <v/>
      </c>
      <c r="AN169" s="92">
        <f t="shared" si="185"/>
        <v>0</v>
      </c>
      <c r="AO169" s="93" t="str">
        <f t="shared" si="186"/>
        <v/>
      </c>
      <c r="AP169" s="93" t="str">
        <f t="shared" si="187"/>
        <v/>
      </c>
      <c r="AQ169" s="93" t="str">
        <f t="shared" si="188"/>
        <v/>
      </c>
      <c r="AR169" s="93" t="str">
        <f t="shared" si="189"/>
        <v/>
      </c>
      <c r="AS169" s="93" t="str">
        <f t="shared" si="190"/>
        <v/>
      </c>
      <c r="AT169" s="93" t="str">
        <f t="shared" si="191"/>
        <v/>
      </c>
      <c r="AU169" s="99"/>
      <c r="AV169" s="122"/>
      <c r="AW169" s="101"/>
      <c r="AX169" s="102"/>
      <c r="AY169" s="103">
        <f t="shared" si="192"/>
        <v>0</v>
      </c>
      <c r="AZ169" s="104">
        <f t="shared" si="193"/>
        <v>0</v>
      </c>
      <c r="BA169" s="104">
        <f t="shared" si="194"/>
        <v>0</v>
      </c>
      <c r="BB169" s="105">
        <f t="shared" si="195"/>
        <v>0</v>
      </c>
      <c r="BC169" s="118">
        <f t="shared" si="196"/>
        <v>0</v>
      </c>
      <c r="BE169" s="108">
        <f t="shared" si="197"/>
        <v>0</v>
      </c>
      <c r="BF169" s="109">
        <f t="shared" si="197"/>
        <v>0</v>
      </c>
      <c r="BG169" s="109">
        <f t="shared" si="197"/>
        <v>0</v>
      </c>
      <c r="BH169" s="109">
        <f t="shared" si="197"/>
        <v>0</v>
      </c>
      <c r="BI169" s="192">
        <f t="shared" si="197"/>
        <v>0</v>
      </c>
      <c r="BJ169" s="110">
        <f t="shared" si="198"/>
        <v>0</v>
      </c>
      <c r="BK169" s="111">
        <f t="shared" si="199"/>
        <v>0</v>
      </c>
      <c r="BM169" s="113">
        <f t="shared" si="200"/>
        <v>0</v>
      </c>
      <c r="BN169" s="114">
        <f t="shared" si="201"/>
        <v>0</v>
      </c>
      <c r="BO169" s="115">
        <f t="shared" si="202"/>
        <v>0</v>
      </c>
    </row>
    <row r="170" spans="1:67" s="112" customFormat="1" ht="15.75" customHeight="1" outlineLevel="1" thickBot="1">
      <c r="A170" s="60"/>
      <c r="B170" s="123"/>
      <c r="C170" s="199"/>
      <c r="D170" s="200"/>
      <c r="E170" s="200"/>
      <c r="F170" s="200"/>
      <c r="G170" s="201"/>
      <c r="H170" s="127"/>
      <c r="I170" s="128"/>
      <c r="J170" s="129"/>
      <c r="K170" s="129"/>
      <c r="L170" s="129"/>
      <c r="M170" s="129"/>
      <c r="N170" s="129"/>
      <c r="O170" s="202"/>
      <c r="P170" s="203"/>
      <c r="Q170" s="203"/>
      <c r="R170" s="203"/>
      <c r="S170" s="137"/>
      <c r="T170" s="137"/>
      <c r="U170" s="133"/>
      <c r="V170" s="137"/>
      <c r="W170" s="137"/>
      <c r="X170" s="137"/>
      <c r="Y170" s="137"/>
      <c r="Z170" s="137"/>
      <c r="AA170" s="94"/>
      <c r="AB170" s="204"/>
      <c r="AC170" s="137"/>
      <c r="AD170" s="137"/>
      <c r="AE170" s="133"/>
      <c r="AF170" s="137"/>
      <c r="AG170" s="137"/>
      <c r="AH170" s="137"/>
      <c r="AI170" s="137"/>
      <c r="AJ170" s="137"/>
      <c r="AK170" s="97"/>
      <c r="AL170" s="203"/>
      <c r="AM170" s="133"/>
      <c r="AN170" s="137"/>
      <c r="AO170" s="133"/>
      <c r="AP170" s="137"/>
      <c r="AQ170" s="137"/>
      <c r="AR170" s="137"/>
      <c r="AS170" s="137"/>
      <c r="AT170" s="137"/>
      <c r="AU170" s="99"/>
      <c r="AV170" s="101"/>
      <c r="AW170" s="101"/>
      <c r="AY170" s="138">
        <f>SUM(AY160:AY169)</f>
        <v>0</v>
      </c>
      <c r="AZ170" s="139">
        <f t="shared" ref="AZ170:BC170" si="204">SUM(AZ160:AZ169)</f>
        <v>0</v>
      </c>
      <c r="BA170" s="139">
        <f t="shared" si="204"/>
        <v>0</v>
      </c>
      <c r="BB170" s="140">
        <f t="shared" si="204"/>
        <v>0</v>
      </c>
      <c r="BC170" s="141">
        <f t="shared" si="204"/>
        <v>0</v>
      </c>
      <c r="BD170" s="142"/>
      <c r="BE170" s="143">
        <f t="shared" ref="BE170:BK170" si="205">SUM(BE160:BE169)</f>
        <v>0</v>
      </c>
      <c r="BF170" s="144">
        <f t="shared" si="205"/>
        <v>0</v>
      </c>
      <c r="BG170" s="144">
        <f t="shared" si="205"/>
        <v>0</v>
      </c>
      <c r="BH170" s="144">
        <f t="shared" si="205"/>
        <v>0</v>
      </c>
      <c r="BI170" s="145">
        <f t="shared" si="205"/>
        <v>0</v>
      </c>
      <c r="BJ170" s="146">
        <f t="shared" si="205"/>
        <v>0</v>
      </c>
      <c r="BK170" s="147">
        <f t="shared" si="205"/>
        <v>0</v>
      </c>
      <c r="BM170" s="113">
        <f t="shared" si="200"/>
        <v>0</v>
      </c>
      <c r="BN170" s="114">
        <f t="shared" si="201"/>
        <v>0</v>
      </c>
      <c r="BO170" s="115">
        <f t="shared" si="202"/>
        <v>0</v>
      </c>
    </row>
    <row r="171" spans="1:67" s="112" customFormat="1" ht="15.75" customHeight="1" outlineLevel="1" thickBot="1">
      <c r="A171" s="60"/>
      <c r="B171" s="148"/>
      <c r="C171" s="149" t="s">
        <v>152</v>
      </c>
      <c r="D171" s="205"/>
      <c r="E171" s="205"/>
      <c r="F171" s="205"/>
      <c r="G171" s="206"/>
      <c r="H171" s="85"/>
      <c r="I171" s="86"/>
      <c r="J171" s="87"/>
      <c r="K171" s="87"/>
      <c r="L171" s="87"/>
      <c r="M171" s="87"/>
      <c r="N171" s="87"/>
      <c r="O171" s="92"/>
      <c r="P171" s="191"/>
      <c r="Q171" s="191"/>
      <c r="R171" s="191"/>
      <c r="S171" s="96"/>
      <c r="T171" s="96">
        <f>SUM(T160:T169)</f>
        <v>0</v>
      </c>
      <c r="U171" s="91">
        <f t="shared" ref="U171:Z171" si="206">SUM(U160:U169)</f>
        <v>0</v>
      </c>
      <c r="V171" s="96">
        <f t="shared" si="206"/>
        <v>0</v>
      </c>
      <c r="W171" s="96">
        <f t="shared" si="206"/>
        <v>0</v>
      </c>
      <c r="X171" s="96">
        <f t="shared" si="206"/>
        <v>0</v>
      </c>
      <c r="Y171" s="96">
        <f t="shared" si="206"/>
        <v>0</v>
      </c>
      <c r="Z171" s="96">
        <f t="shared" si="206"/>
        <v>0</v>
      </c>
      <c r="AA171" s="94"/>
      <c r="AB171" s="207"/>
      <c r="AC171" s="96"/>
      <c r="AD171" s="96">
        <f>SUM(AD160:AD169)</f>
        <v>0</v>
      </c>
      <c r="AE171" s="96">
        <f t="shared" ref="AE171:AJ171" si="207">SUM(AE160:AE169)</f>
        <v>0</v>
      </c>
      <c r="AF171" s="96">
        <f t="shared" si="207"/>
        <v>0</v>
      </c>
      <c r="AG171" s="96">
        <f t="shared" si="207"/>
        <v>0</v>
      </c>
      <c r="AH171" s="96">
        <f t="shared" si="207"/>
        <v>0</v>
      </c>
      <c r="AI171" s="96">
        <f t="shared" si="207"/>
        <v>0</v>
      </c>
      <c r="AJ171" s="96">
        <f t="shared" si="207"/>
        <v>0</v>
      </c>
      <c r="AK171" s="97"/>
      <c r="AL171" s="191"/>
      <c r="AM171" s="91"/>
      <c r="AN171" s="96">
        <f>SUM(AN160:AN169)</f>
        <v>0</v>
      </c>
      <c r="AO171" s="91">
        <f t="shared" ref="AO171:AT171" si="208">SUM(AO160:AO169)</f>
        <v>0</v>
      </c>
      <c r="AP171" s="91">
        <f t="shared" si="208"/>
        <v>0</v>
      </c>
      <c r="AQ171" s="91">
        <f t="shared" si="208"/>
        <v>0</v>
      </c>
      <c r="AR171" s="91">
        <f t="shared" si="208"/>
        <v>0</v>
      </c>
      <c r="AS171" s="91">
        <f t="shared" si="208"/>
        <v>0</v>
      </c>
      <c r="AT171" s="91">
        <f t="shared" si="208"/>
        <v>0</v>
      </c>
      <c r="AU171" s="99"/>
      <c r="AV171" s="101"/>
      <c r="AW171" s="101"/>
      <c r="BM171" s="156">
        <f>SUM(BM160:BM170)</f>
        <v>0</v>
      </c>
      <c r="BN171" s="157">
        <f>SUM(BN160:BN170)</f>
        <v>0</v>
      </c>
      <c r="BO171" s="158">
        <f>SUM(BO160:BO170)</f>
        <v>0</v>
      </c>
    </row>
    <row r="172" spans="1:67" s="112" customFormat="1" ht="15.75" customHeight="1" outlineLevel="1">
      <c r="A172" s="60"/>
      <c r="B172" s="148"/>
      <c r="C172" s="149" t="s">
        <v>145</v>
      </c>
      <c r="D172" s="205"/>
      <c r="E172" s="205"/>
      <c r="F172" s="205"/>
      <c r="G172" s="206"/>
      <c r="H172" s="85"/>
      <c r="I172" s="86"/>
      <c r="J172" s="87"/>
      <c r="K172" s="87"/>
      <c r="L172" s="87"/>
      <c r="M172" s="87"/>
      <c r="N172" s="87"/>
      <c r="O172" s="92"/>
      <c r="P172" s="191"/>
      <c r="Q172" s="191"/>
      <c r="R172" s="191"/>
      <c r="S172" s="96"/>
      <c r="T172" s="96">
        <f>+T171*0.196</f>
        <v>0</v>
      </c>
      <c r="U172" s="91">
        <f t="shared" ref="U172:W172" si="209">+U171*0.196</f>
        <v>0</v>
      </c>
      <c r="V172" s="96">
        <f t="shared" si="209"/>
        <v>0</v>
      </c>
      <c r="W172" s="96">
        <f t="shared" si="209"/>
        <v>0</v>
      </c>
      <c r="X172" s="96"/>
      <c r="Y172" s="96">
        <f t="shared" ref="Y172:Z172" si="210">+Y171*0.196</f>
        <v>0</v>
      </c>
      <c r="Z172" s="96">
        <f t="shared" si="210"/>
        <v>0</v>
      </c>
      <c r="AA172" s="94"/>
      <c r="AB172" s="207"/>
      <c r="AC172" s="96"/>
      <c r="AD172" s="96">
        <f>+AD171*0.196</f>
        <v>0</v>
      </c>
      <c r="AE172" s="96">
        <f t="shared" ref="AE172:AG172" si="211">+AE171*0.196</f>
        <v>0</v>
      </c>
      <c r="AF172" s="96">
        <f t="shared" si="211"/>
        <v>0</v>
      </c>
      <c r="AG172" s="96">
        <f t="shared" si="211"/>
        <v>0</v>
      </c>
      <c r="AH172" s="96"/>
      <c r="AI172" s="96">
        <f t="shared" ref="AI172:AJ172" si="212">+AI171*0.196</f>
        <v>0</v>
      </c>
      <c r="AJ172" s="96">
        <f t="shared" si="212"/>
        <v>0</v>
      </c>
      <c r="AK172" s="97"/>
      <c r="AL172" s="191"/>
      <c r="AM172" s="91"/>
      <c r="AN172" s="96">
        <f>+AN171*0.196</f>
        <v>0</v>
      </c>
      <c r="AO172" s="91">
        <f t="shared" ref="AO172:AT172" si="213">+AO171*0.196</f>
        <v>0</v>
      </c>
      <c r="AP172" s="91">
        <f t="shared" si="213"/>
        <v>0</v>
      </c>
      <c r="AQ172" s="91">
        <f t="shared" si="213"/>
        <v>0</v>
      </c>
      <c r="AR172" s="91">
        <f t="shared" si="213"/>
        <v>0</v>
      </c>
      <c r="AS172" s="91">
        <f t="shared" si="213"/>
        <v>0</v>
      </c>
      <c r="AT172" s="91">
        <f t="shared" si="213"/>
        <v>0</v>
      </c>
      <c r="AU172" s="99"/>
      <c r="AV172" s="101"/>
      <c r="AW172" s="101"/>
      <c r="BM172" s="159"/>
      <c r="BN172" s="159"/>
      <c r="BO172" s="159"/>
    </row>
    <row r="173" spans="1:67" s="112" customFormat="1" ht="15.75" customHeight="1" outlineLevel="1">
      <c r="A173" s="60"/>
      <c r="B173" s="148"/>
      <c r="C173" s="149" t="s">
        <v>150</v>
      </c>
      <c r="D173" s="205"/>
      <c r="E173" s="205"/>
      <c r="F173" s="205"/>
      <c r="G173" s="206"/>
      <c r="H173" s="85"/>
      <c r="I173" s="86"/>
      <c r="J173" s="87"/>
      <c r="K173" s="87"/>
      <c r="L173" s="87"/>
      <c r="M173" s="87"/>
      <c r="N173" s="87"/>
      <c r="O173" s="92"/>
      <c r="P173" s="191"/>
      <c r="Q173" s="191"/>
      <c r="R173" s="191"/>
      <c r="S173" s="96"/>
      <c r="T173" s="96">
        <f>+T172+T171</f>
        <v>0</v>
      </c>
      <c r="U173" s="91">
        <f t="shared" ref="U173:W173" si="214">+U172+U171</f>
        <v>0</v>
      </c>
      <c r="V173" s="96">
        <f t="shared" si="214"/>
        <v>0</v>
      </c>
      <c r="W173" s="96">
        <f t="shared" si="214"/>
        <v>0</v>
      </c>
      <c r="X173" s="96"/>
      <c r="Y173" s="96">
        <f t="shared" ref="Y173:Z173" si="215">+Y172+Y171</f>
        <v>0</v>
      </c>
      <c r="Z173" s="96">
        <f t="shared" si="215"/>
        <v>0</v>
      </c>
      <c r="AA173" s="94"/>
      <c r="AB173" s="207"/>
      <c r="AC173" s="96"/>
      <c r="AD173" s="96">
        <f>+AD172+AD171</f>
        <v>0</v>
      </c>
      <c r="AE173" s="96">
        <f t="shared" ref="AE173:AG173" si="216">+AE172+AE171</f>
        <v>0</v>
      </c>
      <c r="AF173" s="96">
        <f t="shared" si="216"/>
        <v>0</v>
      </c>
      <c r="AG173" s="96">
        <f t="shared" si="216"/>
        <v>0</v>
      </c>
      <c r="AH173" s="96"/>
      <c r="AI173" s="96">
        <f t="shared" ref="AI173:AJ173" si="217">+AI172+AI171</f>
        <v>0</v>
      </c>
      <c r="AJ173" s="96">
        <f t="shared" si="217"/>
        <v>0</v>
      </c>
      <c r="AK173" s="97"/>
      <c r="AL173" s="191"/>
      <c r="AM173" s="91"/>
      <c r="AN173" s="96">
        <f>+AN172+AN171</f>
        <v>0</v>
      </c>
      <c r="AO173" s="91">
        <f t="shared" ref="AO173:AT173" si="218">+AO172+AO171</f>
        <v>0</v>
      </c>
      <c r="AP173" s="91">
        <f t="shared" si="218"/>
        <v>0</v>
      </c>
      <c r="AQ173" s="91">
        <f t="shared" si="218"/>
        <v>0</v>
      </c>
      <c r="AR173" s="91">
        <f t="shared" si="218"/>
        <v>0</v>
      </c>
      <c r="AS173" s="91">
        <f t="shared" si="218"/>
        <v>0</v>
      </c>
      <c r="AT173" s="91">
        <f t="shared" si="218"/>
        <v>0</v>
      </c>
      <c r="AU173" s="99"/>
      <c r="AV173" s="101"/>
      <c r="AW173" s="101"/>
      <c r="BM173" s="159"/>
      <c r="BN173" s="159"/>
      <c r="BO173" s="159"/>
    </row>
    <row r="174" spans="1:67" s="112" customFormat="1" ht="15.75" customHeight="1" outlineLevel="1" thickBot="1">
      <c r="A174" s="60"/>
      <c r="B174" s="160"/>
      <c r="C174" s="161"/>
      <c r="D174" s="208"/>
      <c r="E174" s="208"/>
      <c r="F174" s="208"/>
      <c r="G174" s="209"/>
      <c r="H174" s="164"/>
      <c r="I174" s="165"/>
      <c r="J174" s="166"/>
      <c r="K174" s="166"/>
      <c r="L174" s="166"/>
      <c r="M174" s="166"/>
      <c r="N174" s="166"/>
      <c r="O174" s="210"/>
      <c r="P174" s="211"/>
      <c r="Q174" s="211"/>
      <c r="R174" s="211"/>
      <c r="S174" s="174"/>
      <c r="T174" s="174"/>
      <c r="U174" s="170"/>
      <c r="V174" s="174"/>
      <c r="W174" s="174"/>
      <c r="X174" s="174"/>
      <c r="Y174" s="174"/>
      <c r="Z174" s="174"/>
      <c r="AA174" s="94"/>
      <c r="AB174" s="212"/>
      <c r="AC174" s="174"/>
      <c r="AD174" s="174"/>
      <c r="AE174" s="170"/>
      <c r="AF174" s="174"/>
      <c r="AG174" s="174"/>
      <c r="AH174" s="174"/>
      <c r="AI174" s="174"/>
      <c r="AJ174" s="174"/>
      <c r="AK174" s="97"/>
      <c r="AL174" s="211"/>
      <c r="AM174" s="170"/>
      <c r="AN174" s="174"/>
      <c r="AO174" s="170"/>
      <c r="AP174" s="174"/>
      <c r="AQ174" s="174"/>
      <c r="AR174" s="174"/>
      <c r="AS174" s="174"/>
      <c r="AT174" s="174"/>
      <c r="AU174" s="99"/>
      <c r="AV174" s="101"/>
      <c r="AW174" s="101"/>
      <c r="BM174" s="159"/>
      <c r="BN174" s="159"/>
      <c r="BO174" s="159"/>
    </row>
    <row r="175" spans="1:67" s="112" customFormat="1" ht="15.75" customHeight="1" thickBot="1">
      <c r="A175" s="60"/>
      <c r="B175" s="175"/>
      <c r="C175" s="176"/>
      <c r="D175" s="176"/>
      <c r="E175" s="176"/>
      <c r="F175" s="176"/>
      <c r="G175" s="176"/>
      <c r="I175" s="177"/>
      <c r="J175" s="177"/>
      <c r="K175" s="177"/>
      <c r="L175" s="177"/>
      <c r="M175" s="177"/>
      <c r="N175" s="177"/>
      <c r="O175" s="177"/>
      <c r="S175" s="178"/>
      <c r="T175" s="178"/>
      <c r="U175" s="178"/>
      <c r="V175" s="178"/>
      <c r="W175" s="178"/>
      <c r="X175" s="178"/>
      <c r="Y175" s="178"/>
      <c r="Z175" s="178"/>
      <c r="AA175" s="179"/>
      <c r="AB175" s="102"/>
      <c r="AC175" s="178"/>
      <c r="AD175" s="178"/>
      <c r="AE175" s="178"/>
      <c r="AF175" s="178"/>
      <c r="AG175" s="178"/>
      <c r="AH175" s="178"/>
      <c r="AI175" s="178"/>
      <c r="AJ175" s="178"/>
      <c r="AK175" s="180"/>
      <c r="AM175" s="178"/>
      <c r="AN175" s="178"/>
      <c r="AO175" s="178"/>
      <c r="AP175" s="178"/>
      <c r="AQ175" s="178"/>
      <c r="AR175" s="178"/>
      <c r="AS175" s="178"/>
      <c r="AT175" s="178"/>
      <c r="AU175" s="101"/>
      <c r="AV175" s="101"/>
      <c r="AW175" s="101"/>
      <c r="AY175" s="57" t="s">
        <v>3</v>
      </c>
      <c r="AZ175" s="58"/>
      <c r="BA175" s="58"/>
      <c r="BB175" s="58"/>
      <c r="BC175" s="59"/>
      <c r="BD175" s="23"/>
      <c r="BE175" s="57" t="s">
        <v>11</v>
      </c>
      <c r="BF175" s="58"/>
      <c r="BG175" s="58"/>
      <c r="BH175" s="58"/>
      <c r="BI175" s="58"/>
      <c r="BJ175" s="58"/>
      <c r="BK175" s="59"/>
      <c r="BM175" s="57" t="s">
        <v>147</v>
      </c>
      <c r="BN175" s="58"/>
      <c r="BO175" s="59"/>
    </row>
    <row r="176" spans="1:67" s="112" customFormat="1" ht="15.75" customHeight="1" outlineLevel="1" thickBot="1">
      <c r="A176" s="60"/>
      <c r="B176" s="181"/>
      <c r="C176" s="182" t="s">
        <v>153</v>
      </c>
      <c r="D176" s="182"/>
      <c r="E176" s="182"/>
      <c r="F176" s="182"/>
      <c r="G176" s="182"/>
      <c r="H176" s="182"/>
      <c r="I176" s="182"/>
      <c r="J176" s="182"/>
      <c r="K176" s="182"/>
      <c r="L176" s="182"/>
      <c r="M176" s="182"/>
      <c r="N176" s="182"/>
      <c r="O176" s="182"/>
      <c r="P176" s="182"/>
      <c r="Q176" s="182"/>
      <c r="R176" s="182"/>
      <c r="S176" s="182"/>
      <c r="T176" s="182"/>
      <c r="U176" s="182"/>
      <c r="V176" s="182"/>
      <c r="W176" s="182"/>
      <c r="X176" s="182"/>
      <c r="Y176" s="182"/>
      <c r="Z176" s="182"/>
      <c r="AA176" s="182"/>
      <c r="AB176" s="183"/>
      <c r="AC176" s="182"/>
      <c r="AD176" s="182"/>
      <c r="AE176" s="182"/>
      <c r="AF176" s="182"/>
      <c r="AG176" s="182"/>
      <c r="AH176" s="182"/>
      <c r="AI176" s="182"/>
      <c r="AJ176" s="182"/>
      <c r="AK176" s="182"/>
      <c r="AL176" s="182"/>
      <c r="AM176" s="182"/>
      <c r="AN176" s="184"/>
      <c r="AO176" s="182"/>
      <c r="AP176" s="182"/>
      <c r="AQ176" s="182"/>
      <c r="AR176" s="182"/>
      <c r="AS176" s="182"/>
      <c r="AT176" s="182"/>
      <c r="AU176" s="101"/>
      <c r="AV176" s="73" t="s">
        <v>25</v>
      </c>
      <c r="AW176" s="74"/>
      <c r="AX176" s="17" t="s">
        <v>26</v>
      </c>
      <c r="AY176" s="75" t="s">
        <v>27</v>
      </c>
      <c r="AZ176" s="76" t="s">
        <v>28</v>
      </c>
      <c r="BA176" s="76" t="s">
        <v>29</v>
      </c>
      <c r="BB176" s="76" t="s">
        <v>30</v>
      </c>
      <c r="BC176" s="77" t="s">
        <v>31</v>
      </c>
      <c r="BD176" s="78"/>
      <c r="BE176" s="75" t="s">
        <v>27</v>
      </c>
      <c r="BF176" s="76" t="s">
        <v>28</v>
      </c>
      <c r="BG176" s="76" t="s">
        <v>29</v>
      </c>
      <c r="BH176" s="76" t="s">
        <v>30</v>
      </c>
      <c r="BI176" s="79" t="s">
        <v>31</v>
      </c>
      <c r="BJ176" s="77" t="s">
        <v>32</v>
      </c>
      <c r="BK176" s="80" t="s">
        <v>33</v>
      </c>
      <c r="BM176" s="75" t="s">
        <v>34</v>
      </c>
      <c r="BN176" s="79" t="s">
        <v>4</v>
      </c>
      <c r="BO176" s="80" t="s">
        <v>33</v>
      </c>
    </row>
    <row r="177" spans="1:67" s="112" customFormat="1" ht="17.25" outlineLevel="1">
      <c r="A177" s="60"/>
      <c r="B177" s="185"/>
      <c r="C177" s="186"/>
      <c r="D177" s="187"/>
      <c r="E177" s="187"/>
      <c r="F177" s="187"/>
      <c r="G177" s="188"/>
      <c r="H177" s="189"/>
      <c r="I177" s="86"/>
      <c r="J177" s="87"/>
      <c r="K177" s="87"/>
      <c r="L177" s="87"/>
      <c r="M177" s="87"/>
      <c r="N177" s="87"/>
      <c r="O177" s="190">
        <f t="shared" ref="O177:O186" si="219">SUMIF($I$5:$N$5,"X",I177:N177)</f>
        <v>0</v>
      </c>
      <c r="P177" s="191"/>
      <c r="Q177" s="90"/>
      <c r="R177" s="90"/>
      <c r="S177" s="91">
        <f t="shared" ref="S177:S186" si="220">+P177+Q177+R177*THM</f>
        <v>0</v>
      </c>
      <c r="T177" s="92">
        <f t="shared" ref="T177:T186" si="221">IF(+SUMIF($I$5:$N$5,"X",U177:Z177)-O177*S177&lt;&gt;0,"Quantité forcée",+SUMIF($I$5:$N$5,"X",U177:Z177))</f>
        <v>0</v>
      </c>
      <c r="U177" s="93" t="str">
        <f t="shared" ref="U177:U186" si="222">IF($O177=0,"",IF($I$5="X",$S177*$I177,))</f>
        <v/>
      </c>
      <c r="V177" s="93" t="str">
        <f t="shared" ref="V177:V186" si="223">IF($O177=0,"",IF($J$5="X",$S177*$J177,))</f>
        <v/>
      </c>
      <c r="W177" s="93" t="str">
        <f t="shared" ref="W177:W186" si="224">IF($O177=0,"",IF($K$5="X",$S177*$K177,))</f>
        <v/>
      </c>
      <c r="X177" s="93" t="str">
        <f t="shared" ref="X177:X186" si="225">IF($O177=0,"",IF($L$5="X",$S177*$L177,))</f>
        <v/>
      </c>
      <c r="Y177" s="93" t="str">
        <f t="shared" ref="Y177:Y186" si="226">IF($O177=0,"",IF($M$5="X",$S177*$M177,))</f>
        <v/>
      </c>
      <c r="Z177" s="93" t="str">
        <f t="shared" ref="Z177:Z186" si="227">IF($O177=0,"",IF($N$5="X",$S177*$N177,))</f>
        <v/>
      </c>
      <c r="AA177" s="94">
        <f t="shared" ref="AA177:AA186" si="228">+IF(OR(AL177="!",AND($S177*$O177&lt;&gt;0,A177=0)),"!",)</f>
        <v>0</v>
      </c>
      <c r="AB177" s="95">
        <f t="shared" ref="AB177:AB186" si="229">+IFERROR(VLOOKUP($A177,$A$202:$AL$323,28,),0)</f>
        <v>0</v>
      </c>
      <c r="AC177" s="96">
        <f t="shared" ref="AC177:AC186" si="230">IF(AND($AB177=0,A177&lt;&gt;0),"k st dans BM?",IF($AB177=0,S177,S177*$AB177))</f>
        <v>0</v>
      </c>
      <c r="AD177" s="92">
        <f t="shared" ref="AD177:AD186" si="231">IF(T177="Quantité forcée","Quantité forcée",SUM(AE177:AJ177))</f>
        <v>0</v>
      </c>
      <c r="AE177" s="93" t="str">
        <f t="shared" ref="AE177:AE186" si="232">IF($O177=0,"",IF($I$5="X",$AC177*$I177,0))</f>
        <v/>
      </c>
      <c r="AF177" s="93" t="str">
        <f t="shared" ref="AF177:AF186" si="233">IF($O177=0,"",IF($J$5="X",$AC177*$J177,0))</f>
        <v/>
      </c>
      <c r="AG177" s="93" t="str">
        <f t="shared" ref="AG177:AG186" si="234">IF($O177=0,"",IF($K$5="X",$AC177*$K177,0))</f>
        <v/>
      </c>
      <c r="AH177" s="93" t="str">
        <f t="shared" ref="AH177:AH186" si="235">IF($O177=0,"",IF($L$5="X",$AC177*$L177,0))</f>
        <v/>
      </c>
      <c r="AI177" s="93" t="str">
        <f t="shared" ref="AI177:AI186" si="236">IF($O177=0,"",IF($M$5="X",$AC177*$M177,0))</f>
        <v/>
      </c>
      <c r="AJ177" s="93" t="str">
        <f t="shared" ref="AJ177:AJ186" si="237">IF($O177=0,"",IF($N$5="X",$AC177*$N177,0))</f>
        <v/>
      </c>
      <c r="AK177" s="97"/>
      <c r="AL177" s="98">
        <f>IF($A177=0,0,IFERROR(VLOOKUP($A177,$A$202:$AL$323,38,),"!"))</f>
        <v>0</v>
      </c>
      <c r="AM177" s="91" t="str">
        <f t="shared" ref="AM177:AM186" si="238">IF($O177=0,"",IF(AL177=0,AC177,$AL177*$AC177))</f>
        <v/>
      </c>
      <c r="AN177" s="92">
        <f t="shared" ref="AN177:AN186" si="239">IF(AD177="Quantité forcée","Quantité forcée",SUM(AO177:AT177))</f>
        <v>0</v>
      </c>
      <c r="AO177" s="93" t="str">
        <f t="shared" ref="AO177:AO186" si="240">IF($O177=0,"",IF($I$5="X",$AM177*$I177,0))</f>
        <v/>
      </c>
      <c r="AP177" s="93" t="str">
        <f t="shared" ref="AP177:AP186" si="241">IF($O177=0,"",IF($J$5="X",$AM177*$J177,0))</f>
        <v/>
      </c>
      <c r="AQ177" s="93" t="str">
        <f t="shared" ref="AQ177:AQ186" si="242">IF($O177=0,"",IF($K$5="X",$AM177*$K177,0))</f>
        <v/>
      </c>
      <c r="AR177" s="93" t="str">
        <f t="shared" ref="AR177:AR186" si="243">IF($O177=0,"",IF($L$5="X",$AM177*$L177,0))</f>
        <v/>
      </c>
      <c r="AS177" s="93" t="str">
        <f t="shared" ref="AS177:AS186" si="244">IF($O177=0,"",IF($M$5="X",$AM177*$M177,0))</f>
        <v/>
      </c>
      <c r="AT177" s="93" t="str">
        <f t="shared" ref="AT177:AT186" si="245">IF($O177=0,"",IF($N$5="X",$AM177*$N177,0))</f>
        <v/>
      </c>
      <c r="AU177" s="99"/>
      <c r="AV177" s="100"/>
      <c r="AW177" s="101"/>
      <c r="AX177" s="102"/>
      <c r="AY177" s="103">
        <f t="shared" ref="AY177:AY186" si="246">+IF($AX177="b",$O177,)</f>
        <v>0</v>
      </c>
      <c r="AZ177" s="104">
        <f t="shared" ref="AZ177:AZ186" si="247">+IF($AX177="ha",$O177,)</f>
        <v>0</v>
      </c>
      <c r="BA177" s="104">
        <f t="shared" ref="BA177:BA186" si="248">+IF($AX177="ts",$O177,)</f>
        <v>0</v>
      </c>
      <c r="BB177" s="105">
        <f t="shared" ref="BB177:BB186" si="249">+IF($AX177="ch",$O177,)</f>
        <v>0</v>
      </c>
      <c r="BC177" s="118">
        <f t="shared" ref="BC177:BC186" si="250">+IF($AX177="cv",$O177,)</f>
        <v>0</v>
      </c>
      <c r="BD177" s="107"/>
      <c r="BE177" s="108">
        <f t="shared" ref="BE177:BI186" si="251">+IF(AY177=0,,+$R177*$O177)</f>
        <v>0</v>
      </c>
      <c r="BF177" s="109">
        <f t="shared" si="251"/>
        <v>0</v>
      </c>
      <c r="BG177" s="109">
        <f t="shared" si="251"/>
        <v>0</v>
      </c>
      <c r="BH177" s="109">
        <f t="shared" si="251"/>
        <v>0</v>
      </c>
      <c r="BI177" s="192">
        <f t="shared" si="251"/>
        <v>0</v>
      </c>
      <c r="BJ177" s="110">
        <f t="shared" ref="BJ177:BJ186" si="252">BK177-SUM(BE177:BI177)</f>
        <v>0</v>
      </c>
      <c r="BK177" s="111">
        <f t="shared" ref="BK177:BK186" si="253">+$O177*R177</f>
        <v>0</v>
      </c>
      <c r="BM177" s="113">
        <f t="shared" ref="BM177:BM187" si="254">+$O177*P177</f>
        <v>0</v>
      </c>
      <c r="BN177" s="114">
        <f t="shared" ref="BN177:BN187" si="255">+$O177*(Q177+R177*THM)</f>
        <v>0</v>
      </c>
      <c r="BO177" s="115">
        <f t="shared" ref="BO177:BO187" si="256">SUM(BM177:BN177)</f>
        <v>0</v>
      </c>
    </row>
    <row r="178" spans="1:67" s="112" customFormat="1" ht="17.25" outlineLevel="1">
      <c r="A178" s="60"/>
      <c r="B178" s="185"/>
      <c r="C178" s="193"/>
      <c r="D178" s="194"/>
      <c r="E178" s="194"/>
      <c r="F178" s="194"/>
      <c r="G178" s="195"/>
      <c r="H178" s="189"/>
      <c r="I178" s="86"/>
      <c r="J178" s="87"/>
      <c r="K178" s="87"/>
      <c r="L178" s="87"/>
      <c r="M178" s="87"/>
      <c r="N178" s="87"/>
      <c r="O178" s="190">
        <f t="shared" si="219"/>
        <v>0</v>
      </c>
      <c r="P178" s="191"/>
      <c r="Q178" s="90"/>
      <c r="R178" s="90"/>
      <c r="S178" s="91">
        <f t="shared" si="220"/>
        <v>0</v>
      </c>
      <c r="T178" s="92">
        <f t="shared" si="221"/>
        <v>0</v>
      </c>
      <c r="U178" s="93" t="str">
        <f t="shared" si="222"/>
        <v/>
      </c>
      <c r="V178" s="93" t="str">
        <f t="shared" si="223"/>
        <v/>
      </c>
      <c r="W178" s="93" t="str">
        <f t="shared" si="224"/>
        <v/>
      </c>
      <c r="X178" s="93" t="str">
        <f t="shared" si="225"/>
        <v/>
      </c>
      <c r="Y178" s="93" t="str">
        <f t="shared" si="226"/>
        <v/>
      </c>
      <c r="Z178" s="93" t="str">
        <f t="shared" si="227"/>
        <v/>
      </c>
      <c r="AA178" s="94">
        <f t="shared" si="228"/>
        <v>0</v>
      </c>
      <c r="AB178" s="95">
        <f t="shared" si="229"/>
        <v>0</v>
      </c>
      <c r="AC178" s="96">
        <f t="shared" si="230"/>
        <v>0</v>
      </c>
      <c r="AD178" s="92">
        <f t="shared" si="231"/>
        <v>0</v>
      </c>
      <c r="AE178" s="93" t="str">
        <f t="shared" si="232"/>
        <v/>
      </c>
      <c r="AF178" s="93" t="str">
        <f t="shared" si="233"/>
        <v/>
      </c>
      <c r="AG178" s="93" t="str">
        <f t="shared" si="234"/>
        <v/>
      </c>
      <c r="AH178" s="93" t="str">
        <f t="shared" si="235"/>
        <v/>
      </c>
      <c r="AI178" s="93" t="str">
        <f t="shared" si="236"/>
        <v/>
      </c>
      <c r="AJ178" s="93" t="str">
        <f t="shared" si="237"/>
        <v/>
      </c>
      <c r="AK178" s="97"/>
      <c r="AL178" s="98">
        <f t="shared" ref="AL178:AL186" si="257">IF($A178=0,0,IFERROR(VLOOKUP($A178,$A$202:$AL$323,38,),"!"))</f>
        <v>0</v>
      </c>
      <c r="AM178" s="91" t="str">
        <f t="shared" si="238"/>
        <v/>
      </c>
      <c r="AN178" s="92">
        <f t="shared" si="239"/>
        <v>0</v>
      </c>
      <c r="AO178" s="93" t="str">
        <f t="shared" si="240"/>
        <v/>
      </c>
      <c r="AP178" s="93" t="str">
        <f t="shared" si="241"/>
        <v/>
      </c>
      <c r="AQ178" s="93" t="str">
        <f t="shared" si="242"/>
        <v/>
      </c>
      <c r="AR178" s="93" t="str">
        <f t="shared" si="243"/>
        <v/>
      </c>
      <c r="AS178" s="93" t="str">
        <f t="shared" si="244"/>
        <v/>
      </c>
      <c r="AT178" s="93" t="str">
        <f t="shared" si="245"/>
        <v/>
      </c>
      <c r="AU178" s="99"/>
      <c r="AV178" s="100"/>
      <c r="AW178" s="101"/>
      <c r="AX178" s="102"/>
      <c r="AY178" s="103">
        <f t="shared" si="246"/>
        <v>0</v>
      </c>
      <c r="AZ178" s="104">
        <f t="shared" si="247"/>
        <v>0</v>
      </c>
      <c r="BA178" s="104">
        <f t="shared" si="248"/>
        <v>0</v>
      </c>
      <c r="BB178" s="105">
        <f t="shared" si="249"/>
        <v>0</v>
      </c>
      <c r="BC178" s="118">
        <f t="shared" si="250"/>
        <v>0</v>
      </c>
      <c r="BD178" s="107"/>
      <c r="BE178" s="108">
        <f t="shared" si="251"/>
        <v>0</v>
      </c>
      <c r="BF178" s="109">
        <f t="shared" si="251"/>
        <v>0</v>
      </c>
      <c r="BG178" s="109">
        <f t="shared" si="251"/>
        <v>0</v>
      </c>
      <c r="BH178" s="109">
        <f t="shared" si="251"/>
        <v>0</v>
      </c>
      <c r="BI178" s="192">
        <f t="shared" si="251"/>
        <v>0</v>
      </c>
      <c r="BJ178" s="110">
        <f t="shared" si="252"/>
        <v>0</v>
      </c>
      <c r="BK178" s="111">
        <f t="shared" si="253"/>
        <v>0</v>
      </c>
      <c r="BM178" s="113">
        <f t="shared" si="254"/>
        <v>0</v>
      </c>
      <c r="BN178" s="114">
        <f t="shared" si="255"/>
        <v>0</v>
      </c>
      <c r="BO178" s="115">
        <f t="shared" si="256"/>
        <v>0</v>
      </c>
    </row>
    <row r="179" spans="1:67" s="112" customFormat="1" ht="17.25" outlineLevel="1">
      <c r="A179" s="60"/>
      <c r="B179" s="185"/>
      <c r="C179" s="193"/>
      <c r="D179" s="194"/>
      <c r="E179" s="194"/>
      <c r="F179" s="194"/>
      <c r="G179" s="195"/>
      <c r="H179" s="189"/>
      <c r="I179" s="86"/>
      <c r="J179" s="87"/>
      <c r="K179" s="87"/>
      <c r="L179" s="87"/>
      <c r="M179" s="87"/>
      <c r="N179" s="87"/>
      <c r="O179" s="190">
        <f t="shared" si="219"/>
        <v>0</v>
      </c>
      <c r="P179" s="191"/>
      <c r="Q179" s="90"/>
      <c r="R179" s="90"/>
      <c r="S179" s="91">
        <f t="shared" si="220"/>
        <v>0</v>
      </c>
      <c r="T179" s="92">
        <f t="shared" si="221"/>
        <v>0</v>
      </c>
      <c r="U179" s="93" t="str">
        <f t="shared" si="222"/>
        <v/>
      </c>
      <c r="V179" s="93" t="str">
        <f t="shared" si="223"/>
        <v/>
      </c>
      <c r="W179" s="93" t="str">
        <f t="shared" si="224"/>
        <v/>
      </c>
      <c r="X179" s="93" t="str">
        <f t="shared" si="225"/>
        <v/>
      </c>
      <c r="Y179" s="93" t="str">
        <f t="shared" si="226"/>
        <v/>
      </c>
      <c r="Z179" s="93" t="str">
        <f t="shared" si="227"/>
        <v/>
      </c>
      <c r="AA179" s="94">
        <f t="shared" si="228"/>
        <v>0</v>
      </c>
      <c r="AB179" s="95">
        <f t="shared" si="229"/>
        <v>0</v>
      </c>
      <c r="AC179" s="96">
        <f t="shared" si="230"/>
        <v>0</v>
      </c>
      <c r="AD179" s="92">
        <f t="shared" si="231"/>
        <v>0</v>
      </c>
      <c r="AE179" s="93" t="str">
        <f t="shared" si="232"/>
        <v/>
      </c>
      <c r="AF179" s="93" t="str">
        <f t="shared" si="233"/>
        <v/>
      </c>
      <c r="AG179" s="93" t="str">
        <f t="shared" si="234"/>
        <v/>
      </c>
      <c r="AH179" s="93" t="str">
        <f t="shared" si="235"/>
        <v/>
      </c>
      <c r="AI179" s="93" t="str">
        <f t="shared" si="236"/>
        <v/>
      </c>
      <c r="AJ179" s="93" t="str">
        <f t="shared" si="237"/>
        <v/>
      </c>
      <c r="AK179" s="97"/>
      <c r="AL179" s="98">
        <f t="shared" si="257"/>
        <v>0</v>
      </c>
      <c r="AM179" s="91" t="str">
        <f t="shared" si="238"/>
        <v/>
      </c>
      <c r="AN179" s="92">
        <f t="shared" si="239"/>
        <v>0</v>
      </c>
      <c r="AO179" s="93" t="str">
        <f t="shared" si="240"/>
        <v/>
      </c>
      <c r="AP179" s="93" t="str">
        <f t="shared" si="241"/>
        <v/>
      </c>
      <c r="AQ179" s="93" t="str">
        <f t="shared" si="242"/>
        <v/>
      </c>
      <c r="AR179" s="93" t="str">
        <f t="shared" si="243"/>
        <v/>
      </c>
      <c r="AS179" s="93" t="str">
        <f t="shared" si="244"/>
        <v/>
      </c>
      <c r="AT179" s="93" t="str">
        <f t="shared" si="245"/>
        <v/>
      </c>
      <c r="AU179" s="99"/>
      <c r="AV179" s="100"/>
      <c r="AW179" s="101"/>
      <c r="AX179" s="102"/>
      <c r="AY179" s="103">
        <f t="shared" si="246"/>
        <v>0</v>
      </c>
      <c r="AZ179" s="104">
        <f t="shared" si="247"/>
        <v>0</v>
      </c>
      <c r="BA179" s="104">
        <f t="shared" si="248"/>
        <v>0</v>
      </c>
      <c r="BB179" s="105">
        <f t="shared" si="249"/>
        <v>0</v>
      </c>
      <c r="BC179" s="118">
        <f t="shared" si="250"/>
        <v>0</v>
      </c>
      <c r="BD179" s="107"/>
      <c r="BE179" s="108">
        <f t="shared" si="251"/>
        <v>0</v>
      </c>
      <c r="BF179" s="109">
        <f t="shared" si="251"/>
        <v>0</v>
      </c>
      <c r="BG179" s="109">
        <f t="shared" si="251"/>
        <v>0</v>
      </c>
      <c r="BH179" s="109">
        <f t="shared" si="251"/>
        <v>0</v>
      </c>
      <c r="BI179" s="192">
        <f t="shared" si="251"/>
        <v>0</v>
      </c>
      <c r="BJ179" s="110">
        <f t="shared" si="252"/>
        <v>0</v>
      </c>
      <c r="BK179" s="111">
        <f t="shared" si="253"/>
        <v>0</v>
      </c>
      <c r="BM179" s="113">
        <f t="shared" si="254"/>
        <v>0</v>
      </c>
      <c r="BN179" s="114">
        <f t="shared" si="255"/>
        <v>0</v>
      </c>
      <c r="BO179" s="115">
        <f t="shared" si="256"/>
        <v>0</v>
      </c>
    </row>
    <row r="180" spans="1:67" s="112" customFormat="1" ht="17.25" outlineLevel="1">
      <c r="A180" s="60"/>
      <c r="B180" s="185"/>
      <c r="C180" s="193"/>
      <c r="D180" s="194"/>
      <c r="E180" s="194"/>
      <c r="F180" s="194"/>
      <c r="G180" s="195"/>
      <c r="H180" s="189"/>
      <c r="I180" s="86"/>
      <c r="J180" s="87"/>
      <c r="K180" s="87"/>
      <c r="L180" s="87"/>
      <c r="M180" s="87"/>
      <c r="N180" s="87"/>
      <c r="O180" s="190">
        <f t="shared" si="219"/>
        <v>0</v>
      </c>
      <c r="P180" s="191"/>
      <c r="Q180" s="90"/>
      <c r="R180" s="90"/>
      <c r="S180" s="91">
        <f t="shared" si="220"/>
        <v>0</v>
      </c>
      <c r="T180" s="92">
        <f t="shared" si="221"/>
        <v>0</v>
      </c>
      <c r="U180" s="93" t="str">
        <f t="shared" si="222"/>
        <v/>
      </c>
      <c r="V180" s="93" t="str">
        <f t="shared" si="223"/>
        <v/>
      </c>
      <c r="W180" s="93" t="str">
        <f t="shared" si="224"/>
        <v/>
      </c>
      <c r="X180" s="93" t="str">
        <f t="shared" si="225"/>
        <v/>
      </c>
      <c r="Y180" s="93" t="str">
        <f t="shared" si="226"/>
        <v/>
      </c>
      <c r="Z180" s="93" t="str">
        <f t="shared" si="227"/>
        <v/>
      </c>
      <c r="AA180" s="94">
        <f t="shared" si="228"/>
        <v>0</v>
      </c>
      <c r="AB180" s="95">
        <f t="shared" si="229"/>
        <v>0</v>
      </c>
      <c r="AC180" s="96">
        <f t="shared" si="230"/>
        <v>0</v>
      </c>
      <c r="AD180" s="92">
        <f t="shared" si="231"/>
        <v>0</v>
      </c>
      <c r="AE180" s="93" t="str">
        <f t="shared" si="232"/>
        <v/>
      </c>
      <c r="AF180" s="93" t="str">
        <f t="shared" si="233"/>
        <v/>
      </c>
      <c r="AG180" s="93" t="str">
        <f t="shared" si="234"/>
        <v/>
      </c>
      <c r="AH180" s="93" t="str">
        <f t="shared" si="235"/>
        <v/>
      </c>
      <c r="AI180" s="93" t="str">
        <f t="shared" si="236"/>
        <v/>
      </c>
      <c r="AJ180" s="93" t="str">
        <f t="shared" si="237"/>
        <v/>
      </c>
      <c r="AK180" s="97"/>
      <c r="AL180" s="98">
        <f t="shared" si="257"/>
        <v>0</v>
      </c>
      <c r="AM180" s="91" t="str">
        <f t="shared" si="238"/>
        <v/>
      </c>
      <c r="AN180" s="92">
        <f t="shared" si="239"/>
        <v>0</v>
      </c>
      <c r="AO180" s="93" t="str">
        <f t="shared" si="240"/>
        <v/>
      </c>
      <c r="AP180" s="93" t="str">
        <f t="shared" si="241"/>
        <v/>
      </c>
      <c r="AQ180" s="93" t="str">
        <f t="shared" si="242"/>
        <v/>
      </c>
      <c r="AR180" s="93" t="str">
        <f t="shared" si="243"/>
        <v/>
      </c>
      <c r="AS180" s="93" t="str">
        <f t="shared" si="244"/>
        <v/>
      </c>
      <c r="AT180" s="93" t="str">
        <f t="shared" si="245"/>
        <v/>
      </c>
      <c r="AU180" s="99"/>
      <c r="AV180" s="100"/>
      <c r="AW180" s="101"/>
      <c r="AX180" s="102"/>
      <c r="AY180" s="103">
        <f t="shared" si="246"/>
        <v>0</v>
      </c>
      <c r="AZ180" s="104">
        <f t="shared" si="247"/>
        <v>0</v>
      </c>
      <c r="BA180" s="104">
        <f t="shared" si="248"/>
        <v>0</v>
      </c>
      <c r="BB180" s="105">
        <f t="shared" si="249"/>
        <v>0</v>
      </c>
      <c r="BC180" s="118">
        <f t="shared" si="250"/>
        <v>0</v>
      </c>
      <c r="BD180" s="107"/>
      <c r="BE180" s="108">
        <f t="shared" si="251"/>
        <v>0</v>
      </c>
      <c r="BF180" s="109">
        <f t="shared" si="251"/>
        <v>0</v>
      </c>
      <c r="BG180" s="109">
        <f t="shared" si="251"/>
        <v>0</v>
      </c>
      <c r="BH180" s="109">
        <f t="shared" si="251"/>
        <v>0</v>
      </c>
      <c r="BI180" s="192">
        <f t="shared" si="251"/>
        <v>0</v>
      </c>
      <c r="BJ180" s="110">
        <f t="shared" si="252"/>
        <v>0</v>
      </c>
      <c r="BK180" s="111">
        <f t="shared" si="253"/>
        <v>0</v>
      </c>
      <c r="BM180" s="113">
        <f t="shared" si="254"/>
        <v>0</v>
      </c>
      <c r="BN180" s="114">
        <f t="shared" si="255"/>
        <v>0</v>
      </c>
      <c r="BO180" s="115">
        <f t="shared" si="256"/>
        <v>0</v>
      </c>
    </row>
    <row r="181" spans="1:67" s="112" customFormat="1" ht="17.25" outlineLevel="1">
      <c r="A181" s="60"/>
      <c r="B181" s="185"/>
      <c r="C181" s="193"/>
      <c r="D181" s="194"/>
      <c r="E181" s="194"/>
      <c r="F181" s="194"/>
      <c r="G181" s="195"/>
      <c r="H181" s="189"/>
      <c r="I181" s="86"/>
      <c r="J181" s="87"/>
      <c r="K181" s="87"/>
      <c r="L181" s="87"/>
      <c r="M181" s="87"/>
      <c r="N181" s="87"/>
      <c r="O181" s="190">
        <f t="shared" si="219"/>
        <v>0</v>
      </c>
      <c r="P181" s="191"/>
      <c r="Q181" s="90"/>
      <c r="R181" s="90"/>
      <c r="S181" s="91">
        <f t="shared" si="220"/>
        <v>0</v>
      </c>
      <c r="T181" s="92">
        <f t="shared" si="221"/>
        <v>0</v>
      </c>
      <c r="U181" s="93" t="str">
        <f t="shared" si="222"/>
        <v/>
      </c>
      <c r="V181" s="93" t="str">
        <f t="shared" si="223"/>
        <v/>
      </c>
      <c r="W181" s="93" t="str">
        <f t="shared" si="224"/>
        <v/>
      </c>
      <c r="X181" s="93" t="str">
        <f t="shared" si="225"/>
        <v/>
      </c>
      <c r="Y181" s="93" t="str">
        <f t="shared" si="226"/>
        <v/>
      </c>
      <c r="Z181" s="93" t="str">
        <f t="shared" si="227"/>
        <v/>
      </c>
      <c r="AA181" s="94">
        <f t="shared" si="228"/>
        <v>0</v>
      </c>
      <c r="AB181" s="95">
        <f t="shared" si="229"/>
        <v>0</v>
      </c>
      <c r="AC181" s="96">
        <f t="shared" si="230"/>
        <v>0</v>
      </c>
      <c r="AD181" s="92">
        <f t="shared" si="231"/>
        <v>0</v>
      </c>
      <c r="AE181" s="93" t="str">
        <f t="shared" si="232"/>
        <v/>
      </c>
      <c r="AF181" s="93" t="str">
        <f t="shared" si="233"/>
        <v/>
      </c>
      <c r="AG181" s="93" t="str">
        <f t="shared" si="234"/>
        <v/>
      </c>
      <c r="AH181" s="93" t="str">
        <f t="shared" si="235"/>
        <v/>
      </c>
      <c r="AI181" s="93" t="str">
        <f t="shared" si="236"/>
        <v/>
      </c>
      <c r="AJ181" s="93" t="str">
        <f t="shared" si="237"/>
        <v/>
      </c>
      <c r="AK181" s="97"/>
      <c r="AL181" s="98">
        <f t="shared" si="257"/>
        <v>0</v>
      </c>
      <c r="AM181" s="91" t="str">
        <f t="shared" si="238"/>
        <v/>
      </c>
      <c r="AN181" s="92">
        <f t="shared" si="239"/>
        <v>0</v>
      </c>
      <c r="AO181" s="93" t="str">
        <f t="shared" si="240"/>
        <v/>
      </c>
      <c r="AP181" s="93" t="str">
        <f t="shared" si="241"/>
        <v/>
      </c>
      <c r="AQ181" s="93" t="str">
        <f t="shared" si="242"/>
        <v/>
      </c>
      <c r="AR181" s="93" t="str">
        <f t="shared" si="243"/>
        <v/>
      </c>
      <c r="AS181" s="93" t="str">
        <f t="shared" si="244"/>
        <v/>
      </c>
      <c r="AT181" s="93" t="str">
        <f t="shared" si="245"/>
        <v/>
      </c>
      <c r="AU181" s="99"/>
      <c r="AV181" s="100"/>
      <c r="AW181" s="101"/>
      <c r="AX181" s="102"/>
      <c r="AY181" s="103">
        <f t="shared" si="246"/>
        <v>0</v>
      </c>
      <c r="AZ181" s="104">
        <f t="shared" si="247"/>
        <v>0</v>
      </c>
      <c r="BA181" s="104">
        <f t="shared" si="248"/>
        <v>0</v>
      </c>
      <c r="BB181" s="105">
        <f t="shared" si="249"/>
        <v>0</v>
      </c>
      <c r="BC181" s="118">
        <f t="shared" si="250"/>
        <v>0</v>
      </c>
      <c r="BD181" s="107"/>
      <c r="BE181" s="108">
        <f t="shared" si="251"/>
        <v>0</v>
      </c>
      <c r="BF181" s="109">
        <f t="shared" si="251"/>
        <v>0</v>
      </c>
      <c r="BG181" s="109">
        <f t="shared" si="251"/>
        <v>0</v>
      </c>
      <c r="BH181" s="109">
        <f t="shared" si="251"/>
        <v>0</v>
      </c>
      <c r="BI181" s="192">
        <f t="shared" si="251"/>
        <v>0</v>
      </c>
      <c r="BJ181" s="110">
        <f t="shared" si="252"/>
        <v>0</v>
      </c>
      <c r="BK181" s="111">
        <f t="shared" si="253"/>
        <v>0</v>
      </c>
      <c r="BM181" s="113">
        <f t="shared" si="254"/>
        <v>0</v>
      </c>
      <c r="BN181" s="114">
        <f t="shared" si="255"/>
        <v>0</v>
      </c>
      <c r="BO181" s="115">
        <f t="shared" si="256"/>
        <v>0</v>
      </c>
    </row>
    <row r="182" spans="1:67" s="112" customFormat="1" ht="17.25" outlineLevel="1">
      <c r="A182" s="60"/>
      <c r="B182" s="185"/>
      <c r="C182" s="193"/>
      <c r="D182" s="194"/>
      <c r="E182" s="194"/>
      <c r="F182" s="194"/>
      <c r="G182" s="195"/>
      <c r="H182" s="189"/>
      <c r="I182" s="86"/>
      <c r="J182" s="87"/>
      <c r="K182" s="87"/>
      <c r="L182" s="87"/>
      <c r="M182" s="87"/>
      <c r="N182" s="87"/>
      <c r="O182" s="190">
        <f t="shared" si="219"/>
        <v>0</v>
      </c>
      <c r="P182" s="191"/>
      <c r="Q182" s="90"/>
      <c r="R182" s="90"/>
      <c r="S182" s="91">
        <f t="shared" si="220"/>
        <v>0</v>
      </c>
      <c r="T182" s="92">
        <f t="shared" si="221"/>
        <v>0</v>
      </c>
      <c r="U182" s="93" t="str">
        <f t="shared" si="222"/>
        <v/>
      </c>
      <c r="V182" s="93" t="str">
        <f t="shared" si="223"/>
        <v/>
      </c>
      <c r="W182" s="93" t="str">
        <f t="shared" si="224"/>
        <v/>
      </c>
      <c r="X182" s="93" t="str">
        <f t="shared" si="225"/>
        <v/>
      </c>
      <c r="Y182" s="93" t="str">
        <f t="shared" si="226"/>
        <v/>
      </c>
      <c r="Z182" s="93" t="str">
        <f t="shared" si="227"/>
        <v/>
      </c>
      <c r="AA182" s="94">
        <f t="shared" si="228"/>
        <v>0</v>
      </c>
      <c r="AB182" s="95">
        <f t="shared" si="229"/>
        <v>0</v>
      </c>
      <c r="AC182" s="96">
        <f t="shared" si="230"/>
        <v>0</v>
      </c>
      <c r="AD182" s="92">
        <f t="shared" si="231"/>
        <v>0</v>
      </c>
      <c r="AE182" s="93" t="str">
        <f t="shared" si="232"/>
        <v/>
      </c>
      <c r="AF182" s="93" t="str">
        <f t="shared" si="233"/>
        <v/>
      </c>
      <c r="AG182" s="93" t="str">
        <f t="shared" si="234"/>
        <v/>
      </c>
      <c r="AH182" s="93" t="str">
        <f t="shared" si="235"/>
        <v/>
      </c>
      <c r="AI182" s="93" t="str">
        <f t="shared" si="236"/>
        <v/>
      </c>
      <c r="AJ182" s="93" t="str">
        <f t="shared" si="237"/>
        <v/>
      </c>
      <c r="AK182" s="97"/>
      <c r="AL182" s="98">
        <f t="shared" si="257"/>
        <v>0</v>
      </c>
      <c r="AM182" s="91" t="str">
        <f t="shared" si="238"/>
        <v/>
      </c>
      <c r="AN182" s="92">
        <f t="shared" si="239"/>
        <v>0</v>
      </c>
      <c r="AO182" s="93" t="str">
        <f t="shared" si="240"/>
        <v/>
      </c>
      <c r="AP182" s="93" t="str">
        <f t="shared" si="241"/>
        <v/>
      </c>
      <c r="AQ182" s="93" t="str">
        <f t="shared" si="242"/>
        <v/>
      </c>
      <c r="AR182" s="93" t="str">
        <f t="shared" si="243"/>
        <v/>
      </c>
      <c r="AS182" s="93" t="str">
        <f t="shared" si="244"/>
        <v/>
      </c>
      <c r="AT182" s="93" t="str">
        <f t="shared" si="245"/>
        <v/>
      </c>
      <c r="AU182" s="99"/>
      <c r="AV182" s="100"/>
      <c r="AW182" s="101"/>
      <c r="AX182" s="102"/>
      <c r="AY182" s="103">
        <f t="shared" si="246"/>
        <v>0</v>
      </c>
      <c r="AZ182" s="104">
        <f t="shared" si="247"/>
        <v>0</v>
      </c>
      <c r="BA182" s="104">
        <f t="shared" si="248"/>
        <v>0</v>
      </c>
      <c r="BB182" s="105">
        <f t="shared" si="249"/>
        <v>0</v>
      </c>
      <c r="BC182" s="118">
        <f t="shared" si="250"/>
        <v>0</v>
      </c>
      <c r="BD182" s="107"/>
      <c r="BE182" s="108">
        <f t="shared" si="251"/>
        <v>0</v>
      </c>
      <c r="BF182" s="109">
        <f t="shared" si="251"/>
        <v>0</v>
      </c>
      <c r="BG182" s="109">
        <f t="shared" si="251"/>
        <v>0</v>
      </c>
      <c r="BH182" s="109">
        <f t="shared" si="251"/>
        <v>0</v>
      </c>
      <c r="BI182" s="192">
        <f t="shared" si="251"/>
        <v>0</v>
      </c>
      <c r="BJ182" s="110">
        <f t="shared" si="252"/>
        <v>0</v>
      </c>
      <c r="BK182" s="111">
        <f t="shared" si="253"/>
        <v>0</v>
      </c>
      <c r="BM182" s="113">
        <f t="shared" si="254"/>
        <v>0</v>
      </c>
      <c r="BN182" s="114">
        <f t="shared" si="255"/>
        <v>0</v>
      </c>
      <c r="BO182" s="115">
        <f t="shared" si="256"/>
        <v>0</v>
      </c>
    </row>
    <row r="183" spans="1:67" s="112" customFormat="1" ht="17.25" outlineLevel="1">
      <c r="A183" s="60"/>
      <c r="B183" s="185"/>
      <c r="C183" s="193"/>
      <c r="D183" s="194"/>
      <c r="E183" s="194"/>
      <c r="F183" s="194"/>
      <c r="G183" s="195"/>
      <c r="H183" s="189"/>
      <c r="I183" s="86"/>
      <c r="J183" s="87"/>
      <c r="K183" s="87"/>
      <c r="L183" s="87"/>
      <c r="M183" s="87"/>
      <c r="N183" s="87"/>
      <c r="O183" s="190">
        <f t="shared" si="219"/>
        <v>0</v>
      </c>
      <c r="P183" s="191"/>
      <c r="Q183" s="90"/>
      <c r="R183" s="90"/>
      <c r="S183" s="91">
        <f t="shared" si="220"/>
        <v>0</v>
      </c>
      <c r="T183" s="92">
        <f t="shared" si="221"/>
        <v>0</v>
      </c>
      <c r="U183" s="93" t="str">
        <f t="shared" si="222"/>
        <v/>
      </c>
      <c r="V183" s="93" t="str">
        <f t="shared" si="223"/>
        <v/>
      </c>
      <c r="W183" s="93" t="str">
        <f t="shared" si="224"/>
        <v/>
      </c>
      <c r="X183" s="93" t="str">
        <f t="shared" si="225"/>
        <v/>
      </c>
      <c r="Y183" s="93" t="str">
        <f t="shared" si="226"/>
        <v/>
      </c>
      <c r="Z183" s="93" t="str">
        <f t="shared" si="227"/>
        <v/>
      </c>
      <c r="AA183" s="94">
        <f t="shared" si="228"/>
        <v>0</v>
      </c>
      <c r="AB183" s="95">
        <f t="shared" si="229"/>
        <v>0</v>
      </c>
      <c r="AC183" s="96">
        <f t="shared" si="230"/>
        <v>0</v>
      </c>
      <c r="AD183" s="92">
        <f t="shared" si="231"/>
        <v>0</v>
      </c>
      <c r="AE183" s="93" t="str">
        <f t="shared" si="232"/>
        <v/>
      </c>
      <c r="AF183" s="93" t="str">
        <f t="shared" si="233"/>
        <v/>
      </c>
      <c r="AG183" s="93" t="str">
        <f t="shared" si="234"/>
        <v/>
      </c>
      <c r="AH183" s="93" t="str">
        <f t="shared" si="235"/>
        <v/>
      </c>
      <c r="AI183" s="93" t="str">
        <f t="shared" si="236"/>
        <v/>
      </c>
      <c r="AJ183" s="93" t="str">
        <f t="shared" si="237"/>
        <v/>
      </c>
      <c r="AK183" s="97"/>
      <c r="AL183" s="98">
        <f t="shared" si="257"/>
        <v>0</v>
      </c>
      <c r="AM183" s="91" t="str">
        <f t="shared" si="238"/>
        <v/>
      </c>
      <c r="AN183" s="92">
        <f t="shared" si="239"/>
        <v>0</v>
      </c>
      <c r="AO183" s="93" t="str">
        <f t="shared" si="240"/>
        <v/>
      </c>
      <c r="AP183" s="93" t="str">
        <f t="shared" si="241"/>
        <v/>
      </c>
      <c r="AQ183" s="93" t="str">
        <f t="shared" si="242"/>
        <v/>
      </c>
      <c r="AR183" s="93" t="str">
        <f t="shared" si="243"/>
        <v/>
      </c>
      <c r="AS183" s="93" t="str">
        <f t="shared" si="244"/>
        <v/>
      </c>
      <c r="AT183" s="93" t="str">
        <f t="shared" si="245"/>
        <v/>
      </c>
      <c r="AU183" s="99"/>
      <c r="AV183" s="100"/>
      <c r="AW183" s="101"/>
      <c r="AX183" s="102"/>
      <c r="AY183" s="103">
        <f t="shared" si="246"/>
        <v>0</v>
      </c>
      <c r="AZ183" s="104">
        <f t="shared" si="247"/>
        <v>0</v>
      </c>
      <c r="BA183" s="104">
        <f t="shared" si="248"/>
        <v>0</v>
      </c>
      <c r="BB183" s="105">
        <f t="shared" si="249"/>
        <v>0</v>
      </c>
      <c r="BC183" s="118">
        <f t="shared" si="250"/>
        <v>0</v>
      </c>
      <c r="BD183" s="107"/>
      <c r="BE183" s="108">
        <f t="shared" si="251"/>
        <v>0</v>
      </c>
      <c r="BF183" s="109">
        <f t="shared" si="251"/>
        <v>0</v>
      </c>
      <c r="BG183" s="109">
        <f t="shared" si="251"/>
        <v>0</v>
      </c>
      <c r="BH183" s="109">
        <f t="shared" si="251"/>
        <v>0</v>
      </c>
      <c r="BI183" s="192">
        <f t="shared" si="251"/>
        <v>0</v>
      </c>
      <c r="BJ183" s="110">
        <f t="shared" si="252"/>
        <v>0</v>
      </c>
      <c r="BK183" s="111">
        <f t="shared" si="253"/>
        <v>0</v>
      </c>
      <c r="BM183" s="113">
        <f t="shared" si="254"/>
        <v>0</v>
      </c>
      <c r="BN183" s="114">
        <f t="shared" si="255"/>
        <v>0</v>
      </c>
      <c r="BO183" s="115">
        <f t="shared" si="256"/>
        <v>0</v>
      </c>
    </row>
    <row r="184" spans="1:67" s="112" customFormat="1" ht="17.25" outlineLevel="1">
      <c r="A184" s="60"/>
      <c r="B184" s="185"/>
      <c r="C184" s="193"/>
      <c r="D184" s="194"/>
      <c r="E184" s="194"/>
      <c r="F184" s="194"/>
      <c r="G184" s="195"/>
      <c r="H184" s="189"/>
      <c r="I184" s="86"/>
      <c r="J184" s="87"/>
      <c r="K184" s="87"/>
      <c r="L184" s="87"/>
      <c r="M184" s="87"/>
      <c r="N184" s="87"/>
      <c r="O184" s="190">
        <f t="shared" si="219"/>
        <v>0</v>
      </c>
      <c r="P184" s="191"/>
      <c r="Q184" s="90"/>
      <c r="R184" s="90"/>
      <c r="S184" s="91">
        <f t="shared" si="220"/>
        <v>0</v>
      </c>
      <c r="T184" s="92">
        <f t="shared" si="221"/>
        <v>0</v>
      </c>
      <c r="U184" s="93" t="str">
        <f t="shared" si="222"/>
        <v/>
      </c>
      <c r="V184" s="93" t="str">
        <f t="shared" si="223"/>
        <v/>
      </c>
      <c r="W184" s="93" t="str">
        <f t="shared" si="224"/>
        <v/>
      </c>
      <c r="X184" s="93" t="str">
        <f t="shared" si="225"/>
        <v/>
      </c>
      <c r="Y184" s="93" t="str">
        <f t="shared" si="226"/>
        <v/>
      </c>
      <c r="Z184" s="93" t="str">
        <f t="shared" si="227"/>
        <v/>
      </c>
      <c r="AA184" s="94">
        <f t="shared" si="228"/>
        <v>0</v>
      </c>
      <c r="AB184" s="95">
        <f t="shared" si="229"/>
        <v>0</v>
      </c>
      <c r="AC184" s="96">
        <f t="shared" si="230"/>
        <v>0</v>
      </c>
      <c r="AD184" s="92">
        <f t="shared" si="231"/>
        <v>0</v>
      </c>
      <c r="AE184" s="93" t="str">
        <f t="shared" si="232"/>
        <v/>
      </c>
      <c r="AF184" s="93" t="str">
        <f t="shared" si="233"/>
        <v/>
      </c>
      <c r="AG184" s="93" t="str">
        <f t="shared" si="234"/>
        <v/>
      </c>
      <c r="AH184" s="93" t="str">
        <f t="shared" si="235"/>
        <v/>
      </c>
      <c r="AI184" s="93" t="str">
        <f t="shared" si="236"/>
        <v/>
      </c>
      <c r="AJ184" s="93" t="str">
        <f t="shared" si="237"/>
        <v/>
      </c>
      <c r="AK184" s="97"/>
      <c r="AL184" s="98">
        <f t="shared" si="257"/>
        <v>0</v>
      </c>
      <c r="AM184" s="91" t="str">
        <f t="shared" si="238"/>
        <v/>
      </c>
      <c r="AN184" s="92">
        <f t="shared" si="239"/>
        <v>0</v>
      </c>
      <c r="AO184" s="93" t="str">
        <f t="shared" si="240"/>
        <v/>
      </c>
      <c r="AP184" s="93" t="str">
        <f t="shared" si="241"/>
        <v/>
      </c>
      <c r="AQ184" s="93" t="str">
        <f t="shared" si="242"/>
        <v/>
      </c>
      <c r="AR184" s="93" t="str">
        <f t="shared" si="243"/>
        <v/>
      </c>
      <c r="AS184" s="93" t="str">
        <f t="shared" si="244"/>
        <v/>
      </c>
      <c r="AT184" s="93" t="str">
        <f t="shared" si="245"/>
        <v/>
      </c>
      <c r="AU184" s="99"/>
      <c r="AV184" s="100"/>
      <c r="AW184" s="101"/>
      <c r="AX184" s="102"/>
      <c r="AY184" s="103">
        <f t="shared" si="246"/>
        <v>0</v>
      </c>
      <c r="AZ184" s="104">
        <f t="shared" si="247"/>
        <v>0</v>
      </c>
      <c r="BA184" s="104">
        <f t="shared" si="248"/>
        <v>0</v>
      </c>
      <c r="BB184" s="105">
        <f t="shared" si="249"/>
        <v>0</v>
      </c>
      <c r="BC184" s="118">
        <f t="shared" si="250"/>
        <v>0</v>
      </c>
      <c r="BD184" s="107"/>
      <c r="BE184" s="108">
        <f t="shared" si="251"/>
        <v>0</v>
      </c>
      <c r="BF184" s="109">
        <f t="shared" si="251"/>
        <v>0</v>
      </c>
      <c r="BG184" s="109">
        <f t="shared" si="251"/>
        <v>0</v>
      </c>
      <c r="BH184" s="109">
        <f t="shared" si="251"/>
        <v>0</v>
      </c>
      <c r="BI184" s="192">
        <f t="shared" si="251"/>
        <v>0</v>
      </c>
      <c r="BJ184" s="110">
        <f t="shared" si="252"/>
        <v>0</v>
      </c>
      <c r="BK184" s="111">
        <f t="shared" si="253"/>
        <v>0</v>
      </c>
      <c r="BM184" s="113">
        <f t="shared" si="254"/>
        <v>0</v>
      </c>
      <c r="BN184" s="114">
        <f t="shared" si="255"/>
        <v>0</v>
      </c>
      <c r="BO184" s="115">
        <f t="shared" si="256"/>
        <v>0</v>
      </c>
    </row>
    <row r="185" spans="1:67" s="112" customFormat="1" ht="17.25" outlineLevel="1">
      <c r="A185" s="60"/>
      <c r="B185" s="185"/>
      <c r="C185" s="193"/>
      <c r="D185" s="194"/>
      <c r="E185" s="194"/>
      <c r="F185" s="194"/>
      <c r="G185" s="195"/>
      <c r="H185" s="189"/>
      <c r="I185" s="86"/>
      <c r="J185" s="87"/>
      <c r="K185" s="87"/>
      <c r="L185" s="87"/>
      <c r="M185" s="87"/>
      <c r="N185" s="87"/>
      <c r="O185" s="190">
        <f t="shared" si="219"/>
        <v>0</v>
      </c>
      <c r="P185" s="191"/>
      <c r="Q185" s="90"/>
      <c r="R185" s="90"/>
      <c r="S185" s="91">
        <f t="shared" si="220"/>
        <v>0</v>
      </c>
      <c r="T185" s="92">
        <f t="shared" si="221"/>
        <v>0</v>
      </c>
      <c r="U185" s="93" t="str">
        <f t="shared" si="222"/>
        <v/>
      </c>
      <c r="V185" s="93" t="str">
        <f t="shared" si="223"/>
        <v/>
      </c>
      <c r="W185" s="93" t="str">
        <f t="shared" si="224"/>
        <v/>
      </c>
      <c r="X185" s="93" t="str">
        <f t="shared" si="225"/>
        <v/>
      </c>
      <c r="Y185" s="93" t="str">
        <f t="shared" si="226"/>
        <v/>
      </c>
      <c r="Z185" s="93" t="str">
        <f t="shared" si="227"/>
        <v/>
      </c>
      <c r="AA185" s="94">
        <f t="shared" si="228"/>
        <v>0</v>
      </c>
      <c r="AB185" s="95">
        <f t="shared" si="229"/>
        <v>0</v>
      </c>
      <c r="AC185" s="96">
        <f t="shared" si="230"/>
        <v>0</v>
      </c>
      <c r="AD185" s="92">
        <f t="shared" si="231"/>
        <v>0</v>
      </c>
      <c r="AE185" s="93" t="str">
        <f t="shared" si="232"/>
        <v/>
      </c>
      <c r="AF185" s="93" t="str">
        <f t="shared" si="233"/>
        <v/>
      </c>
      <c r="AG185" s="93" t="str">
        <f t="shared" si="234"/>
        <v/>
      </c>
      <c r="AH185" s="93" t="str">
        <f t="shared" si="235"/>
        <v/>
      </c>
      <c r="AI185" s="93" t="str">
        <f t="shared" si="236"/>
        <v/>
      </c>
      <c r="AJ185" s="93" t="str">
        <f t="shared" si="237"/>
        <v/>
      </c>
      <c r="AK185" s="97"/>
      <c r="AL185" s="98">
        <f t="shared" si="257"/>
        <v>0</v>
      </c>
      <c r="AM185" s="91" t="str">
        <f t="shared" si="238"/>
        <v/>
      </c>
      <c r="AN185" s="92">
        <f t="shared" si="239"/>
        <v>0</v>
      </c>
      <c r="AO185" s="93" t="str">
        <f t="shared" si="240"/>
        <v/>
      </c>
      <c r="AP185" s="93" t="str">
        <f t="shared" si="241"/>
        <v/>
      </c>
      <c r="AQ185" s="93" t="str">
        <f t="shared" si="242"/>
        <v/>
      </c>
      <c r="AR185" s="93" t="str">
        <f t="shared" si="243"/>
        <v/>
      </c>
      <c r="AS185" s="93" t="str">
        <f t="shared" si="244"/>
        <v/>
      </c>
      <c r="AT185" s="93" t="str">
        <f t="shared" si="245"/>
        <v/>
      </c>
      <c r="AU185" s="99"/>
      <c r="AV185" s="100"/>
      <c r="AW185" s="101"/>
      <c r="AX185" s="102"/>
      <c r="AY185" s="103">
        <f t="shared" si="246"/>
        <v>0</v>
      </c>
      <c r="AZ185" s="104">
        <f t="shared" si="247"/>
        <v>0</v>
      </c>
      <c r="BA185" s="104">
        <f t="shared" si="248"/>
        <v>0</v>
      </c>
      <c r="BB185" s="105">
        <f t="shared" si="249"/>
        <v>0</v>
      </c>
      <c r="BC185" s="118">
        <f t="shared" si="250"/>
        <v>0</v>
      </c>
      <c r="BD185" s="107"/>
      <c r="BE185" s="108">
        <f t="shared" si="251"/>
        <v>0</v>
      </c>
      <c r="BF185" s="109">
        <f t="shared" si="251"/>
        <v>0</v>
      </c>
      <c r="BG185" s="109">
        <f t="shared" si="251"/>
        <v>0</v>
      </c>
      <c r="BH185" s="109">
        <f t="shared" si="251"/>
        <v>0</v>
      </c>
      <c r="BI185" s="192">
        <f t="shared" si="251"/>
        <v>0</v>
      </c>
      <c r="BJ185" s="110">
        <f t="shared" si="252"/>
        <v>0</v>
      </c>
      <c r="BK185" s="111">
        <f t="shared" si="253"/>
        <v>0</v>
      </c>
      <c r="BM185" s="113">
        <f t="shared" si="254"/>
        <v>0</v>
      </c>
      <c r="BN185" s="114">
        <f t="shared" si="255"/>
        <v>0</v>
      </c>
      <c r="BO185" s="115">
        <f t="shared" si="256"/>
        <v>0</v>
      </c>
    </row>
    <row r="186" spans="1:67" s="112" customFormat="1" ht="18" outlineLevel="1" thickBot="1">
      <c r="A186" s="60"/>
      <c r="B186" s="185"/>
      <c r="C186" s="196"/>
      <c r="D186" s="197"/>
      <c r="E186" s="197"/>
      <c r="F186" s="197"/>
      <c r="G186" s="198"/>
      <c r="H186" s="189"/>
      <c r="I186" s="86"/>
      <c r="J186" s="87"/>
      <c r="K186" s="87"/>
      <c r="L186" s="87"/>
      <c r="M186" s="87"/>
      <c r="N186" s="87"/>
      <c r="O186" s="190">
        <f t="shared" si="219"/>
        <v>0</v>
      </c>
      <c r="P186" s="191"/>
      <c r="Q186" s="90"/>
      <c r="R186" s="90"/>
      <c r="S186" s="91">
        <f t="shared" si="220"/>
        <v>0</v>
      </c>
      <c r="T186" s="92">
        <f t="shared" si="221"/>
        <v>0</v>
      </c>
      <c r="U186" s="93" t="str">
        <f t="shared" si="222"/>
        <v/>
      </c>
      <c r="V186" s="93" t="str">
        <f t="shared" si="223"/>
        <v/>
      </c>
      <c r="W186" s="93" t="str">
        <f t="shared" si="224"/>
        <v/>
      </c>
      <c r="X186" s="93" t="str">
        <f t="shared" si="225"/>
        <v/>
      </c>
      <c r="Y186" s="93" t="str">
        <f t="shared" si="226"/>
        <v/>
      </c>
      <c r="Z186" s="93" t="str">
        <f t="shared" si="227"/>
        <v/>
      </c>
      <c r="AA186" s="94">
        <f t="shared" si="228"/>
        <v>0</v>
      </c>
      <c r="AB186" s="95">
        <f t="shared" si="229"/>
        <v>0</v>
      </c>
      <c r="AC186" s="96">
        <f t="shared" si="230"/>
        <v>0</v>
      </c>
      <c r="AD186" s="92">
        <f t="shared" si="231"/>
        <v>0</v>
      </c>
      <c r="AE186" s="93" t="str">
        <f t="shared" si="232"/>
        <v/>
      </c>
      <c r="AF186" s="93" t="str">
        <f t="shared" si="233"/>
        <v/>
      </c>
      <c r="AG186" s="93" t="str">
        <f t="shared" si="234"/>
        <v/>
      </c>
      <c r="AH186" s="93" t="str">
        <f t="shared" si="235"/>
        <v/>
      </c>
      <c r="AI186" s="93" t="str">
        <f t="shared" si="236"/>
        <v/>
      </c>
      <c r="AJ186" s="93" t="str">
        <f t="shared" si="237"/>
        <v/>
      </c>
      <c r="AK186" s="97"/>
      <c r="AL186" s="98">
        <f t="shared" si="257"/>
        <v>0</v>
      </c>
      <c r="AM186" s="91" t="str">
        <f t="shared" si="238"/>
        <v/>
      </c>
      <c r="AN186" s="92">
        <f t="shared" si="239"/>
        <v>0</v>
      </c>
      <c r="AO186" s="93" t="str">
        <f t="shared" si="240"/>
        <v/>
      </c>
      <c r="AP186" s="93" t="str">
        <f t="shared" si="241"/>
        <v/>
      </c>
      <c r="AQ186" s="93" t="str">
        <f t="shared" si="242"/>
        <v/>
      </c>
      <c r="AR186" s="93" t="str">
        <f t="shared" si="243"/>
        <v/>
      </c>
      <c r="AS186" s="93" t="str">
        <f t="shared" si="244"/>
        <v/>
      </c>
      <c r="AT186" s="93" t="str">
        <f t="shared" si="245"/>
        <v/>
      </c>
      <c r="AU186" s="99"/>
      <c r="AV186" s="122"/>
      <c r="AW186" s="101"/>
      <c r="AX186" s="102"/>
      <c r="AY186" s="103">
        <f t="shared" si="246"/>
        <v>0</v>
      </c>
      <c r="AZ186" s="104">
        <f t="shared" si="247"/>
        <v>0</v>
      </c>
      <c r="BA186" s="104">
        <f t="shared" si="248"/>
        <v>0</v>
      </c>
      <c r="BB186" s="105">
        <f t="shared" si="249"/>
        <v>0</v>
      </c>
      <c r="BC186" s="118">
        <f t="shared" si="250"/>
        <v>0</v>
      </c>
      <c r="BE186" s="108">
        <f t="shared" si="251"/>
        <v>0</v>
      </c>
      <c r="BF186" s="109">
        <f t="shared" si="251"/>
        <v>0</v>
      </c>
      <c r="BG186" s="109">
        <f t="shared" si="251"/>
        <v>0</v>
      </c>
      <c r="BH186" s="109">
        <f t="shared" si="251"/>
        <v>0</v>
      </c>
      <c r="BI186" s="192">
        <f t="shared" si="251"/>
        <v>0</v>
      </c>
      <c r="BJ186" s="110">
        <f t="shared" si="252"/>
        <v>0</v>
      </c>
      <c r="BK186" s="111">
        <f t="shared" si="253"/>
        <v>0</v>
      </c>
      <c r="BM186" s="113">
        <f t="shared" si="254"/>
        <v>0</v>
      </c>
      <c r="BN186" s="114">
        <f t="shared" si="255"/>
        <v>0</v>
      </c>
      <c r="BO186" s="115">
        <f t="shared" si="256"/>
        <v>0</v>
      </c>
    </row>
    <row r="187" spans="1:67" s="112" customFormat="1" ht="15.75" customHeight="1" outlineLevel="1" thickBot="1">
      <c r="A187" s="60"/>
      <c r="B187" s="123"/>
      <c r="C187" s="199"/>
      <c r="D187" s="200"/>
      <c r="E187" s="200"/>
      <c r="F187" s="200"/>
      <c r="G187" s="201"/>
      <c r="H187" s="127"/>
      <c r="I187" s="128"/>
      <c r="J187" s="129"/>
      <c r="K187" s="129"/>
      <c r="L187" s="129"/>
      <c r="M187" s="129"/>
      <c r="N187" s="129"/>
      <c r="O187" s="202"/>
      <c r="P187" s="203"/>
      <c r="Q187" s="203"/>
      <c r="R187" s="203"/>
      <c r="S187" s="137"/>
      <c r="T187" s="137"/>
      <c r="U187" s="133"/>
      <c r="V187" s="137"/>
      <c r="W187" s="137"/>
      <c r="X187" s="137"/>
      <c r="Y187" s="137"/>
      <c r="Z187" s="137"/>
      <c r="AA187" s="94"/>
      <c r="AB187" s="204"/>
      <c r="AC187" s="137"/>
      <c r="AD187" s="137"/>
      <c r="AE187" s="133"/>
      <c r="AF187" s="137"/>
      <c r="AG187" s="137"/>
      <c r="AH187" s="137"/>
      <c r="AI187" s="137"/>
      <c r="AJ187" s="137"/>
      <c r="AK187" s="97"/>
      <c r="AL187" s="203"/>
      <c r="AM187" s="133"/>
      <c r="AN187" s="137"/>
      <c r="AO187" s="133"/>
      <c r="AP187" s="137"/>
      <c r="AQ187" s="137"/>
      <c r="AR187" s="137"/>
      <c r="AS187" s="137"/>
      <c r="AT187" s="137"/>
      <c r="AU187" s="99"/>
      <c r="AV187" s="101"/>
      <c r="AW187" s="101"/>
      <c r="AY187" s="138">
        <f>SUM(AY177:AY186)</f>
        <v>0</v>
      </c>
      <c r="AZ187" s="139">
        <f t="shared" ref="AZ187:BC187" si="258">SUM(AZ177:AZ186)</f>
        <v>0</v>
      </c>
      <c r="BA187" s="139">
        <f t="shared" si="258"/>
        <v>0</v>
      </c>
      <c r="BB187" s="140">
        <f t="shared" si="258"/>
        <v>0</v>
      </c>
      <c r="BC187" s="141">
        <f t="shared" si="258"/>
        <v>0</v>
      </c>
      <c r="BD187" s="142"/>
      <c r="BE187" s="143">
        <f t="shared" ref="BE187:BK187" si="259">SUM(BE177:BE186)</f>
        <v>0</v>
      </c>
      <c r="BF187" s="144">
        <f t="shared" si="259"/>
        <v>0</v>
      </c>
      <c r="BG187" s="144">
        <f t="shared" si="259"/>
        <v>0</v>
      </c>
      <c r="BH187" s="144">
        <f t="shared" si="259"/>
        <v>0</v>
      </c>
      <c r="BI187" s="145">
        <f t="shared" si="259"/>
        <v>0</v>
      </c>
      <c r="BJ187" s="146">
        <f t="shared" si="259"/>
        <v>0</v>
      </c>
      <c r="BK187" s="147">
        <f t="shared" si="259"/>
        <v>0</v>
      </c>
      <c r="BM187" s="113">
        <f t="shared" si="254"/>
        <v>0</v>
      </c>
      <c r="BN187" s="114">
        <f t="shared" si="255"/>
        <v>0</v>
      </c>
      <c r="BO187" s="115">
        <f t="shared" si="256"/>
        <v>0</v>
      </c>
    </row>
    <row r="188" spans="1:67" s="112" customFormat="1" ht="15.75" customHeight="1" outlineLevel="1" thickBot="1">
      <c r="A188" s="60"/>
      <c r="B188" s="148"/>
      <c r="C188" s="149" t="s">
        <v>154</v>
      </c>
      <c r="D188" s="205"/>
      <c r="E188" s="205"/>
      <c r="F188" s="205"/>
      <c r="G188" s="206"/>
      <c r="H188" s="85"/>
      <c r="I188" s="86"/>
      <c r="J188" s="87"/>
      <c r="K188" s="87"/>
      <c r="L188" s="87"/>
      <c r="M188" s="87"/>
      <c r="N188" s="87"/>
      <c r="O188" s="92"/>
      <c r="P188" s="191"/>
      <c r="Q188" s="191"/>
      <c r="R188" s="191"/>
      <c r="S188" s="96"/>
      <c r="T188" s="96">
        <f>SUM(T177:T186)</f>
        <v>0</v>
      </c>
      <c r="U188" s="91">
        <f t="shared" ref="U188:Z188" si="260">SUM(U177:U186)</f>
        <v>0</v>
      </c>
      <c r="V188" s="96">
        <f t="shared" si="260"/>
        <v>0</v>
      </c>
      <c r="W188" s="96">
        <f t="shared" si="260"/>
        <v>0</v>
      </c>
      <c r="X188" s="96">
        <f t="shared" si="260"/>
        <v>0</v>
      </c>
      <c r="Y188" s="96">
        <f t="shared" si="260"/>
        <v>0</v>
      </c>
      <c r="Z188" s="96">
        <f t="shared" si="260"/>
        <v>0</v>
      </c>
      <c r="AA188" s="94"/>
      <c r="AB188" s="207"/>
      <c r="AC188" s="96"/>
      <c r="AD188" s="96">
        <f>SUM(AD177:AD186)</f>
        <v>0</v>
      </c>
      <c r="AE188" s="96">
        <f t="shared" ref="AE188:AJ188" si="261">SUM(AE177:AE186)</f>
        <v>0</v>
      </c>
      <c r="AF188" s="96">
        <f t="shared" si="261"/>
        <v>0</v>
      </c>
      <c r="AG188" s="96">
        <f t="shared" si="261"/>
        <v>0</v>
      </c>
      <c r="AH188" s="96">
        <f t="shared" si="261"/>
        <v>0</v>
      </c>
      <c r="AI188" s="96">
        <f t="shared" si="261"/>
        <v>0</v>
      </c>
      <c r="AJ188" s="96">
        <f t="shared" si="261"/>
        <v>0</v>
      </c>
      <c r="AK188" s="97"/>
      <c r="AL188" s="191"/>
      <c r="AM188" s="91"/>
      <c r="AN188" s="96">
        <f>SUM(AN177:AN186)</f>
        <v>0</v>
      </c>
      <c r="AO188" s="91">
        <f t="shared" ref="AO188:AT188" si="262">SUM(AO177:AO186)</f>
        <v>0</v>
      </c>
      <c r="AP188" s="91">
        <f t="shared" si="262"/>
        <v>0</v>
      </c>
      <c r="AQ188" s="91">
        <f t="shared" si="262"/>
        <v>0</v>
      </c>
      <c r="AR188" s="91">
        <f t="shared" si="262"/>
        <v>0</v>
      </c>
      <c r="AS188" s="91">
        <f t="shared" si="262"/>
        <v>0</v>
      </c>
      <c r="AT188" s="91">
        <f t="shared" si="262"/>
        <v>0</v>
      </c>
      <c r="AU188" s="99"/>
      <c r="AV188" s="101"/>
      <c r="AW188" s="101"/>
      <c r="BM188" s="156">
        <f>SUM(BM177:BM187)</f>
        <v>0</v>
      </c>
      <c r="BN188" s="157">
        <f>SUM(BN177:BN187)</f>
        <v>0</v>
      </c>
      <c r="BO188" s="158">
        <f>SUM(BO177:BO187)</f>
        <v>0</v>
      </c>
    </row>
    <row r="189" spans="1:67" s="112" customFormat="1" ht="15.75" customHeight="1" outlineLevel="1">
      <c r="A189" s="60"/>
      <c r="B189" s="148"/>
      <c r="C189" s="149" t="s">
        <v>145</v>
      </c>
      <c r="D189" s="205"/>
      <c r="E189" s="205"/>
      <c r="F189" s="205"/>
      <c r="G189" s="206"/>
      <c r="H189" s="85"/>
      <c r="I189" s="86"/>
      <c r="J189" s="87"/>
      <c r="K189" s="87"/>
      <c r="L189" s="87"/>
      <c r="M189" s="87"/>
      <c r="N189" s="87"/>
      <c r="O189" s="92"/>
      <c r="P189" s="191"/>
      <c r="Q189" s="191"/>
      <c r="R189" s="191"/>
      <c r="S189" s="96"/>
      <c r="T189" s="96">
        <f>+T188*0.196</f>
        <v>0</v>
      </c>
      <c r="U189" s="91">
        <f t="shared" ref="U189:W189" si="263">+U188*0.196</f>
        <v>0</v>
      </c>
      <c r="V189" s="96">
        <f t="shared" si="263"/>
        <v>0</v>
      </c>
      <c r="W189" s="96">
        <f t="shared" si="263"/>
        <v>0</v>
      </c>
      <c r="X189" s="96"/>
      <c r="Y189" s="96">
        <f t="shared" ref="Y189:Z189" si="264">+Y188*0.196</f>
        <v>0</v>
      </c>
      <c r="Z189" s="96">
        <f t="shared" si="264"/>
        <v>0</v>
      </c>
      <c r="AA189" s="94"/>
      <c r="AB189" s="207"/>
      <c r="AC189" s="96"/>
      <c r="AD189" s="96">
        <f>+AD188*0.196</f>
        <v>0</v>
      </c>
      <c r="AE189" s="96">
        <f t="shared" ref="AE189:AG189" si="265">+AE188*0.196</f>
        <v>0</v>
      </c>
      <c r="AF189" s="96">
        <f t="shared" si="265"/>
        <v>0</v>
      </c>
      <c r="AG189" s="96">
        <f t="shared" si="265"/>
        <v>0</v>
      </c>
      <c r="AH189" s="96"/>
      <c r="AI189" s="96">
        <f t="shared" ref="AI189:AJ189" si="266">+AI188*0.196</f>
        <v>0</v>
      </c>
      <c r="AJ189" s="96">
        <f t="shared" si="266"/>
        <v>0</v>
      </c>
      <c r="AK189" s="97"/>
      <c r="AL189" s="191"/>
      <c r="AM189" s="91"/>
      <c r="AN189" s="96">
        <f>+AN188*0.196</f>
        <v>0</v>
      </c>
      <c r="AO189" s="91">
        <f t="shared" ref="AO189:AT189" si="267">+AO188*0.196</f>
        <v>0</v>
      </c>
      <c r="AP189" s="91">
        <f t="shared" si="267"/>
        <v>0</v>
      </c>
      <c r="AQ189" s="91">
        <f t="shared" si="267"/>
        <v>0</v>
      </c>
      <c r="AR189" s="91">
        <f t="shared" si="267"/>
        <v>0</v>
      </c>
      <c r="AS189" s="91">
        <f t="shared" si="267"/>
        <v>0</v>
      </c>
      <c r="AT189" s="91">
        <f t="shared" si="267"/>
        <v>0</v>
      </c>
      <c r="AU189" s="99"/>
      <c r="AV189" s="101"/>
      <c r="AW189" s="101"/>
      <c r="BM189" s="159"/>
      <c r="BN189" s="159"/>
      <c r="BO189" s="159"/>
    </row>
    <row r="190" spans="1:67" s="112" customFormat="1" ht="15.75" customHeight="1" outlineLevel="1">
      <c r="A190" s="60"/>
      <c r="B190" s="148"/>
      <c r="C190" s="149" t="s">
        <v>155</v>
      </c>
      <c r="D190" s="205"/>
      <c r="E190" s="205"/>
      <c r="F190" s="205"/>
      <c r="G190" s="206"/>
      <c r="H190" s="85"/>
      <c r="I190" s="86"/>
      <c r="J190" s="87"/>
      <c r="K190" s="87"/>
      <c r="L190" s="87"/>
      <c r="M190" s="87"/>
      <c r="N190" s="87"/>
      <c r="O190" s="92"/>
      <c r="P190" s="191"/>
      <c r="Q190" s="191"/>
      <c r="R190" s="191"/>
      <c r="S190" s="96"/>
      <c r="T190" s="96">
        <f>+T189+T188</f>
        <v>0</v>
      </c>
      <c r="U190" s="91">
        <f t="shared" ref="U190:W190" si="268">+U189+U188</f>
        <v>0</v>
      </c>
      <c r="V190" s="96">
        <f t="shared" si="268"/>
        <v>0</v>
      </c>
      <c r="W190" s="96">
        <f t="shared" si="268"/>
        <v>0</v>
      </c>
      <c r="X190" s="96"/>
      <c r="Y190" s="96">
        <f t="shared" ref="Y190:Z190" si="269">+Y189+Y188</f>
        <v>0</v>
      </c>
      <c r="Z190" s="96">
        <f t="shared" si="269"/>
        <v>0</v>
      </c>
      <c r="AA190" s="94"/>
      <c r="AB190" s="207"/>
      <c r="AC190" s="96"/>
      <c r="AD190" s="96">
        <f>+AD189+AD188</f>
        <v>0</v>
      </c>
      <c r="AE190" s="96">
        <f t="shared" ref="AE190:AG190" si="270">+AE189+AE188</f>
        <v>0</v>
      </c>
      <c r="AF190" s="96">
        <f t="shared" si="270"/>
        <v>0</v>
      </c>
      <c r="AG190" s="96">
        <f t="shared" si="270"/>
        <v>0</v>
      </c>
      <c r="AH190" s="96"/>
      <c r="AI190" s="96">
        <f t="shared" ref="AI190:AJ190" si="271">+AI189+AI188</f>
        <v>0</v>
      </c>
      <c r="AJ190" s="96">
        <f t="shared" si="271"/>
        <v>0</v>
      </c>
      <c r="AK190" s="97"/>
      <c r="AL190" s="191"/>
      <c r="AM190" s="91"/>
      <c r="AN190" s="96">
        <f>+AN189+AN188</f>
        <v>0</v>
      </c>
      <c r="AO190" s="91">
        <f t="shared" ref="AO190:AT190" si="272">+AO189+AO188</f>
        <v>0</v>
      </c>
      <c r="AP190" s="91">
        <f t="shared" si="272"/>
        <v>0</v>
      </c>
      <c r="AQ190" s="91">
        <f t="shared" si="272"/>
        <v>0</v>
      </c>
      <c r="AR190" s="91">
        <f t="shared" si="272"/>
        <v>0</v>
      </c>
      <c r="AS190" s="91">
        <f t="shared" si="272"/>
        <v>0</v>
      </c>
      <c r="AT190" s="91">
        <f t="shared" si="272"/>
        <v>0</v>
      </c>
      <c r="AU190" s="99"/>
      <c r="AV190" s="101"/>
      <c r="AW190" s="101"/>
      <c r="BM190" s="159"/>
      <c r="BN190" s="159"/>
      <c r="BO190" s="159"/>
    </row>
    <row r="191" spans="1:67" s="112" customFormat="1" ht="15.75" customHeight="1" outlineLevel="1">
      <c r="A191" s="60"/>
      <c r="B191" s="160"/>
      <c r="C191" s="161"/>
      <c r="D191" s="208"/>
      <c r="E191" s="208"/>
      <c r="F191" s="208"/>
      <c r="G191" s="209"/>
      <c r="H191" s="164"/>
      <c r="I191" s="165"/>
      <c r="J191" s="166"/>
      <c r="K191" s="166"/>
      <c r="L191" s="166"/>
      <c r="M191" s="166"/>
      <c r="N191" s="166"/>
      <c r="O191" s="210"/>
      <c r="P191" s="211"/>
      <c r="Q191" s="211"/>
      <c r="R191" s="211"/>
      <c r="S191" s="174"/>
      <c r="T191" s="174"/>
      <c r="U191" s="170"/>
      <c r="V191" s="174"/>
      <c r="W191" s="174"/>
      <c r="X191" s="174"/>
      <c r="Y191" s="174"/>
      <c r="Z191" s="174"/>
      <c r="AA191" s="94"/>
      <c r="AB191" s="212"/>
      <c r="AC191" s="174"/>
      <c r="AD191" s="174"/>
      <c r="AE191" s="170"/>
      <c r="AF191" s="174"/>
      <c r="AG191" s="174"/>
      <c r="AH191" s="174"/>
      <c r="AI191" s="174"/>
      <c r="AJ191" s="174"/>
      <c r="AK191" s="97"/>
      <c r="AL191" s="211"/>
      <c r="AM191" s="170"/>
      <c r="AN191" s="174"/>
      <c r="AO191" s="170"/>
      <c r="AP191" s="174"/>
      <c r="AQ191" s="174"/>
      <c r="AR191" s="174"/>
      <c r="AS191" s="174"/>
      <c r="AT191" s="174"/>
      <c r="AU191" s="99"/>
      <c r="AV191" s="101"/>
      <c r="AW191" s="101"/>
    </row>
    <row r="192" spans="1:67" s="112" customFormat="1" ht="15.75" customHeight="1">
      <c r="A192" s="60"/>
      <c r="B192" s="175"/>
      <c r="C192" s="176"/>
      <c r="D192" s="176"/>
      <c r="E192" s="176"/>
      <c r="F192" s="176"/>
      <c r="G192" s="176"/>
      <c r="I192" s="177"/>
      <c r="J192" s="177"/>
      <c r="K192" s="177"/>
      <c r="L192" s="177"/>
      <c r="M192" s="177"/>
      <c r="N192" s="177"/>
      <c r="O192" s="177"/>
      <c r="S192" s="178"/>
      <c r="T192" s="178"/>
      <c r="U192" s="178"/>
      <c r="V192" s="178"/>
      <c r="W192" s="178"/>
      <c r="X192" s="178"/>
      <c r="Y192" s="178"/>
      <c r="Z192" s="178"/>
      <c r="AA192" s="179"/>
      <c r="AB192" s="102"/>
      <c r="AC192" s="178"/>
      <c r="AD192" s="178"/>
      <c r="AE192" s="178"/>
      <c r="AF192" s="178"/>
      <c r="AG192" s="178"/>
      <c r="AH192" s="178"/>
      <c r="AI192" s="178"/>
      <c r="AJ192" s="178"/>
      <c r="AK192" s="180"/>
      <c r="AM192" s="178"/>
      <c r="AN192" s="178"/>
      <c r="AO192" s="178"/>
      <c r="AP192" s="178"/>
      <c r="AQ192" s="178"/>
      <c r="AR192" s="178"/>
      <c r="AS192" s="178"/>
      <c r="AT192" s="178"/>
      <c r="AU192" s="101"/>
      <c r="AV192" s="101"/>
      <c r="AW192" s="101"/>
    </row>
    <row r="193" spans="1:67" s="112" customFormat="1" ht="15.75" customHeight="1">
      <c r="A193" s="60"/>
      <c r="B193" s="175"/>
      <c r="C193" s="176"/>
      <c r="D193" s="176"/>
      <c r="E193" s="176"/>
      <c r="F193" s="176"/>
      <c r="G193" s="176"/>
      <c r="I193" s="177"/>
      <c r="J193" s="177"/>
      <c r="K193" s="177"/>
      <c r="L193" s="177"/>
      <c r="M193" s="177"/>
      <c r="N193" s="177"/>
      <c r="O193" s="177"/>
      <c r="S193" s="178"/>
      <c r="T193" s="178"/>
      <c r="U193" s="178"/>
      <c r="V193" s="178"/>
      <c r="W193" s="178"/>
      <c r="X193" s="178"/>
      <c r="Y193" s="178"/>
      <c r="Z193" s="178"/>
      <c r="AA193" s="179"/>
      <c r="AB193" s="102"/>
      <c r="AC193" s="178"/>
      <c r="AD193" s="178"/>
      <c r="AE193" s="178"/>
      <c r="AF193" s="178"/>
      <c r="AG193" s="178"/>
      <c r="AH193" s="178"/>
      <c r="AI193" s="178"/>
      <c r="AJ193" s="178"/>
      <c r="AK193" s="180"/>
      <c r="AM193" s="178"/>
      <c r="AN193" s="178"/>
      <c r="AO193" s="178"/>
      <c r="AP193" s="178"/>
      <c r="AQ193" s="178"/>
      <c r="AR193" s="178"/>
      <c r="AS193" s="178"/>
      <c r="AT193" s="178"/>
      <c r="AU193" s="101"/>
      <c r="AV193" s="101"/>
      <c r="AW193" s="101"/>
    </row>
    <row r="194" spans="1:67" s="112" customFormat="1" ht="15.75" customHeight="1">
      <c r="A194" s="60"/>
      <c r="B194" s="175"/>
      <c r="C194" s="176"/>
      <c r="D194" s="176"/>
      <c r="E194" s="176"/>
      <c r="F194" s="176"/>
      <c r="G194" s="176"/>
      <c r="I194" s="177"/>
      <c r="J194" s="177"/>
      <c r="K194" s="177"/>
      <c r="L194" s="177"/>
      <c r="M194" s="177"/>
      <c r="N194" s="177"/>
      <c r="O194" s="177"/>
      <c r="S194" s="178"/>
      <c r="T194" s="178"/>
      <c r="U194" s="178"/>
      <c r="V194" s="178"/>
      <c r="W194" s="178"/>
      <c r="X194" s="178"/>
      <c r="Y194" s="178"/>
      <c r="Z194" s="178"/>
      <c r="AA194" s="179"/>
      <c r="AB194" s="102"/>
      <c r="AC194" s="178"/>
      <c r="AD194" s="178"/>
      <c r="AE194" s="178"/>
      <c r="AF194" s="178"/>
      <c r="AG194" s="178"/>
      <c r="AH194" s="178"/>
      <c r="AI194" s="178"/>
      <c r="AJ194" s="178"/>
      <c r="AK194" s="180"/>
      <c r="AM194" s="178"/>
      <c r="AN194" s="178"/>
      <c r="AO194" s="178"/>
      <c r="AP194" s="178"/>
      <c r="AQ194" s="178"/>
      <c r="AR194" s="178"/>
      <c r="AS194" s="178"/>
      <c r="AT194" s="178"/>
      <c r="AU194" s="101"/>
      <c r="AV194" s="101"/>
      <c r="AW194" s="101"/>
    </row>
    <row r="195" spans="1:67" s="112" customFormat="1" ht="15.75" customHeight="1">
      <c r="A195" s="60"/>
      <c r="B195" s="175"/>
      <c r="C195" s="176"/>
      <c r="D195" s="176"/>
      <c r="E195" s="176"/>
      <c r="F195" s="176"/>
      <c r="G195" s="176"/>
      <c r="I195" s="177"/>
      <c r="J195" s="177"/>
      <c r="K195" s="177"/>
      <c r="L195" s="177"/>
      <c r="M195" s="177"/>
      <c r="N195" s="177"/>
      <c r="O195" s="177"/>
      <c r="S195" s="178"/>
      <c r="T195" s="178"/>
      <c r="U195" s="178"/>
      <c r="V195" s="178"/>
      <c r="W195" s="178"/>
      <c r="X195" s="178"/>
      <c r="Y195" s="178"/>
      <c r="Z195" s="178"/>
      <c r="AA195" s="179"/>
      <c r="AB195" s="102"/>
      <c r="AC195" s="178"/>
      <c r="AD195" s="178"/>
      <c r="AE195" s="178"/>
      <c r="AF195" s="178"/>
      <c r="AG195" s="178"/>
      <c r="AH195" s="178"/>
      <c r="AI195" s="178"/>
      <c r="AJ195" s="178"/>
      <c r="AK195" s="180"/>
      <c r="AM195" s="178"/>
      <c r="AN195" s="178"/>
      <c r="AO195" s="178"/>
      <c r="AP195" s="178"/>
      <c r="AQ195" s="178"/>
      <c r="AR195" s="178"/>
      <c r="AS195" s="178"/>
      <c r="AT195" s="178"/>
      <c r="AU195" s="101"/>
      <c r="AV195" s="101"/>
      <c r="AW195" s="101"/>
    </row>
    <row r="196" spans="1:67" s="112" customFormat="1" ht="15.75" customHeight="1">
      <c r="A196" s="60"/>
      <c r="B196" s="175"/>
      <c r="C196" s="176"/>
      <c r="D196" s="176"/>
      <c r="E196" s="176"/>
      <c r="F196" s="176"/>
      <c r="G196" s="176"/>
      <c r="I196" s="177"/>
      <c r="J196" s="177"/>
      <c r="K196" s="177"/>
      <c r="L196" s="177"/>
      <c r="M196" s="177"/>
      <c r="N196" s="177"/>
      <c r="O196" s="177"/>
      <c r="S196" s="178"/>
      <c r="T196" s="178"/>
      <c r="U196" s="178"/>
      <c r="V196" s="178"/>
      <c r="W196" s="178"/>
      <c r="X196" s="178"/>
      <c r="Y196" s="178"/>
      <c r="Z196" s="178"/>
      <c r="AA196" s="179"/>
      <c r="AB196" s="102"/>
      <c r="AC196" s="178"/>
      <c r="AD196" s="178"/>
      <c r="AE196" s="178"/>
      <c r="AF196" s="178"/>
      <c r="AG196" s="178"/>
      <c r="AH196" s="178"/>
      <c r="AI196" s="178"/>
      <c r="AJ196" s="178"/>
      <c r="AK196" s="180"/>
      <c r="AM196" s="178"/>
      <c r="AN196" s="178"/>
      <c r="AO196" s="178"/>
      <c r="AP196" s="178"/>
      <c r="AQ196" s="178"/>
      <c r="AR196" s="178"/>
      <c r="AS196" s="178"/>
      <c r="AT196" s="178"/>
      <c r="AU196" s="101"/>
      <c r="AV196" s="101"/>
      <c r="AW196" s="101"/>
    </row>
    <row r="197" spans="1:67" s="112" customFormat="1" ht="17.25">
      <c r="A197" s="60"/>
      <c r="B197" s="175"/>
      <c r="C197" s="176"/>
      <c r="D197" s="176"/>
      <c r="E197" s="176"/>
      <c r="F197" s="176"/>
      <c r="G197" s="176"/>
      <c r="I197" s="177"/>
      <c r="J197" s="177"/>
      <c r="K197" s="177"/>
      <c r="L197" s="177"/>
      <c r="M197" s="177"/>
      <c r="N197" s="177"/>
      <c r="O197" s="177"/>
      <c r="S197" s="178"/>
      <c r="T197" s="178"/>
      <c r="U197" s="178"/>
      <c r="V197" s="178"/>
      <c r="W197" s="178"/>
      <c r="X197" s="178"/>
      <c r="Y197" s="178"/>
      <c r="Z197" s="178"/>
      <c r="AA197" s="179"/>
      <c r="AB197" s="102"/>
      <c r="AC197" s="178"/>
      <c r="AD197" s="178"/>
      <c r="AE197" s="178"/>
      <c r="AF197" s="178"/>
      <c r="AG197" s="178"/>
      <c r="AH197" s="178"/>
      <c r="AI197" s="178"/>
      <c r="AJ197" s="178"/>
      <c r="AK197" s="180"/>
      <c r="AM197" s="178"/>
      <c r="AN197" s="178"/>
      <c r="AO197" s="178"/>
      <c r="AP197" s="178"/>
      <c r="AQ197" s="178"/>
      <c r="AR197" s="178"/>
      <c r="AS197" s="178"/>
      <c r="AT197" s="178"/>
      <c r="AU197" s="101"/>
      <c r="AV197" s="101"/>
      <c r="AW197" s="101"/>
    </row>
    <row r="198" spans="1:67" s="23" customFormat="1" ht="15.75" customHeight="1">
      <c r="A198" s="213"/>
      <c r="C198" s="24"/>
      <c r="D198" s="24"/>
      <c r="E198" s="24"/>
      <c r="F198" s="24"/>
      <c r="G198" s="24"/>
      <c r="H198" s="214"/>
      <c r="I198" s="214"/>
      <c r="J198" s="214"/>
      <c r="K198" s="214"/>
      <c r="L198" s="214"/>
      <c r="M198" s="214"/>
      <c r="N198" s="214"/>
      <c r="O198" s="214"/>
      <c r="P198" s="214"/>
      <c r="Q198" s="214"/>
      <c r="R198" s="214"/>
      <c r="S198" s="215"/>
      <c r="T198" s="216" t="s">
        <v>5</v>
      </c>
      <c r="U198" s="178"/>
      <c r="V198" s="178"/>
      <c r="W198" s="178"/>
      <c r="X198" s="178"/>
      <c r="Y198" s="178"/>
      <c r="Z198" s="178"/>
      <c r="AA198" s="179"/>
      <c r="AB198" s="217" t="s">
        <v>7</v>
      </c>
      <c r="AC198" s="218"/>
      <c r="AD198" s="216" t="s">
        <v>8</v>
      </c>
      <c r="AE198" s="178"/>
      <c r="AF198" s="178"/>
      <c r="AG198" s="178"/>
      <c r="AH198" s="178"/>
      <c r="AI198" s="178"/>
      <c r="AJ198" s="178"/>
      <c r="AK198" s="180"/>
      <c r="AL198" s="219" t="s">
        <v>22</v>
      </c>
      <c r="AM198" s="218"/>
      <c r="AN198" s="216" t="s">
        <v>156</v>
      </c>
      <c r="AO198" s="178"/>
      <c r="AP198" s="178"/>
      <c r="AQ198" s="178"/>
      <c r="AR198" s="178"/>
      <c r="AS198" s="178"/>
      <c r="AT198" s="178"/>
      <c r="BM198" s="112"/>
      <c r="BN198" s="112"/>
      <c r="BO198" s="112"/>
    </row>
    <row r="199" spans="1:67" s="23" customFormat="1" ht="17.25">
      <c r="A199" s="213"/>
      <c r="C199" s="28"/>
      <c r="D199" s="28"/>
      <c r="E199" s="28"/>
      <c r="F199" s="28"/>
      <c r="G199" s="28"/>
      <c r="H199" s="214"/>
      <c r="I199" s="214"/>
      <c r="J199" s="214"/>
      <c r="K199" s="214"/>
      <c r="L199" s="214"/>
      <c r="M199" s="214"/>
      <c r="N199" s="214"/>
      <c r="O199" s="214"/>
      <c r="P199" s="214"/>
      <c r="Q199" s="214"/>
      <c r="R199" s="214"/>
      <c r="S199" s="215"/>
      <c r="T199" s="220" t="s">
        <v>21</v>
      </c>
      <c r="U199" s="178"/>
      <c r="V199" s="178"/>
      <c r="W199" s="178"/>
      <c r="X199" s="178"/>
      <c r="Y199" s="178"/>
      <c r="Z199" s="178"/>
      <c r="AA199" s="179"/>
      <c r="AB199" s="221"/>
      <c r="AC199" s="222"/>
      <c r="AD199" s="220" t="s">
        <v>21</v>
      </c>
      <c r="AE199" s="178"/>
      <c r="AF199" s="178"/>
      <c r="AG199" s="178"/>
      <c r="AH199" s="178"/>
      <c r="AI199" s="178"/>
      <c r="AJ199" s="178"/>
      <c r="AK199" s="180"/>
      <c r="AL199" s="223"/>
      <c r="AM199" s="222"/>
      <c r="AN199" s="220" t="s">
        <v>24</v>
      </c>
      <c r="AO199" s="178"/>
      <c r="AP199" s="178"/>
      <c r="AQ199" s="178"/>
      <c r="AR199" s="178"/>
      <c r="AS199" s="178"/>
      <c r="AT199" s="178"/>
    </row>
    <row r="200" spans="1:67" s="224" customFormat="1" ht="18" thickBot="1">
      <c r="A200" s="60"/>
      <c r="C200" s="225"/>
      <c r="D200" s="225"/>
      <c r="E200" s="225"/>
      <c r="F200" s="225"/>
      <c r="G200" s="225"/>
      <c r="H200" s="214"/>
      <c r="I200" s="214"/>
      <c r="J200" s="214"/>
      <c r="K200" s="214"/>
      <c r="L200" s="214"/>
      <c r="M200" s="214"/>
      <c r="N200" s="214"/>
      <c r="O200" s="214"/>
      <c r="P200" s="214"/>
      <c r="Q200" s="214"/>
      <c r="R200" s="214"/>
      <c r="S200" s="226"/>
      <c r="T200" s="227"/>
      <c r="U200" s="178"/>
      <c r="V200" s="178"/>
      <c r="W200" s="178"/>
      <c r="X200" s="178"/>
      <c r="Y200" s="178"/>
      <c r="Z200" s="178"/>
      <c r="AA200" s="179"/>
      <c r="AB200" s="228"/>
      <c r="AC200" s="229">
        <f t="shared" ref="AC200:AC263" si="273">+T200*AB200-AD200</f>
        <v>0</v>
      </c>
      <c r="AD200" s="227"/>
      <c r="AE200" s="178"/>
      <c r="AF200" s="178"/>
      <c r="AG200" s="178"/>
      <c r="AH200" s="178"/>
      <c r="AI200" s="178"/>
      <c r="AJ200" s="178"/>
      <c r="AK200" s="180"/>
      <c r="AL200" s="227"/>
      <c r="AM200" s="230">
        <f>+AD200*AL200-AN200</f>
        <v>0</v>
      </c>
      <c r="AN200" s="227"/>
      <c r="AO200" s="178"/>
      <c r="AP200" s="178"/>
      <c r="AQ200" s="178"/>
      <c r="AR200" s="178"/>
      <c r="AS200" s="178"/>
      <c r="AT200" s="178"/>
      <c r="BM200" s="23"/>
      <c r="BN200" s="23"/>
      <c r="BO200" s="23"/>
    </row>
    <row r="201" spans="1:67" s="240" customFormat="1" ht="18" thickBot="1">
      <c r="A201" s="231"/>
      <c r="B201" s="232" t="s">
        <v>157</v>
      </c>
      <c r="C201" s="233"/>
      <c r="D201" s="233"/>
      <c r="E201" s="233"/>
      <c r="F201" s="234"/>
      <c r="G201" s="235"/>
      <c r="H201" s="214"/>
      <c r="I201" s="214"/>
      <c r="J201" s="214"/>
      <c r="K201" s="214"/>
      <c r="L201" s="214"/>
      <c r="M201" s="214"/>
      <c r="N201" s="214"/>
      <c r="O201" s="214"/>
      <c r="P201" s="214"/>
      <c r="Q201" s="214"/>
      <c r="R201" s="214"/>
      <c r="S201" s="236"/>
      <c r="T201" s="237">
        <f>+SUMIF($A$7:$A$135,+A201,T$7:T$135)</f>
        <v>0</v>
      </c>
      <c r="U201" s="178"/>
      <c r="V201" s="178"/>
      <c r="W201" s="178"/>
      <c r="X201" s="178"/>
      <c r="Y201" s="178"/>
      <c r="Z201" s="178"/>
      <c r="AA201" s="179"/>
      <c r="AB201" s="238">
        <f>+'[1]kst_kv par familles'!K12</f>
        <v>0</v>
      </c>
      <c r="AC201" s="229">
        <f t="shared" si="273"/>
        <v>0</v>
      </c>
      <c r="AD201" s="237"/>
      <c r="AE201" s="178"/>
      <c r="AF201" s="178"/>
      <c r="AG201" s="178"/>
      <c r="AH201" s="178"/>
      <c r="AI201" s="178"/>
      <c r="AJ201" s="178"/>
      <c r="AK201" s="180"/>
      <c r="AL201" s="239">
        <v>0</v>
      </c>
      <c r="AM201" s="230">
        <f t="shared" ref="AM201:AM264" si="274">+AD201*AL201-AN201</f>
        <v>0</v>
      </c>
      <c r="AN201" s="237"/>
      <c r="AO201" s="178"/>
      <c r="AP201" s="178"/>
      <c r="AQ201" s="178"/>
      <c r="AR201" s="178"/>
      <c r="AS201" s="178"/>
      <c r="AT201" s="178"/>
      <c r="BM201" s="224"/>
      <c r="BN201" s="224"/>
      <c r="BO201" s="224"/>
    </row>
    <row r="202" spans="1:67" s="250" customFormat="1" ht="17.25" customHeight="1">
      <c r="A202" s="231"/>
      <c r="B202" s="241" t="s">
        <v>158</v>
      </c>
      <c r="C202" s="242" t="s">
        <v>159</v>
      </c>
      <c r="D202" s="242"/>
      <c r="E202" s="242"/>
      <c r="F202" s="243"/>
      <c r="G202" s="244"/>
      <c r="H202" s="214"/>
      <c r="I202" s="214"/>
      <c r="J202" s="214"/>
      <c r="K202" s="214"/>
      <c r="L202" s="214"/>
      <c r="M202" s="214"/>
      <c r="N202" s="214"/>
      <c r="O202" s="214"/>
      <c r="P202" s="214"/>
      <c r="Q202" s="214"/>
      <c r="R202" s="214"/>
      <c r="S202" s="245"/>
      <c r="T202" s="246">
        <f t="shared" ref="T202:T265" si="275">+SUMIF($A$7:$A$135,+$A202,T$7:T$135)</f>
        <v>0</v>
      </c>
      <c r="U202" s="178"/>
      <c r="V202" s="178"/>
      <c r="W202" s="178"/>
      <c r="X202" s="178"/>
      <c r="Y202" s="178"/>
      <c r="Z202" s="178"/>
      <c r="AA202" s="179"/>
      <c r="AB202" s="247">
        <v>0</v>
      </c>
      <c r="AC202" s="248">
        <f t="shared" si="273"/>
        <v>0</v>
      </c>
      <c r="AD202" s="246">
        <f t="shared" ref="AD202:AD265" si="276">+SUMIF($A$7:$A$135,+$A202,AD$7:AD$135)</f>
        <v>0</v>
      </c>
      <c r="AE202" s="178"/>
      <c r="AF202" s="178"/>
      <c r="AG202" s="178"/>
      <c r="AH202" s="178"/>
      <c r="AI202" s="178"/>
      <c r="AJ202" s="178"/>
      <c r="AK202" s="180"/>
      <c r="AL202" s="249">
        <v>0</v>
      </c>
      <c r="AM202" s="96">
        <f>+AD202*AL202-AN202</f>
        <v>0</v>
      </c>
      <c r="AN202" s="246">
        <f t="shared" ref="AN202:AN265" si="277">+SUMIF($A$7:$A$135,+$A202,AN$7:AN$135)</f>
        <v>0</v>
      </c>
      <c r="AO202" s="178"/>
      <c r="AP202" s="178"/>
      <c r="AQ202" s="178"/>
      <c r="AR202" s="178"/>
      <c r="AS202" s="178"/>
      <c r="AT202" s="178"/>
      <c r="BM202" s="240"/>
      <c r="BN202" s="240"/>
      <c r="BO202" s="240"/>
    </row>
    <row r="203" spans="1:67" s="250" customFormat="1" ht="17.25" customHeight="1">
      <c r="A203" s="231" t="s">
        <v>160</v>
      </c>
      <c r="B203" s="251" t="s">
        <v>161</v>
      </c>
      <c r="C203" s="252" t="s">
        <v>162</v>
      </c>
      <c r="D203" s="252"/>
      <c r="E203" s="252"/>
      <c r="F203" s="253"/>
      <c r="G203" s="254"/>
      <c r="H203" s="214"/>
      <c r="I203" s="214"/>
      <c r="J203" s="214"/>
      <c r="K203" s="214"/>
      <c r="L203" s="214"/>
      <c r="M203" s="214"/>
      <c r="N203" s="214"/>
      <c r="O203" s="214"/>
      <c r="P203" s="214"/>
      <c r="Q203" s="214"/>
      <c r="R203" s="214"/>
      <c r="S203" s="245"/>
      <c r="T203" s="255">
        <f t="shared" si="275"/>
        <v>0</v>
      </c>
      <c r="U203" s="178"/>
      <c r="V203" s="178"/>
      <c r="W203" s="178"/>
      <c r="X203" s="178"/>
      <c r="Y203" s="178"/>
      <c r="Z203" s="178"/>
      <c r="AA203" s="179"/>
      <c r="AB203" s="256">
        <v>0</v>
      </c>
      <c r="AC203" s="248">
        <f t="shared" si="273"/>
        <v>0</v>
      </c>
      <c r="AD203" s="255">
        <f t="shared" si="276"/>
        <v>0</v>
      </c>
      <c r="AE203" s="178"/>
      <c r="AF203" s="178"/>
      <c r="AG203" s="178"/>
      <c r="AH203" s="178"/>
      <c r="AI203" s="178"/>
      <c r="AJ203" s="178"/>
      <c r="AK203" s="180"/>
      <c r="AL203" s="257">
        <v>0</v>
      </c>
      <c r="AM203" s="96">
        <f t="shared" si="274"/>
        <v>0</v>
      </c>
      <c r="AN203" s="255">
        <f t="shared" si="277"/>
        <v>0</v>
      </c>
      <c r="AO203" s="178"/>
      <c r="AP203" s="178"/>
      <c r="AQ203" s="178"/>
      <c r="AR203" s="178"/>
      <c r="AS203" s="178"/>
      <c r="AT203" s="178"/>
    </row>
    <row r="204" spans="1:67" s="250" customFormat="1" ht="17.25" customHeight="1">
      <c r="A204" s="231" t="s">
        <v>163</v>
      </c>
      <c r="B204" s="251" t="s">
        <v>164</v>
      </c>
      <c r="C204" s="252" t="s">
        <v>165</v>
      </c>
      <c r="D204" s="252"/>
      <c r="E204" s="252"/>
      <c r="F204" s="253"/>
      <c r="G204" s="254"/>
      <c r="H204" s="214"/>
      <c r="I204" s="214"/>
      <c r="J204" s="214"/>
      <c r="K204" s="214"/>
      <c r="L204" s="214"/>
      <c r="M204" s="214"/>
      <c r="N204" s="214"/>
      <c r="O204" s="214"/>
      <c r="P204" s="214"/>
      <c r="Q204" s="214"/>
      <c r="R204" s="214"/>
      <c r="S204" s="245"/>
      <c r="T204" s="255">
        <f t="shared" si="275"/>
        <v>0</v>
      </c>
      <c r="U204" s="178"/>
      <c r="V204" s="178"/>
      <c r="W204" s="178"/>
      <c r="X204" s="178"/>
      <c r="Y204" s="178"/>
      <c r="Z204" s="178"/>
      <c r="AA204" s="179"/>
      <c r="AB204" s="256">
        <v>0</v>
      </c>
      <c r="AC204" s="248">
        <f>+T204*AB204-AD204</f>
        <v>0</v>
      </c>
      <c r="AD204" s="255">
        <f t="shared" si="276"/>
        <v>0</v>
      </c>
      <c r="AE204" s="178"/>
      <c r="AF204" s="178"/>
      <c r="AG204" s="178"/>
      <c r="AH204" s="178"/>
      <c r="AI204" s="178"/>
      <c r="AJ204" s="178"/>
      <c r="AK204" s="180"/>
      <c r="AL204" s="257">
        <v>0</v>
      </c>
      <c r="AM204" s="96">
        <f t="shared" si="274"/>
        <v>0</v>
      </c>
      <c r="AN204" s="255">
        <f t="shared" si="277"/>
        <v>0</v>
      </c>
      <c r="AO204" s="178"/>
      <c r="AP204" s="178"/>
      <c r="AQ204" s="178"/>
      <c r="AR204" s="178"/>
      <c r="AS204" s="178"/>
      <c r="AT204" s="178"/>
    </row>
    <row r="205" spans="1:67" s="250" customFormat="1" ht="17.25" customHeight="1">
      <c r="A205" s="231" t="s">
        <v>166</v>
      </c>
      <c r="B205" s="251" t="s">
        <v>167</v>
      </c>
      <c r="C205" s="252" t="s">
        <v>168</v>
      </c>
      <c r="D205" s="252"/>
      <c r="E205" s="252"/>
      <c r="F205" s="253"/>
      <c r="G205" s="254"/>
      <c r="H205" s="214"/>
      <c r="I205" s="214"/>
      <c r="J205" s="214"/>
      <c r="K205" s="214"/>
      <c r="L205" s="214"/>
      <c r="M205" s="214"/>
      <c r="N205" s="214"/>
      <c r="O205" s="214"/>
      <c r="P205" s="214"/>
      <c r="Q205" s="214"/>
      <c r="R205" s="214"/>
      <c r="S205" s="245"/>
      <c r="T205" s="255">
        <f t="shared" si="275"/>
        <v>0</v>
      </c>
      <c r="U205" s="178"/>
      <c r="V205" s="178"/>
      <c r="W205" s="178"/>
      <c r="X205" s="178"/>
      <c r="Y205" s="178"/>
      <c r="Z205" s="178"/>
      <c r="AA205" s="179"/>
      <c r="AB205" s="256">
        <v>0</v>
      </c>
      <c r="AC205" s="248">
        <f t="shared" si="273"/>
        <v>0</v>
      </c>
      <c r="AD205" s="255">
        <f t="shared" si="276"/>
        <v>0</v>
      </c>
      <c r="AE205" s="178"/>
      <c r="AF205" s="178"/>
      <c r="AG205" s="178"/>
      <c r="AH205" s="178"/>
      <c r="AI205" s="178"/>
      <c r="AJ205" s="178"/>
      <c r="AK205" s="180"/>
      <c r="AL205" s="257">
        <v>0</v>
      </c>
      <c r="AM205" s="96">
        <f t="shared" si="274"/>
        <v>0</v>
      </c>
      <c r="AN205" s="255">
        <f t="shared" si="277"/>
        <v>0</v>
      </c>
      <c r="AO205" s="178"/>
      <c r="AP205" s="178"/>
      <c r="AQ205" s="178"/>
      <c r="AR205" s="178"/>
      <c r="AS205" s="178"/>
      <c r="AT205" s="178"/>
    </row>
    <row r="206" spans="1:67" s="250" customFormat="1" ht="17.25" customHeight="1">
      <c r="A206" s="231" t="s">
        <v>169</v>
      </c>
      <c r="B206" s="251" t="s">
        <v>170</v>
      </c>
      <c r="C206" s="252" t="s">
        <v>171</v>
      </c>
      <c r="D206" s="252"/>
      <c r="E206" s="252"/>
      <c r="F206" s="253"/>
      <c r="G206" s="254"/>
      <c r="H206" s="214"/>
      <c r="I206" s="214"/>
      <c r="J206" s="214"/>
      <c r="K206" s="214"/>
      <c r="L206" s="214"/>
      <c r="M206" s="214"/>
      <c r="N206" s="214"/>
      <c r="O206" s="214"/>
      <c r="P206" s="214"/>
      <c r="Q206" s="214"/>
      <c r="R206" s="214"/>
      <c r="S206" s="245"/>
      <c r="T206" s="255">
        <f t="shared" si="275"/>
        <v>0</v>
      </c>
      <c r="U206" s="178"/>
      <c r="V206" s="178"/>
      <c r="W206" s="178"/>
      <c r="X206" s="178"/>
      <c r="Y206" s="178"/>
      <c r="Z206" s="178"/>
      <c r="AA206" s="179"/>
      <c r="AB206" s="256">
        <v>0</v>
      </c>
      <c r="AC206" s="248">
        <f t="shared" si="273"/>
        <v>0</v>
      </c>
      <c r="AD206" s="255">
        <f t="shared" si="276"/>
        <v>0</v>
      </c>
      <c r="AE206" s="178"/>
      <c r="AF206" s="178"/>
      <c r="AG206" s="178"/>
      <c r="AH206" s="178"/>
      <c r="AI206" s="178"/>
      <c r="AJ206" s="178"/>
      <c r="AK206" s="180"/>
      <c r="AL206" s="257">
        <v>0</v>
      </c>
      <c r="AM206" s="96">
        <f t="shared" si="274"/>
        <v>0</v>
      </c>
      <c r="AN206" s="255">
        <f t="shared" si="277"/>
        <v>0</v>
      </c>
      <c r="AO206" s="178"/>
      <c r="AP206" s="178"/>
      <c r="AQ206" s="178"/>
      <c r="AR206" s="178"/>
      <c r="AS206" s="178"/>
      <c r="AT206" s="178"/>
    </row>
    <row r="207" spans="1:67" s="250" customFormat="1" ht="17.25" customHeight="1">
      <c r="A207" s="231" t="s">
        <v>172</v>
      </c>
      <c r="B207" s="251" t="s">
        <v>173</v>
      </c>
      <c r="C207" s="252" t="s">
        <v>174</v>
      </c>
      <c r="D207" s="252"/>
      <c r="E207" s="252"/>
      <c r="F207" s="253"/>
      <c r="G207" s="254"/>
      <c r="H207" s="214"/>
      <c r="I207" s="214"/>
      <c r="J207" s="214"/>
      <c r="K207" s="214"/>
      <c r="L207" s="214"/>
      <c r="M207" s="214"/>
      <c r="N207" s="214"/>
      <c r="O207" s="214"/>
      <c r="P207" s="214"/>
      <c r="Q207" s="214"/>
      <c r="R207" s="214"/>
      <c r="S207" s="245"/>
      <c r="T207" s="255">
        <f t="shared" si="275"/>
        <v>0</v>
      </c>
      <c r="U207" s="178"/>
      <c r="V207" s="178"/>
      <c r="W207" s="178"/>
      <c r="X207" s="178"/>
      <c r="Y207" s="178"/>
      <c r="Z207" s="178"/>
      <c r="AA207" s="179"/>
      <c r="AB207" s="256">
        <v>1</v>
      </c>
      <c r="AC207" s="248">
        <f t="shared" si="273"/>
        <v>0</v>
      </c>
      <c r="AD207" s="255">
        <f t="shared" si="276"/>
        <v>0</v>
      </c>
      <c r="AE207" s="178"/>
      <c r="AF207" s="178"/>
      <c r="AG207" s="178"/>
      <c r="AH207" s="178"/>
      <c r="AI207" s="178"/>
      <c r="AJ207" s="178"/>
      <c r="AK207" s="180"/>
      <c r="AL207" s="257">
        <v>0</v>
      </c>
      <c r="AM207" s="96">
        <f t="shared" si="274"/>
        <v>0</v>
      </c>
      <c r="AN207" s="255">
        <f t="shared" si="277"/>
        <v>0</v>
      </c>
      <c r="AO207" s="178"/>
      <c r="AP207" s="178"/>
      <c r="AQ207" s="178"/>
      <c r="AR207" s="178"/>
      <c r="AS207" s="178"/>
      <c r="AT207" s="178"/>
    </row>
    <row r="208" spans="1:67" s="250" customFormat="1" ht="17.25" customHeight="1">
      <c r="A208" s="231"/>
      <c r="B208" s="251" t="s">
        <v>175</v>
      </c>
      <c r="C208" s="252" t="s">
        <v>176</v>
      </c>
      <c r="D208" s="252"/>
      <c r="E208" s="252"/>
      <c r="F208" s="253"/>
      <c r="G208" s="254"/>
      <c r="H208" s="214"/>
      <c r="I208" s="214"/>
      <c r="J208" s="214"/>
      <c r="K208" s="214"/>
      <c r="L208" s="214"/>
      <c r="M208" s="214"/>
      <c r="N208" s="214"/>
      <c r="O208" s="214"/>
      <c r="P208" s="214"/>
      <c r="Q208" s="214"/>
      <c r="R208" s="214"/>
      <c r="S208" s="245"/>
      <c r="T208" s="255">
        <f t="shared" si="275"/>
        <v>0</v>
      </c>
      <c r="U208" s="178"/>
      <c r="V208" s="178"/>
      <c r="W208" s="178"/>
      <c r="X208" s="178"/>
      <c r="Y208" s="178"/>
      <c r="Z208" s="178"/>
      <c r="AA208" s="179"/>
      <c r="AB208" s="256">
        <v>0</v>
      </c>
      <c r="AC208" s="248">
        <f t="shared" si="273"/>
        <v>0</v>
      </c>
      <c r="AD208" s="255">
        <f t="shared" si="276"/>
        <v>0</v>
      </c>
      <c r="AE208" s="178"/>
      <c r="AF208" s="178"/>
      <c r="AG208" s="178"/>
      <c r="AH208" s="178"/>
      <c r="AI208" s="178"/>
      <c r="AJ208" s="178"/>
      <c r="AK208" s="180"/>
      <c r="AL208" s="257">
        <v>0</v>
      </c>
      <c r="AM208" s="96">
        <f t="shared" si="274"/>
        <v>0</v>
      </c>
      <c r="AN208" s="255">
        <f t="shared" si="277"/>
        <v>0</v>
      </c>
      <c r="AO208" s="178"/>
      <c r="AP208" s="178"/>
      <c r="AQ208" s="178"/>
      <c r="AR208" s="178"/>
      <c r="AS208" s="178"/>
      <c r="AT208" s="178"/>
    </row>
    <row r="209" spans="1:67" s="250" customFormat="1" ht="17.25" customHeight="1">
      <c r="A209" s="231" t="s">
        <v>177</v>
      </c>
      <c r="B209" s="251" t="s">
        <v>178</v>
      </c>
      <c r="C209" s="252" t="s">
        <v>179</v>
      </c>
      <c r="D209" s="252"/>
      <c r="E209" s="252"/>
      <c r="F209" s="253"/>
      <c r="G209" s="254"/>
      <c r="H209" s="214"/>
      <c r="I209" s="214"/>
      <c r="J209" s="214"/>
      <c r="K209" s="214"/>
      <c r="L209" s="214"/>
      <c r="M209" s="214"/>
      <c r="N209" s="214"/>
      <c r="O209" s="214"/>
      <c r="P209" s="214"/>
      <c r="Q209" s="214"/>
      <c r="R209" s="214"/>
      <c r="S209" s="245"/>
      <c r="T209" s="255">
        <f t="shared" si="275"/>
        <v>0</v>
      </c>
      <c r="U209" s="178"/>
      <c r="V209" s="178"/>
      <c r="W209" s="178"/>
      <c r="X209" s="178"/>
      <c r="Y209" s="178"/>
      <c r="Z209" s="178"/>
      <c r="AA209" s="179"/>
      <c r="AB209" s="256">
        <v>1</v>
      </c>
      <c r="AC209" s="248">
        <f t="shared" si="273"/>
        <v>0</v>
      </c>
      <c r="AD209" s="255">
        <f t="shared" si="276"/>
        <v>0</v>
      </c>
      <c r="AE209" s="178"/>
      <c r="AF209" s="178"/>
      <c r="AG209" s="178"/>
      <c r="AH209" s="178"/>
      <c r="AI209" s="178"/>
      <c r="AJ209" s="178"/>
      <c r="AK209" s="180"/>
      <c r="AL209" s="257">
        <v>1.2775468657734208</v>
      </c>
      <c r="AM209" s="96">
        <f t="shared" si="274"/>
        <v>0</v>
      </c>
      <c r="AN209" s="255">
        <f t="shared" si="277"/>
        <v>0</v>
      </c>
      <c r="AO209" s="178"/>
      <c r="AP209" s="178"/>
      <c r="AQ209" s="178"/>
      <c r="AR209" s="178"/>
      <c r="AS209" s="178"/>
      <c r="AT209" s="178"/>
    </row>
    <row r="210" spans="1:67" s="240" customFormat="1" ht="17.25">
      <c r="A210" s="231" t="s">
        <v>180</v>
      </c>
      <c r="B210" s="251" t="s">
        <v>181</v>
      </c>
      <c r="C210" s="252" t="s">
        <v>182</v>
      </c>
      <c r="D210" s="252"/>
      <c r="E210" s="252"/>
      <c r="F210" s="253"/>
      <c r="G210" s="254"/>
      <c r="H210" s="214"/>
      <c r="I210" s="214"/>
      <c r="J210" s="214"/>
      <c r="K210" s="214"/>
      <c r="L210" s="214"/>
      <c r="M210" s="214"/>
      <c r="N210" s="214"/>
      <c r="O210" s="214"/>
      <c r="P210" s="214"/>
      <c r="Q210" s="214"/>
      <c r="R210" s="214"/>
      <c r="S210" s="245"/>
      <c r="T210" s="255">
        <f t="shared" si="275"/>
        <v>0</v>
      </c>
      <c r="U210" s="178"/>
      <c r="V210" s="178"/>
      <c r="W210" s="178"/>
      <c r="X210" s="178"/>
      <c r="Y210" s="178"/>
      <c r="Z210" s="178"/>
      <c r="AA210" s="179"/>
      <c r="AB210" s="256">
        <v>1</v>
      </c>
      <c r="AC210" s="248">
        <f t="shared" si="273"/>
        <v>0</v>
      </c>
      <c r="AD210" s="255">
        <f t="shared" si="276"/>
        <v>0</v>
      </c>
      <c r="AE210" s="178"/>
      <c r="AF210" s="178"/>
      <c r="AG210" s="178"/>
      <c r="AH210" s="178"/>
      <c r="AI210" s="178"/>
      <c r="AJ210" s="178"/>
      <c r="AK210" s="180"/>
      <c r="AL210" s="257">
        <v>1.2775468657734208</v>
      </c>
      <c r="AM210" s="96">
        <f t="shared" si="274"/>
        <v>0</v>
      </c>
      <c r="AN210" s="255">
        <f t="shared" si="277"/>
        <v>0</v>
      </c>
      <c r="AO210" s="178"/>
      <c r="AP210" s="178"/>
      <c r="AQ210" s="178"/>
      <c r="AR210" s="178"/>
      <c r="AS210" s="178"/>
      <c r="AT210" s="178"/>
      <c r="BM210" s="250"/>
      <c r="BN210" s="250"/>
      <c r="BO210" s="250"/>
    </row>
    <row r="211" spans="1:67" s="240" customFormat="1" ht="17.25">
      <c r="A211" s="231"/>
      <c r="B211" s="251" t="s">
        <v>183</v>
      </c>
      <c r="C211" s="258" t="s">
        <v>184</v>
      </c>
      <c r="D211" s="258"/>
      <c r="E211" s="258"/>
      <c r="F211" s="259"/>
      <c r="G211" s="260"/>
      <c r="H211" s="214"/>
      <c r="I211" s="214"/>
      <c r="J211" s="214"/>
      <c r="K211" s="214"/>
      <c r="L211" s="214"/>
      <c r="M211" s="214"/>
      <c r="N211" s="214"/>
      <c r="O211" s="214"/>
      <c r="P211" s="214"/>
      <c r="Q211" s="214"/>
      <c r="R211" s="214"/>
      <c r="S211" s="245"/>
      <c r="T211" s="255">
        <f t="shared" si="275"/>
        <v>0</v>
      </c>
      <c r="U211" s="178"/>
      <c r="V211" s="178"/>
      <c r="W211" s="178"/>
      <c r="X211" s="178"/>
      <c r="Y211" s="178"/>
      <c r="Z211" s="178"/>
      <c r="AA211" s="179"/>
      <c r="AB211" s="256">
        <v>0</v>
      </c>
      <c r="AC211" s="248">
        <f t="shared" si="273"/>
        <v>0</v>
      </c>
      <c r="AD211" s="255">
        <f t="shared" si="276"/>
        <v>0</v>
      </c>
      <c r="AE211" s="178"/>
      <c r="AF211" s="178"/>
      <c r="AG211" s="178"/>
      <c r="AH211" s="178"/>
      <c r="AI211" s="178"/>
      <c r="AJ211" s="178"/>
      <c r="AK211" s="180"/>
      <c r="AL211" s="257">
        <v>0</v>
      </c>
      <c r="AM211" s="96">
        <f t="shared" si="274"/>
        <v>0</v>
      </c>
      <c r="AN211" s="255">
        <f t="shared" si="277"/>
        <v>0</v>
      </c>
      <c r="AO211" s="178"/>
      <c r="AP211" s="178"/>
      <c r="AQ211" s="178"/>
      <c r="AR211" s="178"/>
      <c r="AS211" s="178"/>
      <c r="AT211" s="178"/>
    </row>
    <row r="212" spans="1:67" s="240" customFormat="1" ht="17.25">
      <c r="A212" s="231" t="str">
        <f>IF(C212=0,"pp_particularites_a",RIGHT(C212,50))</f>
        <v xml:space="preserve"> réservations, scellements, rebouchages, calfeutr.</v>
      </c>
      <c r="B212" s="251" t="s">
        <v>178</v>
      </c>
      <c r="C212" s="261" t="str">
        <f>'[1]kst_kv par familles'!E23</f>
        <v>trous, réservations, scellements, rebouchages, calfeutr.</v>
      </c>
      <c r="D212" s="261"/>
      <c r="E212" s="261"/>
      <c r="F212" s="262"/>
      <c r="G212" s="263"/>
      <c r="H212" s="214"/>
      <c r="I212" s="214"/>
      <c r="J212" s="214"/>
      <c r="K212" s="214"/>
      <c r="L212" s="214"/>
      <c r="M212" s="214"/>
      <c r="N212" s="214"/>
      <c r="O212" s="214"/>
      <c r="P212" s="214"/>
      <c r="Q212" s="214"/>
      <c r="R212" s="214"/>
      <c r="S212" s="245"/>
      <c r="T212" s="255">
        <f t="shared" si="275"/>
        <v>0</v>
      </c>
      <c r="U212" s="178"/>
      <c r="V212" s="178"/>
      <c r="W212" s="178"/>
      <c r="X212" s="178"/>
      <c r="Y212" s="178"/>
      <c r="Z212" s="178"/>
      <c r="AA212" s="179"/>
      <c r="AB212" s="256">
        <v>1</v>
      </c>
      <c r="AC212" s="248">
        <f t="shared" si="273"/>
        <v>0</v>
      </c>
      <c r="AD212" s="255">
        <f t="shared" si="276"/>
        <v>0</v>
      </c>
      <c r="AE212" s="178"/>
      <c r="AF212" s="178"/>
      <c r="AG212" s="178"/>
      <c r="AH212" s="178"/>
      <c r="AI212" s="178"/>
      <c r="AJ212" s="178"/>
      <c r="AK212" s="180"/>
      <c r="AL212" s="257">
        <v>1.2775468657734208</v>
      </c>
      <c r="AM212" s="96">
        <f t="shared" si="274"/>
        <v>0</v>
      </c>
      <c r="AN212" s="255">
        <f t="shared" si="277"/>
        <v>0</v>
      </c>
      <c r="AO212" s="178"/>
      <c r="AP212" s="178"/>
      <c r="AQ212" s="178"/>
      <c r="AR212" s="178"/>
      <c r="AS212" s="178"/>
      <c r="AT212" s="178"/>
    </row>
    <row r="213" spans="1:67" s="240" customFormat="1" ht="17.25">
      <c r="A213" s="231" t="str">
        <f>IF(C213=0,"pp_particularites_b",RIGHT(C213,50))</f>
        <v>pp_particularites_b</v>
      </c>
      <c r="B213" s="251" t="s">
        <v>181</v>
      </c>
      <c r="C213" s="261">
        <f>'[1]kst_kv par familles'!E24</f>
        <v>0</v>
      </c>
      <c r="D213" s="261"/>
      <c r="E213" s="261"/>
      <c r="F213" s="262"/>
      <c r="G213" s="263"/>
      <c r="H213" s="214"/>
      <c r="I213" s="214"/>
      <c r="J213" s="214"/>
      <c r="K213" s="214"/>
      <c r="L213" s="214"/>
      <c r="M213" s="214"/>
      <c r="N213" s="214"/>
      <c r="O213" s="214"/>
      <c r="P213" s="214"/>
      <c r="Q213" s="214"/>
      <c r="R213" s="214"/>
      <c r="S213" s="245"/>
      <c r="T213" s="255">
        <f t="shared" si="275"/>
        <v>0</v>
      </c>
      <c r="U213" s="178"/>
      <c r="V213" s="178"/>
      <c r="W213" s="178"/>
      <c r="X213" s="178"/>
      <c r="Y213" s="178"/>
      <c r="Z213" s="178"/>
      <c r="AA213" s="179"/>
      <c r="AB213" s="256">
        <v>0</v>
      </c>
      <c r="AC213" s="248">
        <f t="shared" si="273"/>
        <v>0</v>
      </c>
      <c r="AD213" s="255">
        <f t="shared" si="276"/>
        <v>0</v>
      </c>
      <c r="AE213" s="178"/>
      <c r="AF213" s="178"/>
      <c r="AG213" s="178"/>
      <c r="AH213" s="178"/>
      <c r="AI213" s="178"/>
      <c r="AJ213" s="178"/>
      <c r="AK213" s="180"/>
      <c r="AL213" s="257">
        <v>0</v>
      </c>
      <c r="AM213" s="96">
        <f t="shared" si="274"/>
        <v>0</v>
      </c>
      <c r="AN213" s="255">
        <f t="shared" si="277"/>
        <v>0</v>
      </c>
      <c r="AO213" s="178"/>
      <c r="AP213" s="178"/>
      <c r="AQ213" s="178"/>
      <c r="AR213" s="178"/>
      <c r="AS213" s="178"/>
      <c r="AT213" s="178"/>
    </row>
    <row r="214" spans="1:67" s="240" customFormat="1" ht="17.25">
      <c r="A214" s="231" t="str">
        <f>IF(C214=0,"pp_particularites_c",RIGHT(C214,50))</f>
        <v>pp_particularites_c</v>
      </c>
      <c r="B214" s="251" t="s">
        <v>185</v>
      </c>
      <c r="C214" s="261">
        <f>'[1]kst_kv par familles'!E25</f>
        <v>0</v>
      </c>
      <c r="D214" s="261"/>
      <c r="E214" s="261"/>
      <c r="F214" s="262"/>
      <c r="G214" s="263"/>
      <c r="H214" s="214"/>
      <c r="I214" s="214"/>
      <c r="J214" s="214"/>
      <c r="K214" s="214"/>
      <c r="L214" s="214"/>
      <c r="M214" s="214"/>
      <c r="N214" s="214"/>
      <c r="O214" s="214"/>
      <c r="P214" s="214"/>
      <c r="Q214" s="214"/>
      <c r="R214" s="214"/>
      <c r="S214" s="245"/>
      <c r="T214" s="255">
        <f t="shared" si="275"/>
        <v>0</v>
      </c>
      <c r="U214" s="178"/>
      <c r="V214" s="178"/>
      <c r="W214" s="178"/>
      <c r="X214" s="178"/>
      <c r="Y214" s="178"/>
      <c r="Z214" s="178"/>
      <c r="AA214" s="179"/>
      <c r="AB214" s="256">
        <v>0</v>
      </c>
      <c r="AC214" s="248">
        <f t="shared" si="273"/>
        <v>0</v>
      </c>
      <c r="AD214" s="255">
        <f t="shared" si="276"/>
        <v>0</v>
      </c>
      <c r="AE214" s="178"/>
      <c r="AF214" s="178"/>
      <c r="AG214" s="178"/>
      <c r="AH214" s="178"/>
      <c r="AI214" s="178"/>
      <c r="AJ214" s="178"/>
      <c r="AK214" s="180"/>
      <c r="AL214" s="257">
        <v>0</v>
      </c>
      <c r="AM214" s="96">
        <f t="shared" si="274"/>
        <v>0</v>
      </c>
      <c r="AN214" s="255">
        <f t="shared" si="277"/>
        <v>0</v>
      </c>
      <c r="AO214" s="178"/>
      <c r="AP214" s="178"/>
      <c r="AQ214" s="178"/>
      <c r="AR214" s="178"/>
      <c r="AS214" s="178"/>
      <c r="AT214" s="178"/>
    </row>
    <row r="215" spans="1:67" s="250" customFormat="1" ht="17.25" customHeight="1">
      <c r="A215" s="231"/>
      <c r="B215" s="264" t="s">
        <v>186</v>
      </c>
      <c r="C215" s="265" t="s">
        <v>187</v>
      </c>
      <c r="D215" s="265"/>
      <c r="E215" s="265"/>
      <c r="F215" s="266"/>
      <c r="G215" s="244"/>
      <c r="H215" s="214"/>
      <c r="I215" s="214"/>
      <c r="J215" s="214"/>
      <c r="K215" s="214"/>
      <c r="L215" s="214"/>
      <c r="M215" s="214"/>
      <c r="N215" s="214"/>
      <c r="O215" s="214"/>
      <c r="P215" s="214"/>
      <c r="Q215" s="214"/>
      <c r="R215" s="214"/>
      <c r="S215" s="230"/>
      <c r="T215" s="255">
        <f t="shared" si="275"/>
        <v>0</v>
      </c>
      <c r="U215" s="178"/>
      <c r="V215" s="178"/>
      <c r="W215" s="178"/>
      <c r="X215" s="178"/>
      <c r="Y215" s="178"/>
      <c r="Z215" s="178"/>
      <c r="AA215" s="179"/>
      <c r="AB215" s="256">
        <v>0</v>
      </c>
      <c r="AC215" s="248">
        <f t="shared" si="273"/>
        <v>0</v>
      </c>
      <c r="AD215" s="255">
        <f t="shared" si="276"/>
        <v>0</v>
      </c>
      <c r="AE215" s="178"/>
      <c r="AF215" s="178"/>
      <c r="AG215" s="178"/>
      <c r="AH215" s="178"/>
      <c r="AI215" s="178"/>
      <c r="AJ215" s="178"/>
      <c r="AK215" s="180"/>
      <c r="AL215" s="257">
        <v>0</v>
      </c>
      <c r="AM215" s="96">
        <f t="shared" si="274"/>
        <v>0</v>
      </c>
      <c r="AN215" s="255">
        <f t="shared" si="277"/>
        <v>0</v>
      </c>
      <c r="AO215" s="178"/>
      <c r="AP215" s="178"/>
      <c r="AQ215" s="178"/>
      <c r="AR215" s="178"/>
      <c r="AS215" s="178"/>
      <c r="AT215" s="178"/>
      <c r="BM215" s="240"/>
      <c r="BN215" s="240"/>
      <c r="BO215" s="240"/>
    </row>
    <row r="216" spans="1:67" s="250" customFormat="1" ht="17.25" customHeight="1">
      <c r="A216" s="231" t="s">
        <v>188</v>
      </c>
      <c r="B216" s="251" t="s">
        <v>189</v>
      </c>
      <c r="C216" s="252" t="s">
        <v>190</v>
      </c>
      <c r="D216" s="252"/>
      <c r="E216" s="252"/>
      <c r="F216" s="253"/>
      <c r="G216" s="254"/>
      <c r="H216" s="214"/>
      <c r="I216" s="214"/>
      <c r="J216" s="214"/>
      <c r="K216" s="214"/>
      <c r="L216" s="214"/>
      <c r="M216" s="214"/>
      <c r="N216" s="214"/>
      <c r="O216" s="214"/>
      <c r="P216" s="214"/>
      <c r="Q216" s="214"/>
      <c r="R216" s="214"/>
      <c r="S216" s="230"/>
      <c r="T216" s="255">
        <f t="shared" si="275"/>
        <v>0</v>
      </c>
      <c r="U216" s="178"/>
      <c r="V216" s="178"/>
      <c r="W216" s="178"/>
      <c r="X216" s="178"/>
      <c r="Y216" s="178"/>
      <c r="Z216" s="178"/>
      <c r="AA216" s="179"/>
      <c r="AB216" s="256">
        <v>0.9</v>
      </c>
      <c r="AC216" s="248">
        <f t="shared" si="273"/>
        <v>0</v>
      </c>
      <c r="AD216" s="255">
        <f t="shared" si="276"/>
        <v>0</v>
      </c>
      <c r="AE216" s="178"/>
      <c r="AF216" s="178"/>
      <c r="AG216" s="178"/>
      <c r="AH216" s="178"/>
      <c r="AI216" s="178"/>
      <c r="AJ216" s="178"/>
      <c r="AK216" s="180"/>
      <c r="AL216" s="257">
        <v>1.2775468657734208</v>
      </c>
      <c r="AM216" s="96">
        <f t="shared" si="274"/>
        <v>0</v>
      </c>
      <c r="AN216" s="255">
        <f t="shared" si="277"/>
        <v>0</v>
      </c>
      <c r="AO216" s="178"/>
      <c r="AP216" s="178"/>
      <c r="AQ216" s="178"/>
      <c r="AR216" s="178"/>
      <c r="AS216" s="178"/>
      <c r="AT216" s="178"/>
    </row>
    <row r="217" spans="1:67" s="250" customFormat="1" ht="17.25" customHeight="1">
      <c r="A217" s="231" t="s">
        <v>191</v>
      </c>
      <c r="B217" s="251" t="s">
        <v>192</v>
      </c>
      <c r="C217" s="252" t="s">
        <v>193</v>
      </c>
      <c r="D217" s="252"/>
      <c r="E217" s="252"/>
      <c r="F217" s="253"/>
      <c r="G217" s="254"/>
      <c r="H217" s="214"/>
      <c r="I217" s="214"/>
      <c r="J217" s="214"/>
      <c r="K217" s="214"/>
      <c r="L217" s="214"/>
      <c r="M217" s="214"/>
      <c r="N217" s="214"/>
      <c r="O217" s="214"/>
      <c r="P217" s="214"/>
      <c r="Q217" s="214"/>
      <c r="R217" s="214"/>
      <c r="S217" s="230"/>
      <c r="T217" s="255">
        <f t="shared" si="275"/>
        <v>0</v>
      </c>
      <c r="U217" s="178"/>
      <c r="V217" s="178"/>
      <c r="W217" s="178"/>
      <c r="X217" s="178"/>
      <c r="Y217" s="178"/>
      <c r="Z217" s="178"/>
      <c r="AA217" s="179"/>
      <c r="AB217" s="256">
        <v>0.97</v>
      </c>
      <c r="AC217" s="248">
        <f t="shared" si="273"/>
        <v>0</v>
      </c>
      <c r="AD217" s="255">
        <f t="shared" si="276"/>
        <v>0</v>
      </c>
      <c r="AE217" s="178"/>
      <c r="AF217" s="178"/>
      <c r="AG217" s="178"/>
      <c r="AH217" s="178"/>
      <c r="AI217" s="178"/>
      <c r="AJ217" s="178"/>
      <c r="AK217" s="180"/>
      <c r="AL217" s="257">
        <v>1.2775468657734208</v>
      </c>
      <c r="AM217" s="96">
        <f t="shared" si="274"/>
        <v>0</v>
      </c>
      <c r="AN217" s="255">
        <f t="shared" si="277"/>
        <v>0</v>
      </c>
      <c r="AO217" s="178"/>
      <c r="AP217" s="178"/>
      <c r="AQ217" s="178"/>
      <c r="AR217" s="178"/>
      <c r="AS217" s="178"/>
      <c r="AT217" s="178"/>
    </row>
    <row r="218" spans="1:67" s="250" customFormat="1" ht="17.25" customHeight="1">
      <c r="A218" s="231" t="s">
        <v>194</v>
      </c>
      <c r="B218" s="251" t="s">
        <v>195</v>
      </c>
      <c r="C218" s="252" t="s">
        <v>196</v>
      </c>
      <c r="D218" s="252"/>
      <c r="E218" s="252"/>
      <c r="F218" s="253"/>
      <c r="G218" s="254"/>
      <c r="H218" s="214"/>
      <c r="I218" s="214"/>
      <c r="J218" s="214"/>
      <c r="K218" s="214"/>
      <c r="L218" s="214"/>
      <c r="M218" s="214"/>
      <c r="N218" s="214"/>
      <c r="O218" s="214"/>
      <c r="P218" s="214"/>
      <c r="Q218" s="214"/>
      <c r="R218" s="214"/>
      <c r="S218" s="230"/>
      <c r="T218" s="255">
        <f t="shared" si="275"/>
        <v>0</v>
      </c>
      <c r="U218" s="178"/>
      <c r="V218" s="178"/>
      <c r="W218" s="178"/>
      <c r="X218" s="178"/>
      <c r="Y218" s="178"/>
      <c r="Z218" s="178"/>
      <c r="AA218" s="179"/>
      <c r="AB218" s="256">
        <v>0</v>
      </c>
      <c r="AC218" s="248">
        <f t="shared" si="273"/>
        <v>0</v>
      </c>
      <c r="AD218" s="255">
        <f t="shared" si="276"/>
        <v>0</v>
      </c>
      <c r="AE218" s="178"/>
      <c r="AF218" s="178"/>
      <c r="AG218" s="178"/>
      <c r="AH218" s="178"/>
      <c r="AI218" s="178"/>
      <c r="AJ218" s="178"/>
      <c r="AK218" s="180"/>
      <c r="AL218" s="257">
        <v>0</v>
      </c>
      <c r="AM218" s="96">
        <f t="shared" si="274"/>
        <v>0</v>
      </c>
      <c r="AN218" s="255">
        <f t="shared" si="277"/>
        <v>0</v>
      </c>
      <c r="AO218" s="178"/>
      <c r="AP218" s="178"/>
      <c r="AQ218" s="178"/>
      <c r="AR218" s="178"/>
      <c r="AS218" s="178"/>
      <c r="AT218" s="178"/>
    </row>
    <row r="219" spans="1:67" s="250" customFormat="1" ht="17.25" customHeight="1">
      <c r="A219" s="231" t="s">
        <v>197</v>
      </c>
      <c r="B219" s="251" t="s">
        <v>198</v>
      </c>
      <c r="C219" s="252" t="s">
        <v>199</v>
      </c>
      <c r="D219" s="252"/>
      <c r="E219" s="252"/>
      <c r="F219" s="253"/>
      <c r="G219" s="254"/>
      <c r="H219" s="214"/>
      <c r="I219" s="214"/>
      <c r="J219" s="214"/>
      <c r="K219" s="214"/>
      <c r="L219" s="214"/>
      <c r="M219" s="214"/>
      <c r="N219" s="214"/>
      <c r="O219" s="214"/>
      <c r="P219" s="214"/>
      <c r="Q219" s="214"/>
      <c r="R219" s="214"/>
      <c r="S219" s="230"/>
      <c r="T219" s="255">
        <f t="shared" si="275"/>
        <v>0</v>
      </c>
      <c r="U219" s="178"/>
      <c r="V219" s="178"/>
      <c r="W219" s="178"/>
      <c r="X219" s="178"/>
      <c r="Y219" s="178"/>
      <c r="Z219" s="178"/>
      <c r="AA219" s="179"/>
      <c r="AB219" s="256">
        <v>0</v>
      </c>
      <c r="AC219" s="248">
        <f t="shared" si="273"/>
        <v>0</v>
      </c>
      <c r="AD219" s="255">
        <f t="shared" si="276"/>
        <v>0</v>
      </c>
      <c r="AE219" s="178"/>
      <c r="AF219" s="178"/>
      <c r="AG219" s="178"/>
      <c r="AH219" s="178"/>
      <c r="AI219" s="178"/>
      <c r="AJ219" s="178"/>
      <c r="AK219" s="180"/>
      <c r="AL219" s="257">
        <v>0</v>
      </c>
      <c r="AM219" s="96">
        <f t="shared" si="274"/>
        <v>0</v>
      </c>
      <c r="AN219" s="255">
        <f t="shared" si="277"/>
        <v>0</v>
      </c>
      <c r="AO219" s="178"/>
      <c r="AP219" s="178"/>
      <c r="AQ219" s="178"/>
      <c r="AR219" s="178"/>
      <c r="AS219" s="178"/>
      <c r="AT219" s="178"/>
    </row>
    <row r="220" spans="1:67" s="240" customFormat="1" ht="17.25">
      <c r="A220" s="231" t="s">
        <v>200</v>
      </c>
      <c r="B220" s="251" t="s">
        <v>201</v>
      </c>
      <c r="C220" s="252" t="s">
        <v>202</v>
      </c>
      <c r="D220" s="252"/>
      <c r="E220" s="252"/>
      <c r="F220" s="253"/>
      <c r="G220" s="254"/>
      <c r="H220" s="214"/>
      <c r="I220" s="214"/>
      <c r="J220" s="214"/>
      <c r="K220" s="214"/>
      <c r="L220" s="214"/>
      <c r="M220" s="214"/>
      <c r="N220" s="214"/>
      <c r="O220" s="214"/>
      <c r="P220" s="214"/>
      <c r="Q220" s="214"/>
      <c r="R220" s="214"/>
      <c r="S220" s="96"/>
      <c r="T220" s="255">
        <f t="shared" si="275"/>
        <v>0</v>
      </c>
      <c r="U220" s="178"/>
      <c r="V220" s="178"/>
      <c r="W220" s="178"/>
      <c r="X220" s="178"/>
      <c r="Y220" s="178"/>
      <c r="Z220" s="178"/>
      <c r="AA220" s="179"/>
      <c r="AB220" s="256">
        <v>0</v>
      </c>
      <c r="AC220" s="248">
        <f t="shared" si="273"/>
        <v>0</v>
      </c>
      <c r="AD220" s="255">
        <f t="shared" si="276"/>
        <v>0</v>
      </c>
      <c r="AE220" s="178"/>
      <c r="AF220" s="178"/>
      <c r="AG220" s="178"/>
      <c r="AH220" s="178"/>
      <c r="AI220" s="178"/>
      <c r="AJ220" s="178"/>
      <c r="AK220" s="180"/>
      <c r="AL220" s="257">
        <v>0</v>
      </c>
      <c r="AM220" s="96">
        <f t="shared" si="274"/>
        <v>0</v>
      </c>
      <c r="AN220" s="255">
        <f t="shared" si="277"/>
        <v>0</v>
      </c>
      <c r="AO220" s="178"/>
      <c r="AP220" s="178"/>
      <c r="AQ220" s="178"/>
      <c r="AR220" s="178"/>
      <c r="AS220" s="178"/>
      <c r="AT220" s="178"/>
      <c r="BM220" s="250"/>
      <c r="BN220" s="250"/>
      <c r="BO220" s="250"/>
    </row>
    <row r="221" spans="1:67" s="250" customFormat="1" ht="17.25" customHeight="1">
      <c r="A221" s="231" t="s">
        <v>203</v>
      </c>
      <c r="B221" s="251" t="s">
        <v>204</v>
      </c>
      <c r="C221" s="252" t="s">
        <v>205</v>
      </c>
      <c r="D221" s="252"/>
      <c r="E221" s="252"/>
      <c r="F221" s="253"/>
      <c r="G221" s="254"/>
      <c r="H221" s="214"/>
      <c r="I221" s="214"/>
      <c r="J221" s="214"/>
      <c r="K221" s="214"/>
      <c r="L221" s="214"/>
      <c r="M221" s="214"/>
      <c r="N221" s="214"/>
      <c r="O221" s="214"/>
      <c r="P221" s="214"/>
      <c r="Q221" s="214"/>
      <c r="R221" s="214"/>
      <c r="S221" s="96"/>
      <c r="T221" s="255">
        <f t="shared" si="275"/>
        <v>0</v>
      </c>
      <c r="U221" s="178"/>
      <c r="V221" s="178"/>
      <c r="W221" s="178"/>
      <c r="X221" s="178"/>
      <c r="Y221" s="178"/>
      <c r="Z221" s="178"/>
      <c r="AA221" s="179"/>
      <c r="AB221" s="256">
        <v>0</v>
      </c>
      <c r="AC221" s="248">
        <f t="shared" si="273"/>
        <v>0</v>
      </c>
      <c r="AD221" s="255">
        <f t="shared" si="276"/>
        <v>0</v>
      </c>
      <c r="AE221" s="178"/>
      <c r="AF221" s="178"/>
      <c r="AG221" s="178"/>
      <c r="AH221" s="178"/>
      <c r="AI221" s="178"/>
      <c r="AJ221" s="178"/>
      <c r="AK221" s="180"/>
      <c r="AL221" s="257">
        <v>0</v>
      </c>
      <c r="AM221" s="96">
        <f t="shared" si="274"/>
        <v>0</v>
      </c>
      <c r="AN221" s="255">
        <f t="shared" si="277"/>
        <v>0</v>
      </c>
      <c r="AO221" s="178"/>
      <c r="AP221" s="178"/>
      <c r="AQ221" s="178"/>
      <c r="AR221" s="178"/>
      <c r="AS221" s="178"/>
      <c r="AT221" s="178"/>
      <c r="BM221" s="240"/>
      <c r="BN221" s="240"/>
      <c r="BO221" s="240"/>
    </row>
    <row r="222" spans="1:67" s="250" customFormat="1" ht="17.25" customHeight="1">
      <c r="A222" s="231" t="s">
        <v>206</v>
      </c>
      <c r="B222" s="251" t="s">
        <v>207</v>
      </c>
      <c r="C222" s="252" t="s">
        <v>208</v>
      </c>
      <c r="D222" s="252"/>
      <c r="E222" s="252"/>
      <c r="F222" s="253"/>
      <c r="G222" s="254"/>
      <c r="H222" s="214"/>
      <c r="I222" s="214"/>
      <c r="J222" s="214"/>
      <c r="K222" s="214"/>
      <c r="L222" s="214"/>
      <c r="M222" s="214"/>
      <c r="N222" s="214"/>
      <c r="O222" s="214"/>
      <c r="P222" s="214"/>
      <c r="Q222" s="214"/>
      <c r="R222" s="214"/>
      <c r="S222" s="96"/>
      <c r="T222" s="255">
        <f t="shared" si="275"/>
        <v>0</v>
      </c>
      <c r="U222" s="178"/>
      <c r="V222" s="178"/>
      <c r="W222" s="178"/>
      <c r="X222" s="178"/>
      <c r="Y222" s="178"/>
      <c r="Z222" s="178"/>
      <c r="AA222" s="179"/>
      <c r="AB222" s="256">
        <v>0</v>
      </c>
      <c r="AC222" s="248">
        <f t="shared" si="273"/>
        <v>0</v>
      </c>
      <c r="AD222" s="255">
        <f t="shared" si="276"/>
        <v>0</v>
      </c>
      <c r="AE222" s="178"/>
      <c r="AF222" s="178"/>
      <c r="AG222" s="178"/>
      <c r="AH222" s="178"/>
      <c r="AI222" s="178"/>
      <c r="AJ222" s="178"/>
      <c r="AK222" s="180"/>
      <c r="AL222" s="257">
        <v>0</v>
      </c>
      <c r="AM222" s="96">
        <f t="shared" si="274"/>
        <v>0</v>
      </c>
      <c r="AN222" s="255">
        <f t="shared" si="277"/>
        <v>0</v>
      </c>
      <c r="AO222" s="178"/>
      <c r="AP222" s="178"/>
      <c r="AQ222" s="178"/>
      <c r="AR222" s="178"/>
      <c r="AS222" s="178"/>
      <c r="AT222" s="178"/>
    </row>
    <row r="223" spans="1:67" s="250" customFormat="1" ht="17.25" customHeight="1">
      <c r="A223" s="231" t="s">
        <v>209</v>
      </c>
      <c r="B223" s="251" t="s">
        <v>210</v>
      </c>
      <c r="C223" s="252" t="s">
        <v>211</v>
      </c>
      <c r="D223" s="252"/>
      <c r="E223" s="252"/>
      <c r="F223" s="253"/>
      <c r="G223" s="254"/>
      <c r="H223" s="214"/>
      <c r="I223" s="214"/>
      <c r="J223" s="214"/>
      <c r="K223" s="214"/>
      <c r="L223" s="214"/>
      <c r="M223" s="214"/>
      <c r="N223" s="214"/>
      <c r="O223" s="214"/>
      <c r="P223" s="214"/>
      <c r="Q223" s="214"/>
      <c r="R223" s="214"/>
      <c r="S223" s="96"/>
      <c r="T223" s="255">
        <f t="shared" si="275"/>
        <v>0</v>
      </c>
      <c r="U223" s="178"/>
      <c r="V223" s="178"/>
      <c r="W223" s="178"/>
      <c r="X223" s="178"/>
      <c r="Y223" s="178"/>
      <c r="Z223" s="178"/>
      <c r="AA223" s="179"/>
      <c r="AB223" s="256">
        <v>0</v>
      </c>
      <c r="AC223" s="248">
        <f t="shared" si="273"/>
        <v>0</v>
      </c>
      <c r="AD223" s="255">
        <f t="shared" si="276"/>
        <v>0</v>
      </c>
      <c r="AE223" s="178"/>
      <c r="AF223" s="178"/>
      <c r="AG223" s="178"/>
      <c r="AH223" s="178"/>
      <c r="AI223" s="178"/>
      <c r="AJ223" s="178"/>
      <c r="AK223" s="180"/>
      <c r="AL223" s="257">
        <v>0</v>
      </c>
      <c r="AM223" s="96">
        <f t="shared" si="274"/>
        <v>0</v>
      </c>
      <c r="AN223" s="255">
        <f t="shared" si="277"/>
        <v>0</v>
      </c>
      <c r="AO223" s="178"/>
      <c r="AP223" s="178"/>
      <c r="AQ223" s="178"/>
      <c r="AR223" s="178"/>
      <c r="AS223" s="178"/>
      <c r="AT223" s="178"/>
    </row>
    <row r="224" spans="1:67" s="250" customFormat="1" ht="17.25" customHeight="1">
      <c r="A224" s="231" t="s">
        <v>212</v>
      </c>
      <c r="B224" s="251" t="s">
        <v>213</v>
      </c>
      <c r="C224" s="252" t="s">
        <v>214</v>
      </c>
      <c r="D224" s="252"/>
      <c r="E224" s="252"/>
      <c r="F224" s="253"/>
      <c r="G224" s="254"/>
      <c r="H224" s="214"/>
      <c r="I224" s="214"/>
      <c r="J224" s="214"/>
      <c r="K224" s="214"/>
      <c r="L224" s="214"/>
      <c r="M224" s="214"/>
      <c r="N224" s="214"/>
      <c r="O224" s="214"/>
      <c r="P224" s="214"/>
      <c r="Q224" s="214"/>
      <c r="R224" s="214"/>
      <c r="S224" s="96"/>
      <c r="T224" s="255">
        <f t="shared" si="275"/>
        <v>0</v>
      </c>
      <c r="U224" s="178"/>
      <c r="V224" s="178"/>
      <c r="W224" s="178"/>
      <c r="X224" s="178"/>
      <c r="Y224" s="178"/>
      <c r="Z224" s="178"/>
      <c r="AA224" s="179"/>
      <c r="AB224" s="256">
        <v>0</v>
      </c>
      <c r="AC224" s="248">
        <f t="shared" si="273"/>
        <v>0</v>
      </c>
      <c r="AD224" s="255">
        <f t="shared" si="276"/>
        <v>0</v>
      </c>
      <c r="AE224" s="178"/>
      <c r="AF224" s="178"/>
      <c r="AG224" s="178"/>
      <c r="AH224" s="178"/>
      <c r="AI224" s="178"/>
      <c r="AJ224" s="178"/>
      <c r="AK224" s="180"/>
      <c r="AL224" s="257">
        <v>0</v>
      </c>
      <c r="AM224" s="96">
        <f t="shared" si="274"/>
        <v>0</v>
      </c>
      <c r="AN224" s="255">
        <f t="shared" si="277"/>
        <v>0</v>
      </c>
      <c r="AO224" s="178"/>
      <c r="AP224" s="178"/>
      <c r="AQ224" s="178"/>
      <c r="AR224" s="178"/>
      <c r="AS224" s="178"/>
      <c r="AT224" s="178"/>
    </row>
    <row r="225" spans="1:67" s="250" customFormat="1" ht="17.25" customHeight="1">
      <c r="A225" s="231" t="s">
        <v>215</v>
      </c>
      <c r="B225" s="251" t="s">
        <v>216</v>
      </c>
      <c r="C225" s="252" t="s">
        <v>217</v>
      </c>
      <c r="D225" s="252"/>
      <c r="E225" s="252"/>
      <c r="F225" s="253"/>
      <c r="G225" s="254"/>
      <c r="H225" s="214"/>
      <c r="I225" s="214"/>
      <c r="J225" s="214"/>
      <c r="K225" s="214"/>
      <c r="L225" s="214"/>
      <c r="M225" s="214"/>
      <c r="N225" s="214"/>
      <c r="O225" s="214"/>
      <c r="P225" s="214"/>
      <c r="Q225" s="214"/>
      <c r="R225" s="214"/>
      <c r="S225" s="96"/>
      <c r="T225" s="255">
        <f t="shared" si="275"/>
        <v>0</v>
      </c>
      <c r="U225" s="178"/>
      <c r="V225" s="178"/>
      <c r="W225" s="178"/>
      <c r="X225" s="178"/>
      <c r="Y225" s="178"/>
      <c r="Z225" s="178"/>
      <c r="AA225" s="179"/>
      <c r="AB225" s="256">
        <v>0</v>
      </c>
      <c r="AC225" s="248">
        <f t="shared" si="273"/>
        <v>0</v>
      </c>
      <c r="AD225" s="255">
        <f t="shared" si="276"/>
        <v>0</v>
      </c>
      <c r="AE225" s="178"/>
      <c r="AF225" s="178"/>
      <c r="AG225" s="178"/>
      <c r="AH225" s="178"/>
      <c r="AI225" s="178"/>
      <c r="AJ225" s="178"/>
      <c r="AK225" s="180"/>
      <c r="AL225" s="257">
        <v>0</v>
      </c>
      <c r="AM225" s="96">
        <f t="shared" si="274"/>
        <v>0</v>
      </c>
      <c r="AN225" s="255">
        <f t="shared" si="277"/>
        <v>0</v>
      </c>
      <c r="AO225" s="178"/>
      <c r="AP225" s="178"/>
      <c r="AQ225" s="178"/>
      <c r="AR225" s="178"/>
      <c r="AS225" s="178"/>
      <c r="AT225" s="178"/>
    </row>
    <row r="226" spans="1:67" s="250" customFormat="1" ht="17.25" customHeight="1">
      <c r="A226" s="231" t="s">
        <v>218</v>
      </c>
      <c r="B226" s="251" t="s">
        <v>219</v>
      </c>
      <c r="C226" s="252" t="s">
        <v>220</v>
      </c>
      <c r="D226" s="252"/>
      <c r="E226" s="252"/>
      <c r="F226" s="253"/>
      <c r="G226" s="254"/>
      <c r="H226" s="214"/>
      <c r="I226" s="214"/>
      <c r="J226" s="214"/>
      <c r="K226" s="214"/>
      <c r="L226" s="214"/>
      <c r="M226" s="214"/>
      <c r="N226" s="214"/>
      <c r="O226" s="214"/>
      <c r="P226" s="214"/>
      <c r="Q226" s="214"/>
      <c r="R226" s="214"/>
      <c r="S226" s="96"/>
      <c r="T226" s="255">
        <f t="shared" si="275"/>
        <v>0</v>
      </c>
      <c r="U226" s="178"/>
      <c r="V226" s="178"/>
      <c r="W226" s="178"/>
      <c r="X226" s="178"/>
      <c r="Y226" s="178"/>
      <c r="Z226" s="178"/>
      <c r="AA226" s="179"/>
      <c r="AB226" s="256">
        <v>0</v>
      </c>
      <c r="AC226" s="248">
        <f t="shared" si="273"/>
        <v>0</v>
      </c>
      <c r="AD226" s="255">
        <f t="shared" si="276"/>
        <v>0</v>
      </c>
      <c r="AE226" s="178"/>
      <c r="AF226" s="178"/>
      <c r="AG226" s="178"/>
      <c r="AH226" s="178"/>
      <c r="AI226" s="178"/>
      <c r="AJ226" s="178"/>
      <c r="AK226" s="180"/>
      <c r="AL226" s="257">
        <v>0</v>
      </c>
      <c r="AM226" s="96">
        <f t="shared" si="274"/>
        <v>0</v>
      </c>
      <c r="AN226" s="255">
        <f t="shared" si="277"/>
        <v>0</v>
      </c>
      <c r="AO226" s="178"/>
      <c r="AP226" s="178"/>
      <c r="AQ226" s="178"/>
      <c r="AR226" s="178"/>
      <c r="AS226" s="178"/>
      <c r="AT226" s="178"/>
    </row>
    <row r="227" spans="1:67" s="250" customFormat="1" ht="17.25" customHeight="1">
      <c r="A227" s="231" t="s">
        <v>221</v>
      </c>
      <c r="B227" s="251" t="s">
        <v>222</v>
      </c>
      <c r="C227" s="252" t="s">
        <v>223</v>
      </c>
      <c r="D227" s="252"/>
      <c r="E227" s="252"/>
      <c r="F227" s="253"/>
      <c r="G227" s="254"/>
      <c r="H227" s="214"/>
      <c r="I227" s="214"/>
      <c r="J227" s="214"/>
      <c r="K227" s="214"/>
      <c r="L227" s="214"/>
      <c r="M227" s="214"/>
      <c r="N227" s="214"/>
      <c r="O227" s="214"/>
      <c r="P227" s="214"/>
      <c r="Q227" s="214"/>
      <c r="R227" s="214"/>
      <c r="S227" s="96"/>
      <c r="T227" s="255">
        <f t="shared" si="275"/>
        <v>0</v>
      </c>
      <c r="U227" s="178"/>
      <c r="V227" s="178"/>
      <c r="W227" s="178"/>
      <c r="X227" s="178"/>
      <c r="Y227" s="178"/>
      <c r="Z227" s="178"/>
      <c r="AA227" s="179"/>
      <c r="AB227" s="256">
        <v>0</v>
      </c>
      <c r="AC227" s="248">
        <f t="shared" si="273"/>
        <v>0</v>
      </c>
      <c r="AD227" s="255">
        <f t="shared" si="276"/>
        <v>0</v>
      </c>
      <c r="AE227" s="178"/>
      <c r="AF227" s="178"/>
      <c r="AG227" s="178"/>
      <c r="AH227" s="178"/>
      <c r="AI227" s="178"/>
      <c r="AJ227" s="178"/>
      <c r="AK227" s="180"/>
      <c r="AL227" s="257">
        <v>0</v>
      </c>
      <c r="AM227" s="96">
        <f t="shared" si="274"/>
        <v>0</v>
      </c>
      <c r="AN227" s="255">
        <f t="shared" si="277"/>
        <v>0</v>
      </c>
      <c r="AO227" s="178"/>
      <c r="AP227" s="178"/>
      <c r="AQ227" s="178"/>
      <c r="AR227" s="178"/>
      <c r="AS227" s="178"/>
      <c r="AT227" s="178"/>
    </row>
    <row r="228" spans="1:67" s="250" customFormat="1" ht="17.25" customHeight="1">
      <c r="A228" s="231" t="s">
        <v>224</v>
      </c>
      <c r="B228" s="251" t="s">
        <v>225</v>
      </c>
      <c r="C228" s="252" t="s">
        <v>226</v>
      </c>
      <c r="D228" s="252"/>
      <c r="E228" s="252"/>
      <c r="F228" s="253"/>
      <c r="G228" s="254"/>
      <c r="H228" s="214"/>
      <c r="I228" s="214"/>
      <c r="J228" s="214"/>
      <c r="K228" s="214"/>
      <c r="L228" s="214"/>
      <c r="M228" s="214"/>
      <c r="N228" s="214"/>
      <c r="O228" s="214"/>
      <c r="P228" s="214"/>
      <c r="Q228" s="214"/>
      <c r="R228" s="214"/>
      <c r="S228" s="96"/>
      <c r="T228" s="255">
        <f t="shared" si="275"/>
        <v>0</v>
      </c>
      <c r="U228" s="178"/>
      <c r="V228" s="178"/>
      <c r="W228" s="178"/>
      <c r="X228" s="178"/>
      <c r="Y228" s="178"/>
      <c r="Z228" s="178"/>
      <c r="AA228" s="179"/>
      <c r="AB228" s="256">
        <v>1</v>
      </c>
      <c r="AC228" s="248">
        <f t="shared" si="273"/>
        <v>0</v>
      </c>
      <c r="AD228" s="255">
        <f t="shared" si="276"/>
        <v>0</v>
      </c>
      <c r="AE228" s="178"/>
      <c r="AF228" s="178"/>
      <c r="AG228" s="178"/>
      <c r="AH228" s="178"/>
      <c r="AI228" s="178"/>
      <c r="AJ228" s="178"/>
      <c r="AK228" s="180"/>
      <c r="AL228" s="257">
        <v>1.2775468657734208</v>
      </c>
      <c r="AM228" s="96">
        <f t="shared" si="274"/>
        <v>0</v>
      </c>
      <c r="AN228" s="255">
        <f t="shared" si="277"/>
        <v>0</v>
      </c>
      <c r="AO228" s="178"/>
      <c r="AP228" s="178"/>
      <c r="AQ228" s="178"/>
      <c r="AR228" s="178"/>
      <c r="AS228" s="178"/>
      <c r="AT228" s="178"/>
    </row>
    <row r="229" spans="1:67" s="250" customFormat="1" ht="17.25" customHeight="1">
      <c r="A229" s="231"/>
      <c r="B229" s="251" t="s">
        <v>227</v>
      </c>
      <c r="C229" s="258" t="s">
        <v>184</v>
      </c>
      <c r="D229" s="258"/>
      <c r="E229" s="258"/>
      <c r="F229" s="259"/>
      <c r="G229" s="260"/>
      <c r="H229" s="214"/>
      <c r="I229" s="214"/>
      <c r="J229" s="214"/>
      <c r="K229" s="214"/>
      <c r="L229" s="214"/>
      <c r="M229" s="214"/>
      <c r="N229" s="214"/>
      <c r="O229" s="214"/>
      <c r="P229" s="214"/>
      <c r="Q229" s="214"/>
      <c r="R229" s="214"/>
      <c r="S229" s="96"/>
      <c r="T229" s="255">
        <f t="shared" si="275"/>
        <v>0</v>
      </c>
      <c r="U229" s="178"/>
      <c r="V229" s="178"/>
      <c r="W229" s="178"/>
      <c r="X229" s="178"/>
      <c r="Y229" s="178"/>
      <c r="Z229" s="178"/>
      <c r="AA229" s="179"/>
      <c r="AB229" s="256">
        <v>0</v>
      </c>
      <c r="AC229" s="248">
        <f t="shared" si="273"/>
        <v>0</v>
      </c>
      <c r="AD229" s="255">
        <f t="shared" si="276"/>
        <v>0</v>
      </c>
      <c r="AE229" s="178"/>
      <c r="AF229" s="178"/>
      <c r="AG229" s="178"/>
      <c r="AH229" s="178"/>
      <c r="AI229" s="178"/>
      <c r="AJ229" s="178"/>
      <c r="AK229" s="180"/>
      <c r="AL229" s="257">
        <v>0</v>
      </c>
      <c r="AM229" s="96">
        <f t="shared" si="274"/>
        <v>0</v>
      </c>
      <c r="AN229" s="255">
        <f t="shared" si="277"/>
        <v>0</v>
      </c>
      <c r="AO229" s="178"/>
      <c r="AP229" s="178"/>
      <c r="AQ229" s="178"/>
      <c r="AR229" s="178"/>
      <c r="AS229" s="178"/>
      <c r="AT229" s="178"/>
    </row>
    <row r="230" spans="1:67" s="250" customFormat="1" ht="17.25" customHeight="1">
      <c r="A230" s="231" t="str">
        <f>IF(C230=0,"stgo_particularites_a",RIGHT(C230,50))</f>
        <v>maçonnerie</v>
      </c>
      <c r="B230" s="251" t="s">
        <v>178</v>
      </c>
      <c r="C230" s="261" t="str">
        <f>'[1]kst_kv par familles'!E41</f>
        <v>maçonnerie</v>
      </c>
      <c r="D230" s="261"/>
      <c r="E230" s="261"/>
      <c r="F230" s="262"/>
      <c r="G230" s="263"/>
      <c r="H230" s="214"/>
      <c r="I230" s="214"/>
      <c r="J230" s="214"/>
      <c r="K230" s="214"/>
      <c r="L230" s="214"/>
      <c r="M230" s="214"/>
      <c r="N230" s="214"/>
      <c r="O230" s="214"/>
      <c r="P230" s="214"/>
      <c r="Q230" s="214"/>
      <c r="R230" s="214"/>
      <c r="S230" s="96"/>
      <c r="T230" s="255">
        <f t="shared" si="275"/>
        <v>0</v>
      </c>
      <c r="U230" s="178"/>
      <c r="V230" s="178"/>
      <c r="W230" s="178"/>
      <c r="X230" s="178"/>
      <c r="Y230" s="178"/>
      <c r="Z230" s="178"/>
      <c r="AA230" s="179"/>
      <c r="AB230" s="256">
        <v>1</v>
      </c>
      <c r="AC230" s="248">
        <f t="shared" si="273"/>
        <v>0</v>
      </c>
      <c r="AD230" s="255">
        <f t="shared" si="276"/>
        <v>0</v>
      </c>
      <c r="AE230" s="178"/>
      <c r="AF230" s="178"/>
      <c r="AG230" s="178"/>
      <c r="AH230" s="178"/>
      <c r="AI230" s="178"/>
      <c r="AJ230" s="178"/>
      <c r="AK230" s="180"/>
      <c r="AL230" s="257">
        <v>1.2775468657734208</v>
      </c>
      <c r="AM230" s="96">
        <f t="shared" si="274"/>
        <v>0</v>
      </c>
      <c r="AN230" s="255">
        <f t="shared" si="277"/>
        <v>0</v>
      </c>
      <c r="AO230" s="178"/>
      <c r="AP230" s="178"/>
      <c r="AQ230" s="178"/>
      <c r="AR230" s="178"/>
      <c r="AS230" s="178"/>
      <c r="AT230" s="178"/>
    </row>
    <row r="231" spans="1:67" s="250" customFormat="1" ht="17.25" customHeight="1">
      <c r="A231" s="231" t="str">
        <f>IF(C231=0,"stgo_particularites_b",RIGHT(C231,50))</f>
        <v>nettoyage</v>
      </c>
      <c r="B231" s="251" t="s">
        <v>181</v>
      </c>
      <c r="C231" s="261" t="str">
        <f>'[1]kst_kv par familles'!E42</f>
        <v>nettoyage</v>
      </c>
      <c r="D231" s="261"/>
      <c r="E231" s="261"/>
      <c r="F231" s="262"/>
      <c r="G231" s="263"/>
      <c r="H231" s="214"/>
      <c r="I231" s="214"/>
      <c r="J231" s="214"/>
      <c r="K231" s="214"/>
      <c r="L231" s="214"/>
      <c r="M231" s="214"/>
      <c r="N231" s="214"/>
      <c r="O231" s="214"/>
      <c r="P231" s="214"/>
      <c r="Q231" s="214"/>
      <c r="R231" s="214"/>
      <c r="S231" s="96"/>
      <c r="T231" s="255">
        <f t="shared" si="275"/>
        <v>0</v>
      </c>
      <c r="U231" s="178"/>
      <c r="V231" s="178"/>
      <c r="W231" s="178"/>
      <c r="X231" s="178"/>
      <c r="Y231" s="178"/>
      <c r="Z231" s="178"/>
      <c r="AA231" s="179"/>
      <c r="AB231" s="256">
        <v>1</v>
      </c>
      <c r="AC231" s="248">
        <f t="shared" si="273"/>
        <v>0</v>
      </c>
      <c r="AD231" s="255">
        <f t="shared" si="276"/>
        <v>0</v>
      </c>
      <c r="AE231" s="178"/>
      <c r="AF231" s="178"/>
      <c r="AG231" s="178"/>
      <c r="AH231" s="178"/>
      <c r="AI231" s="178"/>
      <c r="AJ231" s="178"/>
      <c r="AK231" s="180"/>
      <c r="AL231" s="257">
        <v>1.2775468657734208</v>
      </c>
      <c r="AM231" s="96">
        <f t="shared" si="274"/>
        <v>0</v>
      </c>
      <c r="AN231" s="255">
        <f t="shared" si="277"/>
        <v>0</v>
      </c>
      <c r="AO231" s="178"/>
      <c r="AP231" s="178"/>
      <c r="AQ231" s="178"/>
      <c r="AR231" s="178"/>
      <c r="AS231" s="178"/>
      <c r="AT231" s="178"/>
    </row>
    <row r="232" spans="1:67" s="250" customFormat="1" ht="17.25" customHeight="1" thickBot="1">
      <c r="A232" s="231" t="str">
        <f>IF(C232=0,"stgo_particularites_c",RIGHT(C232,50))</f>
        <v>urage hors marché INCOM (lots techniques + divers)</v>
      </c>
      <c r="B232" s="251" t="s">
        <v>185</v>
      </c>
      <c r="C232" s="261" t="str">
        <f>'[1]kst_kv par familles'!E43</f>
        <v>Curage hors marché INCOM (lots techniques + divers)</v>
      </c>
      <c r="D232" s="261"/>
      <c r="E232" s="261"/>
      <c r="F232" s="262"/>
      <c r="G232" s="263"/>
      <c r="H232" s="214"/>
      <c r="I232" s="214"/>
      <c r="J232" s="214"/>
      <c r="K232" s="214"/>
      <c r="L232" s="214"/>
      <c r="M232" s="214"/>
      <c r="N232" s="214"/>
      <c r="O232" s="214"/>
      <c r="P232" s="214"/>
      <c r="Q232" s="214"/>
      <c r="R232" s="214"/>
      <c r="S232" s="96"/>
      <c r="T232" s="267">
        <f t="shared" si="275"/>
        <v>0</v>
      </c>
      <c r="U232" s="178"/>
      <c r="V232" s="178"/>
      <c r="W232" s="178"/>
      <c r="X232" s="178"/>
      <c r="Y232" s="178"/>
      <c r="Z232" s="178"/>
      <c r="AA232" s="179"/>
      <c r="AB232" s="268">
        <v>1</v>
      </c>
      <c r="AC232" s="248">
        <f t="shared" si="273"/>
        <v>0</v>
      </c>
      <c r="AD232" s="267">
        <f t="shared" si="276"/>
        <v>0</v>
      </c>
      <c r="AE232" s="178"/>
      <c r="AF232" s="178"/>
      <c r="AG232" s="178"/>
      <c r="AH232" s="178"/>
      <c r="AI232" s="178"/>
      <c r="AJ232" s="178"/>
      <c r="AK232" s="180"/>
      <c r="AL232" s="269">
        <v>1.2775468657734208</v>
      </c>
      <c r="AM232" s="96">
        <f t="shared" si="274"/>
        <v>0</v>
      </c>
      <c r="AN232" s="267">
        <f t="shared" si="277"/>
        <v>0</v>
      </c>
      <c r="AO232" s="178"/>
      <c r="AP232" s="178"/>
      <c r="AQ232" s="178"/>
      <c r="AR232" s="178"/>
      <c r="AS232" s="178"/>
      <c r="AT232" s="178"/>
    </row>
    <row r="233" spans="1:67" s="250" customFormat="1" ht="18" thickBot="1">
      <c r="A233" s="231"/>
      <c r="B233" s="232" t="s">
        <v>228</v>
      </c>
      <c r="C233" s="233"/>
      <c r="D233" s="233"/>
      <c r="E233" s="233"/>
      <c r="F233" s="234"/>
      <c r="G233" s="235"/>
      <c r="H233" s="214"/>
      <c r="I233" s="214"/>
      <c r="J233" s="214"/>
      <c r="K233" s="214"/>
      <c r="L233" s="214"/>
      <c r="M233" s="214"/>
      <c r="N233" s="214"/>
      <c r="O233" s="214"/>
      <c r="P233" s="214"/>
      <c r="Q233" s="214"/>
      <c r="R233" s="214"/>
      <c r="S233" s="230"/>
      <c r="T233" s="237">
        <f t="shared" si="275"/>
        <v>0</v>
      </c>
      <c r="U233" s="178"/>
      <c r="V233" s="178"/>
      <c r="W233" s="178"/>
      <c r="X233" s="178"/>
      <c r="Y233" s="178"/>
      <c r="Z233" s="178"/>
      <c r="AA233" s="179"/>
      <c r="AB233" s="238">
        <v>0</v>
      </c>
      <c r="AC233" s="248">
        <f t="shared" si="273"/>
        <v>0</v>
      </c>
      <c r="AD233" s="237">
        <f t="shared" si="276"/>
        <v>0</v>
      </c>
      <c r="AE233" s="178"/>
      <c r="AF233" s="178"/>
      <c r="AG233" s="178"/>
      <c r="AH233" s="178"/>
      <c r="AI233" s="178"/>
      <c r="AJ233" s="178"/>
      <c r="AK233" s="180"/>
      <c r="AL233" s="239">
        <v>0</v>
      </c>
      <c r="AM233" s="96">
        <f t="shared" si="274"/>
        <v>0</v>
      </c>
      <c r="AN233" s="237">
        <f t="shared" si="277"/>
        <v>0</v>
      </c>
      <c r="AO233" s="178"/>
      <c r="AP233" s="178"/>
      <c r="AQ233" s="178"/>
      <c r="AR233" s="178"/>
      <c r="AS233" s="178"/>
      <c r="AT233" s="178"/>
    </row>
    <row r="234" spans="1:67" s="240" customFormat="1" ht="17.25">
      <c r="A234" s="231" t="s">
        <v>229</v>
      </c>
      <c r="B234" s="241" t="s">
        <v>230</v>
      </c>
      <c r="C234" s="270" t="s">
        <v>231</v>
      </c>
      <c r="D234" s="270"/>
      <c r="E234" s="270"/>
      <c r="F234" s="271"/>
      <c r="G234" s="272"/>
      <c r="H234" s="214"/>
      <c r="I234" s="214"/>
      <c r="J234" s="214"/>
      <c r="K234" s="214"/>
      <c r="L234" s="214"/>
      <c r="M234" s="214"/>
      <c r="N234" s="214"/>
      <c r="O234" s="214"/>
      <c r="P234" s="214"/>
      <c r="Q234" s="214"/>
      <c r="R234" s="214"/>
      <c r="S234" s="96"/>
      <c r="T234" s="246">
        <f t="shared" si="275"/>
        <v>0</v>
      </c>
      <c r="U234" s="178"/>
      <c r="V234" s="178"/>
      <c r="W234" s="178"/>
      <c r="X234" s="178"/>
      <c r="Y234" s="178"/>
      <c r="Z234" s="178"/>
      <c r="AA234" s="179"/>
      <c r="AB234" s="247">
        <v>0</v>
      </c>
      <c r="AC234" s="248">
        <f t="shared" si="273"/>
        <v>0</v>
      </c>
      <c r="AD234" s="246">
        <f t="shared" si="276"/>
        <v>0</v>
      </c>
      <c r="AE234" s="178"/>
      <c r="AF234" s="178"/>
      <c r="AG234" s="178"/>
      <c r="AH234" s="178"/>
      <c r="AI234" s="178"/>
      <c r="AJ234" s="178"/>
      <c r="AK234" s="180"/>
      <c r="AL234" s="249">
        <v>0</v>
      </c>
      <c r="AM234" s="96">
        <f t="shared" si="274"/>
        <v>0</v>
      </c>
      <c r="AN234" s="246">
        <f t="shared" si="277"/>
        <v>0</v>
      </c>
      <c r="AO234" s="178"/>
      <c r="AP234" s="178"/>
      <c r="AQ234" s="178"/>
      <c r="AR234" s="178"/>
      <c r="AS234" s="178"/>
      <c r="AT234" s="178"/>
      <c r="BM234" s="250"/>
      <c r="BN234" s="250"/>
      <c r="BO234" s="250"/>
    </row>
    <row r="235" spans="1:67" s="250" customFormat="1" ht="17.25" customHeight="1">
      <c r="A235" s="231" t="s">
        <v>232</v>
      </c>
      <c r="B235" s="264" t="s">
        <v>233</v>
      </c>
      <c r="C235" s="273" t="s">
        <v>234</v>
      </c>
      <c r="D235" s="273"/>
      <c r="E235" s="273"/>
      <c r="F235" s="274"/>
      <c r="G235" s="272"/>
      <c r="H235" s="214"/>
      <c r="I235" s="214"/>
      <c r="J235" s="214"/>
      <c r="K235" s="214"/>
      <c r="L235" s="214"/>
      <c r="M235" s="214"/>
      <c r="N235" s="214"/>
      <c r="O235" s="214"/>
      <c r="P235" s="214"/>
      <c r="Q235" s="214"/>
      <c r="R235" s="214"/>
      <c r="S235" s="96"/>
      <c r="T235" s="255">
        <f t="shared" si="275"/>
        <v>0</v>
      </c>
      <c r="U235" s="178"/>
      <c r="V235" s="178"/>
      <c r="W235" s="178"/>
      <c r="X235" s="178"/>
      <c r="Y235" s="178"/>
      <c r="Z235" s="178"/>
      <c r="AA235" s="179"/>
      <c r="AB235" s="256">
        <v>0</v>
      </c>
      <c r="AC235" s="248">
        <f t="shared" si="273"/>
        <v>0</v>
      </c>
      <c r="AD235" s="255">
        <f t="shared" si="276"/>
        <v>0</v>
      </c>
      <c r="AE235" s="178"/>
      <c r="AF235" s="178"/>
      <c r="AG235" s="178"/>
      <c r="AH235" s="178"/>
      <c r="AI235" s="178"/>
      <c r="AJ235" s="178"/>
      <c r="AK235" s="180"/>
      <c r="AL235" s="257">
        <v>0</v>
      </c>
      <c r="AM235" s="96">
        <f t="shared" si="274"/>
        <v>0</v>
      </c>
      <c r="AN235" s="255">
        <f t="shared" si="277"/>
        <v>0</v>
      </c>
      <c r="AO235" s="178"/>
      <c r="AP235" s="178"/>
      <c r="AQ235" s="178"/>
      <c r="AR235" s="178"/>
      <c r="AS235" s="178"/>
      <c r="AT235" s="178"/>
      <c r="BM235" s="240"/>
      <c r="BN235" s="240"/>
      <c r="BO235" s="240"/>
    </row>
    <row r="236" spans="1:67" s="250" customFormat="1" ht="17.25" customHeight="1">
      <c r="A236" s="231"/>
      <c r="B236" s="264" t="s">
        <v>235</v>
      </c>
      <c r="C236" s="273" t="s">
        <v>236</v>
      </c>
      <c r="D236" s="273"/>
      <c r="E236" s="273"/>
      <c r="F236" s="274"/>
      <c r="G236" s="272"/>
      <c r="H236" s="214"/>
      <c r="I236" s="214"/>
      <c r="J236" s="214"/>
      <c r="K236" s="214"/>
      <c r="L236" s="214"/>
      <c r="M236" s="214"/>
      <c r="N236" s="214"/>
      <c r="O236" s="214"/>
      <c r="P236" s="214"/>
      <c r="Q236" s="214"/>
      <c r="R236" s="214"/>
      <c r="S236" s="96"/>
      <c r="T236" s="255">
        <f t="shared" si="275"/>
        <v>0</v>
      </c>
      <c r="U236" s="178"/>
      <c r="V236" s="178"/>
      <c r="W236" s="178"/>
      <c r="X236" s="178"/>
      <c r="Y236" s="178"/>
      <c r="Z236" s="178"/>
      <c r="AA236" s="179"/>
      <c r="AB236" s="256">
        <v>0</v>
      </c>
      <c r="AC236" s="248">
        <f t="shared" si="273"/>
        <v>0</v>
      </c>
      <c r="AD236" s="255">
        <f t="shared" si="276"/>
        <v>0</v>
      </c>
      <c r="AE236" s="178"/>
      <c r="AF236" s="178"/>
      <c r="AG236" s="178"/>
      <c r="AH236" s="178"/>
      <c r="AI236" s="178"/>
      <c r="AJ236" s="178"/>
      <c r="AK236" s="180"/>
      <c r="AL236" s="257">
        <v>0</v>
      </c>
      <c r="AM236" s="96">
        <f t="shared" si="274"/>
        <v>0</v>
      </c>
      <c r="AN236" s="255">
        <f t="shared" si="277"/>
        <v>0</v>
      </c>
      <c r="AO236" s="178"/>
      <c r="AP236" s="178"/>
      <c r="AQ236" s="178"/>
      <c r="AR236" s="178"/>
      <c r="AS236" s="178"/>
      <c r="AT236" s="178"/>
    </row>
    <row r="237" spans="1:67" s="250" customFormat="1" ht="17.25" customHeight="1">
      <c r="A237" s="231" t="s">
        <v>237</v>
      </c>
      <c r="B237" s="251" t="s">
        <v>238</v>
      </c>
      <c r="C237" s="252" t="s">
        <v>239</v>
      </c>
      <c r="D237" s="252"/>
      <c r="E237" s="252"/>
      <c r="F237" s="253"/>
      <c r="G237" s="254"/>
      <c r="H237" s="214"/>
      <c r="I237" s="214"/>
      <c r="J237" s="214"/>
      <c r="K237" s="214"/>
      <c r="L237" s="214"/>
      <c r="M237" s="214"/>
      <c r="N237" s="214"/>
      <c r="O237" s="214"/>
      <c r="P237" s="214"/>
      <c r="Q237" s="214"/>
      <c r="R237" s="214"/>
      <c r="S237" s="96"/>
      <c r="T237" s="255">
        <f t="shared" si="275"/>
        <v>0</v>
      </c>
      <c r="U237" s="178"/>
      <c r="V237" s="178"/>
      <c r="W237" s="178"/>
      <c r="X237" s="178"/>
      <c r="Y237" s="178"/>
      <c r="Z237" s="178"/>
      <c r="AA237" s="179"/>
      <c r="AB237" s="256">
        <v>0</v>
      </c>
      <c r="AC237" s="248">
        <f t="shared" si="273"/>
        <v>0</v>
      </c>
      <c r="AD237" s="255">
        <f t="shared" si="276"/>
        <v>0</v>
      </c>
      <c r="AE237" s="178"/>
      <c r="AF237" s="178"/>
      <c r="AG237" s="178"/>
      <c r="AH237" s="178"/>
      <c r="AI237" s="178"/>
      <c r="AJ237" s="178"/>
      <c r="AK237" s="180"/>
      <c r="AL237" s="257">
        <v>0</v>
      </c>
      <c r="AM237" s="96">
        <f t="shared" si="274"/>
        <v>0</v>
      </c>
      <c r="AN237" s="255">
        <f t="shared" si="277"/>
        <v>0</v>
      </c>
      <c r="AO237" s="178"/>
      <c r="AP237" s="178"/>
      <c r="AQ237" s="178"/>
      <c r="AR237" s="178"/>
      <c r="AS237" s="178"/>
      <c r="AT237" s="178"/>
    </row>
    <row r="238" spans="1:67" s="275" customFormat="1" ht="17.25" customHeight="1">
      <c r="A238" s="231" t="s">
        <v>240</v>
      </c>
      <c r="B238" s="251" t="s">
        <v>241</v>
      </c>
      <c r="C238" s="252" t="s">
        <v>242</v>
      </c>
      <c r="D238" s="252"/>
      <c r="E238" s="252"/>
      <c r="F238" s="253"/>
      <c r="G238" s="254"/>
      <c r="H238" s="214"/>
      <c r="I238" s="214"/>
      <c r="J238" s="214"/>
      <c r="K238" s="214"/>
      <c r="L238" s="214"/>
      <c r="M238" s="214"/>
      <c r="N238" s="214"/>
      <c r="O238" s="214"/>
      <c r="P238" s="214"/>
      <c r="Q238" s="214"/>
      <c r="R238" s="214"/>
      <c r="S238" s="96"/>
      <c r="T238" s="255">
        <f t="shared" si="275"/>
        <v>0</v>
      </c>
      <c r="U238" s="178"/>
      <c r="V238" s="178"/>
      <c r="W238" s="178"/>
      <c r="X238" s="178"/>
      <c r="Y238" s="178"/>
      <c r="Z238" s="178"/>
      <c r="AA238" s="179"/>
      <c r="AB238" s="256">
        <v>0</v>
      </c>
      <c r="AC238" s="248">
        <f t="shared" si="273"/>
        <v>0</v>
      </c>
      <c r="AD238" s="255">
        <f t="shared" si="276"/>
        <v>0</v>
      </c>
      <c r="AE238" s="178"/>
      <c r="AF238" s="178"/>
      <c r="AG238" s="178"/>
      <c r="AH238" s="178"/>
      <c r="AI238" s="178"/>
      <c r="AJ238" s="178"/>
      <c r="AK238" s="180"/>
      <c r="AL238" s="257">
        <v>0</v>
      </c>
      <c r="AM238" s="96">
        <f t="shared" si="274"/>
        <v>0</v>
      </c>
      <c r="AN238" s="255">
        <f t="shared" si="277"/>
        <v>0</v>
      </c>
      <c r="AO238" s="178"/>
      <c r="AP238" s="178"/>
      <c r="AQ238" s="178"/>
      <c r="AR238" s="178"/>
      <c r="AS238" s="178"/>
      <c r="AT238" s="178"/>
      <c r="BM238" s="250"/>
      <c r="BN238" s="250"/>
      <c r="BO238" s="250"/>
    </row>
    <row r="239" spans="1:67" s="275" customFormat="1" ht="17.25" customHeight="1">
      <c r="A239" s="231" t="s">
        <v>243</v>
      </c>
      <c r="B239" s="251" t="s">
        <v>244</v>
      </c>
      <c r="C239" s="252" t="s">
        <v>245</v>
      </c>
      <c r="D239" s="252"/>
      <c r="E239" s="252"/>
      <c r="F239" s="253"/>
      <c r="G239" s="254"/>
      <c r="H239" s="214"/>
      <c r="I239" s="214"/>
      <c r="J239" s="214"/>
      <c r="K239" s="214"/>
      <c r="L239" s="214"/>
      <c r="M239" s="214"/>
      <c r="N239" s="214"/>
      <c r="O239" s="214"/>
      <c r="P239" s="214"/>
      <c r="Q239" s="214"/>
      <c r="R239" s="214"/>
      <c r="S239" s="96"/>
      <c r="T239" s="255">
        <f t="shared" si="275"/>
        <v>0</v>
      </c>
      <c r="U239" s="178"/>
      <c r="V239" s="178"/>
      <c r="W239" s="178"/>
      <c r="X239" s="178"/>
      <c r="Y239" s="178"/>
      <c r="Z239" s="178"/>
      <c r="AA239" s="179"/>
      <c r="AB239" s="256">
        <v>0</v>
      </c>
      <c r="AC239" s="248">
        <f t="shared" si="273"/>
        <v>0</v>
      </c>
      <c r="AD239" s="255">
        <f t="shared" si="276"/>
        <v>0</v>
      </c>
      <c r="AE239" s="178"/>
      <c r="AF239" s="178"/>
      <c r="AG239" s="178"/>
      <c r="AH239" s="178"/>
      <c r="AI239" s="178"/>
      <c r="AJ239" s="178"/>
      <c r="AK239" s="180"/>
      <c r="AL239" s="257">
        <v>0</v>
      </c>
      <c r="AM239" s="96">
        <f t="shared" si="274"/>
        <v>0</v>
      </c>
      <c r="AN239" s="255">
        <f t="shared" si="277"/>
        <v>0</v>
      </c>
      <c r="AO239" s="178"/>
      <c r="AP239" s="178"/>
      <c r="AQ239" s="178"/>
      <c r="AR239" s="178"/>
      <c r="AS239" s="178"/>
      <c r="AT239" s="178"/>
    </row>
    <row r="240" spans="1:67" s="275" customFormat="1" ht="17.25" customHeight="1">
      <c r="A240" s="231" t="s">
        <v>246</v>
      </c>
      <c r="B240" s="251" t="s">
        <v>247</v>
      </c>
      <c r="C240" s="252" t="s">
        <v>248</v>
      </c>
      <c r="D240" s="252"/>
      <c r="E240" s="252"/>
      <c r="F240" s="253"/>
      <c r="G240" s="254"/>
      <c r="H240" s="214"/>
      <c r="I240" s="214"/>
      <c r="J240" s="214"/>
      <c r="K240" s="214"/>
      <c r="L240" s="214"/>
      <c r="M240" s="214"/>
      <c r="N240" s="214"/>
      <c r="O240" s="214"/>
      <c r="P240" s="214"/>
      <c r="Q240" s="214"/>
      <c r="R240" s="214"/>
      <c r="S240" s="96"/>
      <c r="T240" s="255">
        <f t="shared" si="275"/>
        <v>0</v>
      </c>
      <c r="U240" s="178"/>
      <c r="V240" s="178"/>
      <c r="W240" s="178"/>
      <c r="X240" s="178"/>
      <c r="Y240" s="178"/>
      <c r="Z240" s="178"/>
      <c r="AA240" s="179"/>
      <c r="AB240" s="256">
        <v>0</v>
      </c>
      <c r="AC240" s="248">
        <f t="shared" si="273"/>
        <v>0</v>
      </c>
      <c r="AD240" s="255">
        <f t="shared" si="276"/>
        <v>0</v>
      </c>
      <c r="AE240" s="178"/>
      <c r="AF240" s="178"/>
      <c r="AG240" s="178"/>
      <c r="AH240" s="178"/>
      <c r="AI240" s="178"/>
      <c r="AJ240" s="178"/>
      <c r="AK240" s="180"/>
      <c r="AL240" s="257">
        <v>0</v>
      </c>
      <c r="AM240" s="96">
        <f t="shared" si="274"/>
        <v>0</v>
      </c>
      <c r="AN240" s="255">
        <f t="shared" si="277"/>
        <v>0</v>
      </c>
      <c r="AO240" s="178"/>
      <c r="AP240" s="178"/>
      <c r="AQ240" s="178"/>
      <c r="AR240" s="178"/>
      <c r="AS240" s="178"/>
      <c r="AT240" s="178"/>
    </row>
    <row r="241" spans="1:67" s="275" customFormat="1" ht="17.25" customHeight="1">
      <c r="A241" s="231" t="s">
        <v>249</v>
      </c>
      <c r="B241" s="251" t="s">
        <v>250</v>
      </c>
      <c r="C241" s="252" t="s">
        <v>251</v>
      </c>
      <c r="D241" s="252"/>
      <c r="E241" s="252"/>
      <c r="F241" s="253"/>
      <c r="G241" s="254"/>
      <c r="H241" s="214"/>
      <c r="I241" s="214"/>
      <c r="J241" s="214"/>
      <c r="K241" s="214"/>
      <c r="L241" s="214"/>
      <c r="M241" s="214"/>
      <c r="N241" s="214"/>
      <c r="O241" s="214"/>
      <c r="P241" s="214"/>
      <c r="Q241" s="214"/>
      <c r="R241" s="214"/>
      <c r="S241" s="96"/>
      <c r="T241" s="255">
        <f t="shared" si="275"/>
        <v>0</v>
      </c>
      <c r="U241" s="178"/>
      <c r="V241" s="178"/>
      <c r="W241" s="178"/>
      <c r="X241" s="178"/>
      <c r="Y241" s="178"/>
      <c r="Z241" s="178"/>
      <c r="AA241" s="179"/>
      <c r="AB241" s="256">
        <v>0</v>
      </c>
      <c r="AC241" s="248">
        <f t="shared" si="273"/>
        <v>0</v>
      </c>
      <c r="AD241" s="255">
        <f t="shared" si="276"/>
        <v>0</v>
      </c>
      <c r="AE241" s="178"/>
      <c r="AF241" s="178"/>
      <c r="AG241" s="178"/>
      <c r="AH241" s="178"/>
      <c r="AI241" s="178"/>
      <c r="AJ241" s="178"/>
      <c r="AK241" s="180"/>
      <c r="AL241" s="257">
        <v>0</v>
      </c>
      <c r="AM241" s="96">
        <f t="shared" si="274"/>
        <v>0</v>
      </c>
      <c r="AN241" s="255">
        <f t="shared" si="277"/>
        <v>0</v>
      </c>
      <c r="AO241" s="178"/>
      <c r="AP241" s="178"/>
      <c r="AQ241" s="178"/>
      <c r="AR241" s="178"/>
      <c r="AS241" s="178"/>
      <c r="AT241" s="178"/>
    </row>
    <row r="242" spans="1:67" s="275" customFormat="1" ht="17.25" customHeight="1">
      <c r="A242" s="231"/>
      <c r="B242" s="264" t="s">
        <v>252</v>
      </c>
      <c r="C242" s="273" t="s">
        <v>253</v>
      </c>
      <c r="D242" s="273"/>
      <c r="E242" s="273"/>
      <c r="F242" s="274"/>
      <c r="G242" s="272"/>
      <c r="H242" s="214"/>
      <c r="I242" s="214"/>
      <c r="J242" s="214"/>
      <c r="K242" s="214"/>
      <c r="L242" s="214"/>
      <c r="M242" s="214"/>
      <c r="N242" s="214"/>
      <c r="O242" s="214"/>
      <c r="P242" s="214"/>
      <c r="Q242" s="214"/>
      <c r="R242" s="214"/>
      <c r="S242" s="96"/>
      <c r="T242" s="255">
        <f t="shared" si="275"/>
        <v>0</v>
      </c>
      <c r="U242" s="178"/>
      <c r="V242" s="178"/>
      <c r="W242" s="178"/>
      <c r="X242" s="178"/>
      <c r="Y242" s="178"/>
      <c r="Z242" s="178"/>
      <c r="AA242" s="179"/>
      <c r="AB242" s="256">
        <v>0</v>
      </c>
      <c r="AC242" s="248">
        <f t="shared" si="273"/>
        <v>0</v>
      </c>
      <c r="AD242" s="255">
        <f t="shared" si="276"/>
        <v>0</v>
      </c>
      <c r="AE242" s="178"/>
      <c r="AF242" s="178"/>
      <c r="AG242" s="178"/>
      <c r="AH242" s="178"/>
      <c r="AI242" s="178"/>
      <c r="AJ242" s="178"/>
      <c r="AK242" s="180"/>
      <c r="AL242" s="257">
        <v>0</v>
      </c>
      <c r="AM242" s="96">
        <f t="shared" si="274"/>
        <v>0</v>
      </c>
      <c r="AN242" s="255">
        <f t="shared" si="277"/>
        <v>0</v>
      </c>
      <c r="AO242" s="178"/>
      <c r="AP242" s="178"/>
      <c r="AQ242" s="178"/>
      <c r="AR242" s="178"/>
      <c r="AS242" s="178"/>
      <c r="AT242" s="178"/>
    </row>
    <row r="243" spans="1:67" s="275" customFormat="1" ht="17.25" customHeight="1">
      <c r="A243" s="231" t="s">
        <v>254</v>
      </c>
      <c r="B243" s="251" t="s">
        <v>255</v>
      </c>
      <c r="C243" s="252" t="s">
        <v>256</v>
      </c>
      <c r="D243" s="252"/>
      <c r="E243" s="252"/>
      <c r="F243" s="253"/>
      <c r="G243" s="254"/>
      <c r="H243" s="214"/>
      <c r="I243" s="214"/>
      <c r="J243" s="214"/>
      <c r="K243" s="214"/>
      <c r="L243" s="214"/>
      <c r="M243" s="214"/>
      <c r="N243" s="214"/>
      <c r="O243" s="214"/>
      <c r="P243" s="214"/>
      <c r="Q243" s="214"/>
      <c r="R243" s="214"/>
      <c r="S243" s="96"/>
      <c r="T243" s="255">
        <f t="shared" si="275"/>
        <v>0</v>
      </c>
      <c r="U243" s="178"/>
      <c r="V243" s="178"/>
      <c r="W243" s="178"/>
      <c r="X243" s="178"/>
      <c r="Y243" s="178"/>
      <c r="Z243" s="178"/>
      <c r="AA243" s="179"/>
      <c r="AB243" s="256">
        <v>1</v>
      </c>
      <c r="AC243" s="248">
        <f t="shared" si="273"/>
        <v>0</v>
      </c>
      <c r="AD243" s="255">
        <f t="shared" si="276"/>
        <v>0</v>
      </c>
      <c r="AE243" s="178"/>
      <c r="AF243" s="178"/>
      <c r="AG243" s="178"/>
      <c r="AH243" s="178"/>
      <c r="AI243" s="178"/>
      <c r="AJ243" s="178"/>
      <c r="AK243" s="180"/>
      <c r="AL243" s="257">
        <v>1.2775468657734208</v>
      </c>
      <c r="AM243" s="96">
        <f t="shared" si="274"/>
        <v>0</v>
      </c>
      <c r="AN243" s="255">
        <f t="shared" si="277"/>
        <v>0</v>
      </c>
      <c r="AO243" s="178"/>
      <c r="AP243" s="178"/>
      <c r="AQ243" s="178"/>
      <c r="AR243" s="178"/>
      <c r="AS243" s="178"/>
      <c r="AT243" s="178"/>
    </row>
    <row r="244" spans="1:67" s="275" customFormat="1" ht="17.25" customHeight="1">
      <c r="A244" s="231" t="s">
        <v>257</v>
      </c>
      <c r="B244" s="251" t="s">
        <v>258</v>
      </c>
      <c r="C244" s="252" t="s">
        <v>259</v>
      </c>
      <c r="D244" s="252"/>
      <c r="E244" s="252"/>
      <c r="F244" s="253"/>
      <c r="G244" s="254"/>
      <c r="H244" s="214"/>
      <c r="I244" s="214"/>
      <c r="J244" s="214"/>
      <c r="K244" s="214"/>
      <c r="L244" s="214"/>
      <c r="M244" s="214"/>
      <c r="N244" s="214"/>
      <c r="O244" s="214"/>
      <c r="P244" s="214"/>
      <c r="Q244" s="214"/>
      <c r="R244" s="214"/>
      <c r="S244" s="96"/>
      <c r="T244" s="255">
        <f t="shared" si="275"/>
        <v>0</v>
      </c>
      <c r="U244" s="178"/>
      <c r="V244" s="178"/>
      <c r="W244" s="178"/>
      <c r="X244" s="178"/>
      <c r="Y244" s="178"/>
      <c r="Z244" s="178"/>
      <c r="AA244" s="179"/>
      <c r="AB244" s="256">
        <v>0</v>
      </c>
      <c r="AC244" s="248">
        <f t="shared" si="273"/>
        <v>0</v>
      </c>
      <c r="AD244" s="255">
        <f t="shared" si="276"/>
        <v>0</v>
      </c>
      <c r="AE244" s="178"/>
      <c r="AF244" s="178"/>
      <c r="AG244" s="178"/>
      <c r="AH244" s="178"/>
      <c r="AI244" s="178"/>
      <c r="AJ244" s="178"/>
      <c r="AK244" s="180"/>
      <c r="AL244" s="257">
        <v>0</v>
      </c>
      <c r="AM244" s="96">
        <f t="shared" si="274"/>
        <v>0</v>
      </c>
      <c r="AN244" s="255">
        <f t="shared" si="277"/>
        <v>0</v>
      </c>
      <c r="AO244" s="178"/>
      <c r="AP244" s="178"/>
      <c r="AQ244" s="178"/>
      <c r="AR244" s="178"/>
      <c r="AS244" s="178"/>
      <c r="AT244" s="178"/>
    </row>
    <row r="245" spans="1:67" s="275" customFormat="1" ht="17.25" customHeight="1">
      <c r="A245" s="231" t="s">
        <v>260</v>
      </c>
      <c r="B245" s="251" t="s">
        <v>261</v>
      </c>
      <c r="C245" s="252" t="s">
        <v>251</v>
      </c>
      <c r="D245" s="252"/>
      <c r="E245" s="252"/>
      <c r="F245" s="253"/>
      <c r="G245" s="254"/>
      <c r="H245" s="214"/>
      <c r="I245" s="214"/>
      <c r="J245" s="214"/>
      <c r="K245" s="214"/>
      <c r="L245" s="214"/>
      <c r="M245" s="214"/>
      <c r="N245" s="214"/>
      <c r="O245" s="214"/>
      <c r="P245" s="214"/>
      <c r="Q245" s="214"/>
      <c r="R245" s="214"/>
      <c r="S245" s="96"/>
      <c r="T245" s="255">
        <f t="shared" si="275"/>
        <v>0</v>
      </c>
      <c r="U245" s="178"/>
      <c r="V245" s="178"/>
      <c r="W245" s="178"/>
      <c r="X245" s="178"/>
      <c r="Y245" s="178"/>
      <c r="Z245" s="178"/>
      <c r="AA245" s="179"/>
      <c r="AB245" s="256">
        <v>1</v>
      </c>
      <c r="AC245" s="248">
        <f t="shared" si="273"/>
        <v>0</v>
      </c>
      <c r="AD245" s="255">
        <f t="shared" si="276"/>
        <v>0</v>
      </c>
      <c r="AE245" s="178"/>
      <c r="AF245" s="178"/>
      <c r="AG245" s="178"/>
      <c r="AH245" s="178"/>
      <c r="AI245" s="178"/>
      <c r="AJ245" s="178"/>
      <c r="AK245" s="180"/>
      <c r="AL245" s="257">
        <v>1.2775468657734208</v>
      </c>
      <c r="AM245" s="96">
        <f t="shared" si="274"/>
        <v>0</v>
      </c>
      <c r="AN245" s="255">
        <f t="shared" si="277"/>
        <v>0</v>
      </c>
      <c r="AO245" s="178"/>
      <c r="AP245" s="178"/>
      <c r="AQ245" s="178"/>
      <c r="AR245" s="178"/>
      <c r="AS245" s="178"/>
      <c r="AT245" s="178"/>
    </row>
    <row r="246" spans="1:67" s="275" customFormat="1" ht="17.25" customHeight="1">
      <c r="A246" s="231"/>
      <c r="B246" s="264" t="s">
        <v>262</v>
      </c>
      <c r="C246" s="273" t="s">
        <v>263</v>
      </c>
      <c r="D246" s="273"/>
      <c r="E246" s="273"/>
      <c r="F246" s="274"/>
      <c r="G246" s="272"/>
      <c r="H246" s="214"/>
      <c r="I246" s="214"/>
      <c r="J246" s="214"/>
      <c r="K246" s="214"/>
      <c r="L246" s="214"/>
      <c r="M246" s="214"/>
      <c r="N246" s="214"/>
      <c r="O246" s="214"/>
      <c r="P246" s="214"/>
      <c r="Q246" s="214"/>
      <c r="R246" s="214"/>
      <c r="S246" s="96"/>
      <c r="T246" s="255">
        <f t="shared" si="275"/>
        <v>0</v>
      </c>
      <c r="U246" s="178"/>
      <c r="V246" s="178"/>
      <c r="W246" s="178"/>
      <c r="X246" s="178"/>
      <c r="Y246" s="178"/>
      <c r="Z246" s="178"/>
      <c r="AA246" s="179"/>
      <c r="AB246" s="256">
        <v>0</v>
      </c>
      <c r="AC246" s="248">
        <f t="shared" si="273"/>
        <v>0</v>
      </c>
      <c r="AD246" s="255">
        <f t="shared" si="276"/>
        <v>0</v>
      </c>
      <c r="AE246" s="178"/>
      <c r="AF246" s="178"/>
      <c r="AG246" s="178"/>
      <c r="AH246" s="178"/>
      <c r="AI246" s="178"/>
      <c r="AJ246" s="178"/>
      <c r="AK246" s="180"/>
      <c r="AL246" s="257">
        <v>0</v>
      </c>
      <c r="AM246" s="96">
        <f t="shared" si="274"/>
        <v>0</v>
      </c>
      <c r="AN246" s="255">
        <f t="shared" si="277"/>
        <v>0</v>
      </c>
      <c r="AO246" s="178"/>
      <c r="AP246" s="178"/>
      <c r="AQ246" s="178"/>
      <c r="AR246" s="178"/>
      <c r="AS246" s="178"/>
      <c r="AT246" s="178"/>
    </row>
    <row r="247" spans="1:67" s="275" customFormat="1" ht="17.25" customHeight="1">
      <c r="A247" s="231" t="s">
        <v>264</v>
      </c>
      <c r="B247" s="251" t="s">
        <v>265</v>
      </c>
      <c r="C247" s="252" t="s">
        <v>266</v>
      </c>
      <c r="D247" s="252"/>
      <c r="E247" s="252"/>
      <c r="F247" s="253"/>
      <c r="G247" s="254"/>
      <c r="H247" s="214"/>
      <c r="I247" s="214"/>
      <c r="J247" s="214"/>
      <c r="K247" s="214"/>
      <c r="L247" s="214"/>
      <c r="M247" s="214"/>
      <c r="N247" s="214"/>
      <c r="O247" s="214"/>
      <c r="P247" s="214"/>
      <c r="Q247" s="214"/>
      <c r="R247" s="214"/>
      <c r="S247" s="96"/>
      <c r="T247" s="255">
        <f t="shared" si="275"/>
        <v>0</v>
      </c>
      <c r="U247" s="178"/>
      <c r="V247" s="178"/>
      <c r="W247" s="178"/>
      <c r="X247" s="178"/>
      <c r="Y247" s="178"/>
      <c r="Z247" s="178"/>
      <c r="AA247" s="179"/>
      <c r="AB247" s="256">
        <v>0</v>
      </c>
      <c r="AC247" s="248">
        <f t="shared" si="273"/>
        <v>0</v>
      </c>
      <c r="AD247" s="255">
        <f t="shared" si="276"/>
        <v>0</v>
      </c>
      <c r="AE247" s="178"/>
      <c r="AF247" s="178"/>
      <c r="AG247" s="178"/>
      <c r="AH247" s="178"/>
      <c r="AI247" s="178"/>
      <c r="AJ247" s="178"/>
      <c r="AK247" s="180"/>
      <c r="AL247" s="257">
        <v>0</v>
      </c>
      <c r="AM247" s="96">
        <f t="shared" si="274"/>
        <v>0</v>
      </c>
      <c r="AN247" s="255">
        <f t="shared" si="277"/>
        <v>0</v>
      </c>
      <c r="AO247" s="178"/>
      <c r="AP247" s="178"/>
      <c r="AQ247" s="178"/>
      <c r="AR247" s="178"/>
      <c r="AS247" s="178"/>
      <c r="AT247" s="178"/>
    </row>
    <row r="248" spans="1:67" s="275" customFormat="1" ht="17.25" customHeight="1">
      <c r="A248" s="231" t="s">
        <v>267</v>
      </c>
      <c r="B248" s="251" t="s">
        <v>268</v>
      </c>
      <c r="C248" s="252" t="s">
        <v>269</v>
      </c>
      <c r="D248" s="252"/>
      <c r="E248" s="252"/>
      <c r="F248" s="253"/>
      <c r="G248" s="254"/>
      <c r="H248" s="214"/>
      <c r="I248" s="214"/>
      <c r="J248" s="214"/>
      <c r="K248" s="214"/>
      <c r="L248" s="214"/>
      <c r="M248" s="214"/>
      <c r="N248" s="214"/>
      <c r="O248" s="214"/>
      <c r="P248" s="214"/>
      <c r="Q248" s="214"/>
      <c r="R248" s="214"/>
      <c r="S248" s="96"/>
      <c r="T248" s="255">
        <f t="shared" si="275"/>
        <v>0</v>
      </c>
      <c r="U248" s="178"/>
      <c r="V248" s="178"/>
      <c r="W248" s="178"/>
      <c r="X248" s="178"/>
      <c r="Y248" s="178"/>
      <c r="Z248" s="178"/>
      <c r="AA248" s="179"/>
      <c r="AB248" s="256">
        <v>0</v>
      </c>
      <c r="AC248" s="248">
        <f t="shared" si="273"/>
        <v>0</v>
      </c>
      <c r="AD248" s="255">
        <f t="shared" si="276"/>
        <v>0</v>
      </c>
      <c r="AE248" s="178"/>
      <c r="AF248" s="178"/>
      <c r="AG248" s="178"/>
      <c r="AH248" s="178"/>
      <c r="AI248" s="178"/>
      <c r="AJ248" s="178"/>
      <c r="AK248" s="180"/>
      <c r="AL248" s="257">
        <v>0</v>
      </c>
      <c r="AM248" s="96">
        <f t="shared" si="274"/>
        <v>0</v>
      </c>
      <c r="AN248" s="255">
        <f t="shared" si="277"/>
        <v>0</v>
      </c>
      <c r="AO248" s="178"/>
      <c r="AP248" s="178"/>
      <c r="AQ248" s="178"/>
      <c r="AR248" s="178"/>
      <c r="AS248" s="178"/>
      <c r="AT248" s="178"/>
    </row>
    <row r="249" spans="1:67" s="275" customFormat="1" ht="17.25" customHeight="1">
      <c r="A249" s="231" t="s">
        <v>270</v>
      </c>
      <c r="B249" s="251" t="s">
        <v>271</v>
      </c>
      <c r="C249" s="252" t="s">
        <v>251</v>
      </c>
      <c r="D249" s="252"/>
      <c r="E249" s="252"/>
      <c r="F249" s="253"/>
      <c r="G249" s="254"/>
      <c r="H249" s="214"/>
      <c r="I249" s="214"/>
      <c r="J249" s="214"/>
      <c r="K249" s="214"/>
      <c r="L249" s="214"/>
      <c r="M249" s="214"/>
      <c r="N249" s="214"/>
      <c r="O249" s="214"/>
      <c r="P249" s="214"/>
      <c r="Q249" s="214"/>
      <c r="R249" s="214"/>
      <c r="S249" s="96"/>
      <c r="T249" s="255">
        <f t="shared" si="275"/>
        <v>0</v>
      </c>
      <c r="U249" s="178"/>
      <c r="V249" s="178"/>
      <c r="W249" s="178"/>
      <c r="X249" s="178"/>
      <c r="Y249" s="178"/>
      <c r="Z249" s="178"/>
      <c r="AA249" s="179"/>
      <c r="AB249" s="256">
        <v>0</v>
      </c>
      <c r="AC249" s="248">
        <f t="shared" si="273"/>
        <v>0</v>
      </c>
      <c r="AD249" s="255">
        <f t="shared" si="276"/>
        <v>0</v>
      </c>
      <c r="AE249" s="178"/>
      <c r="AF249" s="178"/>
      <c r="AG249" s="178"/>
      <c r="AH249" s="178"/>
      <c r="AI249" s="178"/>
      <c r="AJ249" s="178"/>
      <c r="AK249" s="180"/>
      <c r="AL249" s="257">
        <v>0</v>
      </c>
      <c r="AM249" s="96">
        <f t="shared" si="274"/>
        <v>0</v>
      </c>
      <c r="AN249" s="255">
        <f t="shared" si="277"/>
        <v>0</v>
      </c>
      <c r="AO249" s="178"/>
      <c r="AP249" s="178"/>
      <c r="AQ249" s="178"/>
      <c r="AR249" s="178"/>
      <c r="AS249" s="178"/>
      <c r="AT249" s="178"/>
    </row>
    <row r="250" spans="1:67" s="275" customFormat="1" ht="17.25" customHeight="1">
      <c r="A250" s="231"/>
      <c r="B250" s="264" t="s">
        <v>272</v>
      </c>
      <c r="C250" s="273" t="s">
        <v>273</v>
      </c>
      <c r="D250" s="273"/>
      <c r="E250" s="273"/>
      <c r="F250" s="274"/>
      <c r="G250" s="272"/>
      <c r="H250" s="214"/>
      <c r="I250" s="214"/>
      <c r="J250" s="214"/>
      <c r="K250" s="214"/>
      <c r="L250" s="214"/>
      <c r="M250" s="214"/>
      <c r="N250" s="214"/>
      <c r="O250" s="214"/>
      <c r="P250" s="214"/>
      <c r="Q250" s="214"/>
      <c r="R250" s="214"/>
      <c r="S250" s="96"/>
      <c r="T250" s="255">
        <f t="shared" si="275"/>
        <v>0</v>
      </c>
      <c r="U250" s="178"/>
      <c r="V250" s="178"/>
      <c r="W250" s="178"/>
      <c r="X250" s="178"/>
      <c r="Y250" s="178"/>
      <c r="Z250" s="178"/>
      <c r="AA250" s="179"/>
      <c r="AB250" s="256">
        <v>0</v>
      </c>
      <c r="AC250" s="248">
        <f t="shared" si="273"/>
        <v>0</v>
      </c>
      <c r="AD250" s="255">
        <f t="shared" si="276"/>
        <v>0</v>
      </c>
      <c r="AE250" s="178"/>
      <c r="AF250" s="178"/>
      <c r="AG250" s="178"/>
      <c r="AH250" s="178"/>
      <c r="AI250" s="178"/>
      <c r="AJ250" s="178"/>
      <c r="AK250" s="180"/>
      <c r="AL250" s="257">
        <v>0</v>
      </c>
      <c r="AM250" s="96">
        <f t="shared" si="274"/>
        <v>0</v>
      </c>
      <c r="AN250" s="255">
        <f t="shared" si="277"/>
        <v>0</v>
      </c>
      <c r="AO250" s="178"/>
      <c r="AP250" s="178"/>
      <c r="AQ250" s="178"/>
      <c r="AR250" s="178"/>
      <c r="AS250" s="178"/>
      <c r="AT250" s="178"/>
    </row>
    <row r="251" spans="1:67" s="275" customFormat="1" ht="17.25" customHeight="1">
      <c r="A251" s="231" t="s">
        <v>274</v>
      </c>
      <c r="B251" s="251" t="s">
        <v>275</v>
      </c>
      <c r="C251" s="252" t="s">
        <v>276</v>
      </c>
      <c r="D251" s="252"/>
      <c r="E251" s="252"/>
      <c r="F251" s="253"/>
      <c r="G251" s="254"/>
      <c r="H251" s="214"/>
      <c r="I251" s="214"/>
      <c r="J251" s="214"/>
      <c r="K251" s="214"/>
      <c r="L251" s="214"/>
      <c r="M251" s="214"/>
      <c r="N251" s="214"/>
      <c r="O251" s="214"/>
      <c r="P251" s="214"/>
      <c r="Q251" s="214"/>
      <c r="R251" s="214"/>
      <c r="S251" s="96"/>
      <c r="T251" s="255">
        <f t="shared" si="275"/>
        <v>0</v>
      </c>
      <c r="U251" s="178"/>
      <c r="V251" s="178"/>
      <c r="W251" s="178"/>
      <c r="X251" s="178"/>
      <c r="Y251" s="178"/>
      <c r="Z251" s="178"/>
      <c r="AA251" s="179"/>
      <c r="AB251" s="256">
        <v>0</v>
      </c>
      <c r="AC251" s="248">
        <f t="shared" si="273"/>
        <v>0</v>
      </c>
      <c r="AD251" s="255">
        <f t="shared" si="276"/>
        <v>0</v>
      </c>
      <c r="AE251" s="178"/>
      <c r="AF251" s="178"/>
      <c r="AG251" s="178"/>
      <c r="AH251" s="178"/>
      <c r="AI251" s="178"/>
      <c r="AJ251" s="178"/>
      <c r="AK251" s="180"/>
      <c r="AL251" s="257">
        <v>0</v>
      </c>
      <c r="AM251" s="96">
        <f t="shared" si="274"/>
        <v>0</v>
      </c>
      <c r="AN251" s="255">
        <f t="shared" si="277"/>
        <v>0</v>
      </c>
      <c r="AO251" s="178"/>
      <c r="AP251" s="178"/>
      <c r="AQ251" s="178"/>
      <c r="AR251" s="178"/>
      <c r="AS251" s="178"/>
      <c r="AT251" s="178"/>
    </row>
    <row r="252" spans="1:67" s="275" customFormat="1" ht="17.25" customHeight="1">
      <c r="A252" s="231" t="s">
        <v>277</v>
      </c>
      <c r="B252" s="251" t="s">
        <v>278</v>
      </c>
      <c r="C252" s="252" t="s">
        <v>279</v>
      </c>
      <c r="D252" s="252"/>
      <c r="E252" s="252"/>
      <c r="F252" s="253"/>
      <c r="G252" s="254"/>
      <c r="H252" s="214"/>
      <c r="I252" s="214"/>
      <c r="J252" s="214"/>
      <c r="K252" s="214"/>
      <c r="L252" s="214"/>
      <c r="M252" s="214"/>
      <c r="N252" s="214"/>
      <c r="O252" s="214"/>
      <c r="P252" s="214"/>
      <c r="Q252" s="214"/>
      <c r="R252" s="214"/>
      <c r="S252" s="96"/>
      <c r="T252" s="255">
        <f t="shared" si="275"/>
        <v>0</v>
      </c>
      <c r="U252" s="178"/>
      <c r="V252" s="178"/>
      <c r="W252" s="178"/>
      <c r="X252" s="178"/>
      <c r="Y252" s="178"/>
      <c r="Z252" s="178"/>
      <c r="AA252" s="179"/>
      <c r="AB252" s="256">
        <v>0</v>
      </c>
      <c r="AC252" s="248">
        <f t="shared" si="273"/>
        <v>0</v>
      </c>
      <c r="AD252" s="255">
        <f t="shared" si="276"/>
        <v>0</v>
      </c>
      <c r="AE252" s="178"/>
      <c r="AF252" s="178"/>
      <c r="AG252" s="178"/>
      <c r="AH252" s="178"/>
      <c r="AI252" s="178"/>
      <c r="AJ252" s="178"/>
      <c r="AK252" s="180"/>
      <c r="AL252" s="257">
        <v>0</v>
      </c>
      <c r="AM252" s="96">
        <f t="shared" si="274"/>
        <v>0</v>
      </c>
      <c r="AN252" s="255">
        <f t="shared" si="277"/>
        <v>0</v>
      </c>
      <c r="AO252" s="178"/>
      <c r="AP252" s="178"/>
      <c r="AQ252" s="178"/>
      <c r="AR252" s="178"/>
      <c r="AS252" s="178"/>
      <c r="AT252" s="178"/>
    </row>
    <row r="253" spans="1:67" s="275" customFormat="1" ht="17.25" customHeight="1">
      <c r="A253" s="231" t="s">
        <v>280</v>
      </c>
      <c r="B253" s="251" t="s">
        <v>281</v>
      </c>
      <c r="C253" s="252" t="s">
        <v>282</v>
      </c>
      <c r="D253" s="252"/>
      <c r="E253" s="252"/>
      <c r="F253" s="253"/>
      <c r="G253" s="254"/>
      <c r="H253" s="214"/>
      <c r="I253" s="214"/>
      <c r="J253" s="214"/>
      <c r="K253" s="214"/>
      <c r="L253" s="214"/>
      <c r="M253" s="214"/>
      <c r="N253" s="214"/>
      <c r="O253" s="214"/>
      <c r="P253" s="214"/>
      <c r="Q253" s="214"/>
      <c r="R253" s="214"/>
      <c r="S253" s="96"/>
      <c r="T253" s="255">
        <f t="shared" si="275"/>
        <v>0</v>
      </c>
      <c r="U253" s="178"/>
      <c r="V253" s="178"/>
      <c r="W253" s="178"/>
      <c r="X253" s="178"/>
      <c r="Y253" s="178"/>
      <c r="Z253" s="178"/>
      <c r="AA253" s="179"/>
      <c r="AB253" s="256">
        <v>0</v>
      </c>
      <c r="AC253" s="248">
        <f t="shared" si="273"/>
        <v>0</v>
      </c>
      <c r="AD253" s="255">
        <f t="shared" si="276"/>
        <v>0</v>
      </c>
      <c r="AE253" s="178"/>
      <c r="AF253" s="178"/>
      <c r="AG253" s="178"/>
      <c r="AH253" s="178"/>
      <c r="AI253" s="178"/>
      <c r="AJ253" s="178"/>
      <c r="AK253" s="180"/>
      <c r="AL253" s="257">
        <v>0</v>
      </c>
      <c r="AM253" s="96">
        <f t="shared" si="274"/>
        <v>0</v>
      </c>
      <c r="AN253" s="255">
        <f t="shared" si="277"/>
        <v>0</v>
      </c>
      <c r="AO253" s="178"/>
      <c r="AP253" s="178"/>
      <c r="AQ253" s="178"/>
      <c r="AR253" s="178"/>
      <c r="AS253" s="178"/>
      <c r="AT253" s="178"/>
    </row>
    <row r="254" spans="1:67" s="250" customFormat="1" ht="17.25" customHeight="1">
      <c r="A254" s="231" t="s">
        <v>283</v>
      </c>
      <c r="B254" s="251" t="s">
        <v>284</v>
      </c>
      <c r="C254" s="252" t="s">
        <v>251</v>
      </c>
      <c r="D254" s="252"/>
      <c r="E254" s="252"/>
      <c r="F254" s="253"/>
      <c r="G254" s="254"/>
      <c r="H254" s="214"/>
      <c r="I254" s="214"/>
      <c r="J254" s="214"/>
      <c r="K254" s="214"/>
      <c r="L254" s="214"/>
      <c r="M254" s="214"/>
      <c r="N254" s="214"/>
      <c r="O254" s="214"/>
      <c r="P254" s="214"/>
      <c r="Q254" s="214"/>
      <c r="R254" s="214"/>
      <c r="S254" s="96"/>
      <c r="T254" s="255">
        <f t="shared" si="275"/>
        <v>0</v>
      </c>
      <c r="U254" s="178"/>
      <c r="V254" s="178"/>
      <c r="W254" s="178"/>
      <c r="X254" s="178"/>
      <c r="Y254" s="178"/>
      <c r="Z254" s="178"/>
      <c r="AA254" s="179"/>
      <c r="AB254" s="256">
        <v>1</v>
      </c>
      <c r="AC254" s="248">
        <f t="shared" si="273"/>
        <v>0</v>
      </c>
      <c r="AD254" s="255">
        <f t="shared" si="276"/>
        <v>0</v>
      </c>
      <c r="AE254" s="178"/>
      <c r="AF254" s="178"/>
      <c r="AG254" s="178"/>
      <c r="AH254" s="178"/>
      <c r="AI254" s="178"/>
      <c r="AJ254" s="178"/>
      <c r="AK254" s="180"/>
      <c r="AL254" s="257">
        <v>1.2775468657734208</v>
      </c>
      <c r="AM254" s="96">
        <f t="shared" si="274"/>
        <v>0</v>
      </c>
      <c r="AN254" s="255">
        <f t="shared" si="277"/>
        <v>0</v>
      </c>
      <c r="AO254" s="178"/>
      <c r="AP254" s="178"/>
      <c r="AQ254" s="178"/>
      <c r="AR254" s="178"/>
      <c r="AS254" s="178"/>
      <c r="AT254" s="178"/>
      <c r="BM254" s="275"/>
      <c r="BN254" s="275"/>
      <c r="BO254" s="275"/>
    </row>
    <row r="255" spans="1:67" s="250" customFormat="1" ht="17.25" customHeight="1">
      <c r="A255" s="231"/>
      <c r="B255" s="264" t="s">
        <v>285</v>
      </c>
      <c r="C255" s="273" t="s">
        <v>286</v>
      </c>
      <c r="D255" s="273"/>
      <c r="E255" s="273"/>
      <c r="F255" s="274"/>
      <c r="G255" s="272"/>
      <c r="H255" s="214"/>
      <c r="I255" s="214"/>
      <c r="J255" s="214"/>
      <c r="K255" s="214"/>
      <c r="L255" s="214"/>
      <c r="M255" s="214"/>
      <c r="N255" s="214"/>
      <c r="O255" s="214"/>
      <c r="P255" s="214"/>
      <c r="Q255" s="214"/>
      <c r="R255" s="214"/>
      <c r="S255" s="96"/>
      <c r="T255" s="255">
        <f t="shared" si="275"/>
        <v>0</v>
      </c>
      <c r="U255" s="178"/>
      <c r="V255" s="178"/>
      <c r="W255" s="178"/>
      <c r="X255" s="178"/>
      <c r="Y255" s="178"/>
      <c r="Z255" s="178"/>
      <c r="AA255" s="179"/>
      <c r="AB255" s="256">
        <v>0</v>
      </c>
      <c r="AC255" s="248">
        <f t="shared" si="273"/>
        <v>0</v>
      </c>
      <c r="AD255" s="255">
        <f t="shared" si="276"/>
        <v>0</v>
      </c>
      <c r="AE255" s="178"/>
      <c r="AF255" s="178"/>
      <c r="AG255" s="178"/>
      <c r="AH255" s="178"/>
      <c r="AI255" s="178"/>
      <c r="AJ255" s="178"/>
      <c r="AK255" s="180"/>
      <c r="AL255" s="257">
        <v>0</v>
      </c>
      <c r="AM255" s="96">
        <f t="shared" si="274"/>
        <v>0</v>
      </c>
      <c r="AN255" s="255">
        <f t="shared" si="277"/>
        <v>0</v>
      </c>
      <c r="AO255" s="178"/>
      <c r="AP255" s="178"/>
      <c r="AQ255" s="178"/>
      <c r="AR255" s="178"/>
      <c r="AS255" s="178"/>
      <c r="AT255" s="178"/>
    </row>
    <row r="256" spans="1:67" s="250" customFormat="1" ht="17.25" customHeight="1">
      <c r="A256" s="231" t="s">
        <v>287</v>
      </c>
      <c r="B256" s="251" t="s">
        <v>288</v>
      </c>
      <c r="C256" s="252" t="s">
        <v>266</v>
      </c>
      <c r="D256" s="252"/>
      <c r="E256" s="252"/>
      <c r="F256" s="253"/>
      <c r="G256" s="254"/>
      <c r="H256" s="214"/>
      <c r="I256" s="214"/>
      <c r="J256" s="214"/>
      <c r="K256" s="214"/>
      <c r="L256" s="214"/>
      <c r="M256" s="214"/>
      <c r="N256" s="214"/>
      <c r="O256" s="214"/>
      <c r="P256" s="214"/>
      <c r="Q256" s="214"/>
      <c r="R256" s="214"/>
      <c r="S256" s="96"/>
      <c r="T256" s="255">
        <f t="shared" si="275"/>
        <v>0</v>
      </c>
      <c r="U256" s="178"/>
      <c r="V256" s="178"/>
      <c r="W256" s="178"/>
      <c r="X256" s="178"/>
      <c r="Y256" s="178"/>
      <c r="Z256" s="178"/>
      <c r="AA256" s="179"/>
      <c r="AB256" s="256">
        <v>0</v>
      </c>
      <c r="AC256" s="248">
        <f t="shared" si="273"/>
        <v>0</v>
      </c>
      <c r="AD256" s="255">
        <f t="shared" si="276"/>
        <v>0</v>
      </c>
      <c r="AE256" s="178"/>
      <c r="AF256" s="178"/>
      <c r="AG256" s="178"/>
      <c r="AH256" s="178"/>
      <c r="AI256" s="178"/>
      <c r="AJ256" s="178"/>
      <c r="AK256" s="180"/>
      <c r="AL256" s="257">
        <v>0</v>
      </c>
      <c r="AM256" s="96">
        <f t="shared" si="274"/>
        <v>0</v>
      </c>
      <c r="AN256" s="255">
        <f t="shared" si="277"/>
        <v>0</v>
      </c>
      <c r="AO256" s="178"/>
      <c r="AP256" s="178"/>
      <c r="AQ256" s="178"/>
      <c r="AR256" s="178"/>
      <c r="AS256" s="178"/>
      <c r="AT256" s="178"/>
    </row>
    <row r="257" spans="1:67" s="250" customFormat="1" ht="17.25" customHeight="1">
      <c r="A257" s="231" t="s">
        <v>289</v>
      </c>
      <c r="B257" s="251" t="s">
        <v>290</v>
      </c>
      <c r="C257" s="252" t="s">
        <v>291</v>
      </c>
      <c r="D257" s="252"/>
      <c r="E257" s="252"/>
      <c r="F257" s="253"/>
      <c r="G257" s="254"/>
      <c r="H257" s="214"/>
      <c r="I257" s="214"/>
      <c r="J257" s="214"/>
      <c r="K257" s="214"/>
      <c r="L257" s="214"/>
      <c r="M257" s="214"/>
      <c r="N257" s="214"/>
      <c r="O257" s="214"/>
      <c r="P257" s="214"/>
      <c r="Q257" s="214"/>
      <c r="R257" s="214"/>
      <c r="S257" s="96"/>
      <c r="T257" s="255">
        <f t="shared" si="275"/>
        <v>0</v>
      </c>
      <c r="U257" s="178"/>
      <c r="V257" s="178"/>
      <c r="W257" s="178"/>
      <c r="X257" s="178"/>
      <c r="Y257" s="178"/>
      <c r="Z257" s="178"/>
      <c r="AA257" s="179"/>
      <c r="AB257" s="256">
        <v>0.98</v>
      </c>
      <c r="AC257" s="248">
        <f t="shared" si="273"/>
        <v>0</v>
      </c>
      <c r="AD257" s="255">
        <f t="shared" si="276"/>
        <v>0</v>
      </c>
      <c r="AE257" s="178"/>
      <c r="AF257" s="178"/>
      <c r="AG257" s="178"/>
      <c r="AH257" s="178"/>
      <c r="AI257" s="178"/>
      <c r="AJ257" s="178"/>
      <c r="AK257" s="180"/>
      <c r="AL257" s="257">
        <v>1.2775468657734208</v>
      </c>
      <c r="AM257" s="96">
        <f t="shared" si="274"/>
        <v>0</v>
      </c>
      <c r="AN257" s="255">
        <f t="shared" si="277"/>
        <v>0</v>
      </c>
      <c r="AO257" s="178"/>
      <c r="AP257" s="178"/>
      <c r="AQ257" s="178"/>
      <c r="AR257" s="178"/>
      <c r="AS257" s="178"/>
      <c r="AT257" s="178"/>
    </row>
    <row r="258" spans="1:67" s="250" customFormat="1" ht="17.25" customHeight="1">
      <c r="A258" s="231" t="s">
        <v>292</v>
      </c>
      <c r="B258" s="251" t="s">
        <v>293</v>
      </c>
      <c r="C258" s="252" t="s">
        <v>294</v>
      </c>
      <c r="D258" s="252"/>
      <c r="E258" s="252"/>
      <c r="F258" s="253"/>
      <c r="G258" s="254"/>
      <c r="H258" s="214"/>
      <c r="I258" s="214"/>
      <c r="J258" s="214"/>
      <c r="K258" s="214"/>
      <c r="L258" s="214"/>
      <c r="M258" s="214"/>
      <c r="N258" s="214"/>
      <c r="O258" s="214"/>
      <c r="P258" s="214"/>
      <c r="Q258" s="214"/>
      <c r="R258" s="214"/>
      <c r="S258" s="96"/>
      <c r="T258" s="255">
        <f t="shared" si="275"/>
        <v>0</v>
      </c>
      <c r="U258" s="178"/>
      <c r="V258" s="178"/>
      <c r="W258" s="178"/>
      <c r="X258" s="178"/>
      <c r="Y258" s="178"/>
      <c r="Z258" s="178"/>
      <c r="AA258" s="179"/>
      <c r="AB258" s="256">
        <v>0</v>
      </c>
      <c r="AC258" s="248">
        <f t="shared" si="273"/>
        <v>0</v>
      </c>
      <c r="AD258" s="255">
        <f t="shared" si="276"/>
        <v>0</v>
      </c>
      <c r="AE258" s="178"/>
      <c r="AF258" s="178"/>
      <c r="AG258" s="178"/>
      <c r="AH258" s="178"/>
      <c r="AI258" s="178"/>
      <c r="AJ258" s="178"/>
      <c r="AK258" s="180"/>
      <c r="AL258" s="257">
        <v>0</v>
      </c>
      <c r="AM258" s="96">
        <f t="shared" si="274"/>
        <v>0</v>
      </c>
      <c r="AN258" s="255">
        <f t="shared" si="277"/>
        <v>0</v>
      </c>
      <c r="AO258" s="178"/>
      <c r="AP258" s="178"/>
      <c r="AQ258" s="178"/>
      <c r="AR258" s="178"/>
      <c r="AS258" s="178"/>
      <c r="AT258" s="178"/>
    </row>
    <row r="259" spans="1:67" s="250" customFormat="1" ht="17.25" customHeight="1">
      <c r="A259" s="231" t="s">
        <v>295</v>
      </c>
      <c r="B259" s="251" t="s">
        <v>296</v>
      </c>
      <c r="C259" s="252" t="s">
        <v>297</v>
      </c>
      <c r="D259" s="252"/>
      <c r="E259" s="252"/>
      <c r="F259" s="253"/>
      <c r="G259" s="254"/>
      <c r="H259" s="214"/>
      <c r="I259" s="214"/>
      <c r="J259" s="214"/>
      <c r="K259" s="214"/>
      <c r="L259" s="214"/>
      <c r="M259" s="214"/>
      <c r="N259" s="214"/>
      <c r="O259" s="214"/>
      <c r="P259" s="214"/>
      <c r="Q259" s="214"/>
      <c r="R259" s="214"/>
      <c r="S259" s="96"/>
      <c r="T259" s="255">
        <f t="shared" si="275"/>
        <v>0</v>
      </c>
      <c r="U259" s="178"/>
      <c r="V259" s="178"/>
      <c r="W259" s="178"/>
      <c r="X259" s="178"/>
      <c r="Y259" s="178"/>
      <c r="Z259" s="178"/>
      <c r="AA259" s="179"/>
      <c r="AB259" s="256">
        <v>0</v>
      </c>
      <c r="AC259" s="248">
        <f t="shared" si="273"/>
        <v>0</v>
      </c>
      <c r="AD259" s="255">
        <f t="shared" si="276"/>
        <v>0</v>
      </c>
      <c r="AE259" s="178"/>
      <c r="AF259" s="178"/>
      <c r="AG259" s="178"/>
      <c r="AH259" s="178"/>
      <c r="AI259" s="178"/>
      <c r="AJ259" s="178"/>
      <c r="AK259" s="180"/>
      <c r="AL259" s="257">
        <v>0</v>
      </c>
      <c r="AM259" s="96">
        <f t="shared" si="274"/>
        <v>0</v>
      </c>
      <c r="AN259" s="255">
        <f t="shared" si="277"/>
        <v>0</v>
      </c>
      <c r="AO259" s="178"/>
      <c r="AP259" s="178"/>
      <c r="AQ259" s="178"/>
      <c r="AR259" s="178"/>
      <c r="AS259" s="178"/>
      <c r="AT259" s="178"/>
    </row>
    <row r="260" spans="1:67" s="250" customFormat="1" ht="17.25" customHeight="1">
      <c r="A260" s="231" t="s">
        <v>298</v>
      </c>
      <c r="B260" s="251" t="s">
        <v>299</v>
      </c>
      <c r="C260" s="252" t="s">
        <v>300</v>
      </c>
      <c r="D260" s="252"/>
      <c r="E260" s="252"/>
      <c r="F260" s="253"/>
      <c r="G260" s="254"/>
      <c r="H260" s="214"/>
      <c r="I260" s="214"/>
      <c r="J260" s="214"/>
      <c r="K260" s="214"/>
      <c r="L260" s="214"/>
      <c r="M260" s="214"/>
      <c r="N260" s="214"/>
      <c r="O260" s="214"/>
      <c r="P260" s="214"/>
      <c r="Q260" s="214"/>
      <c r="R260" s="214"/>
      <c r="S260" s="96"/>
      <c r="T260" s="255">
        <f t="shared" si="275"/>
        <v>0</v>
      </c>
      <c r="U260" s="178"/>
      <c r="V260" s="178"/>
      <c r="W260" s="178"/>
      <c r="X260" s="178"/>
      <c r="Y260" s="178"/>
      <c r="Z260" s="178"/>
      <c r="AA260" s="179"/>
      <c r="AB260" s="256">
        <v>0</v>
      </c>
      <c r="AC260" s="248">
        <f t="shared" si="273"/>
        <v>0</v>
      </c>
      <c r="AD260" s="255">
        <f t="shared" si="276"/>
        <v>0</v>
      </c>
      <c r="AE260" s="178"/>
      <c r="AF260" s="178"/>
      <c r="AG260" s="178"/>
      <c r="AH260" s="178"/>
      <c r="AI260" s="178"/>
      <c r="AJ260" s="178"/>
      <c r="AK260" s="180"/>
      <c r="AL260" s="257">
        <v>0</v>
      </c>
      <c r="AM260" s="96">
        <f t="shared" si="274"/>
        <v>0</v>
      </c>
      <c r="AN260" s="255">
        <f t="shared" si="277"/>
        <v>0</v>
      </c>
      <c r="AO260" s="178"/>
      <c r="AP260" s="178"/>
      <c r="AQ260" s="178"/>
      <c r="AR260" s="178"/>
      <c r="AS260" s="178"/>
      <c r="AT260" s="178"/>
    </row>
    <row r="261" spans="1:67" s="250" customFormat="1" ht="17.25" customHeight="1">
      <c r="A261" s="231" t="s">
        <v>111</v>
      </c>
      <c r="B261" s="264" t="s">
        <v>301</v>
      </c>
      <c r="C261" s="273" t="s">
        <v>302</v>
      </c>
      <c r="D261" s="273"/>
      <c r="E261" s="273"/>
      <c r="F261" s="274"/>
      <c r="G261" s="272"/>
      <c r="H261" s="214"/>
      <c r="I261" s="214"/>
      <c r="J261" s="214"/>
      <c r="K261" s="214"/>
      <c r="L261" s="214"/>
      <c r="M261" s="214"/>
      <c r="N261" s="214"/>
      <c r="O261" s="214"/>
      <c r="P261" s="214"/>
      <c r="Q261" s="214"/>
      <c r="R261" s="214"/>
      <c r="S261" s="96"/>
      <c r="T261" s="255">
        <f t="shared" si="275"/>
        <v>11180.4</v>
      </c>
      <c r="U261" s="178"/>
      <c r="V261" s="178"/>
      <c r="W261" s="178"/>
      <c r="X261" s="178"/>
      <c r="Y261" s="178"/>
      <c r="Z261" s="178"/>
      <c r="AA261" s="179"/>
      <c r="AB261" s="256">
        <v>0</v>
      </c>
      <c r="AC261" s="248">
        <f t="shared" si="273"/>
        <v>-11180.4</v>
      </c>
      <c r="AD261" s="255">
        <f t="shared" si="276"/>
        <v>11180.4</v>
      </c>
      <c r="AE261" s="178"/>
      <c r="AF261" s="178"/>
      <c r="AG261" s="178"/>
      <c r="AH261" s="178"/>
      <c r="AI261" s="178"/>
      <c r="AJ261" s="178"/>
      <c r="AK261" s="180"/>
      <c r="AL261" s="257">
        <v>0</v>
      </c>
      <c r="AM261" s="96">
        <f t="shared" si="274"/>
        <v>-11180.4</v>
      </c>
      <c r="AN261" s="255">
        <f t="shared" si="277"/>
        <v>11180.4</v>
      </c>
      <c r="AO261" s="178"/>
      <c r="AP261" s="178"/>
      <c r="AQ261" s="178"/>
      <c r="AR261" s="178"/>
      <c r="AS261" s="178"/>
      <c r="AT261" s="178"/>
    </row>
    <row r="262" spans="1:67" s="250" customFormat="1" ht="17.25" customHeight="1">
      <c r="A262" s="231"/>
      <c r="B262" s="264" t="s">
        <v>303</v>
      </c>
      <c r="C262" s="276" t="s">
        <v>184</v>
      </c>
      <c r="D262" s="276"/>
      <c r="E262" s="276"/>
      <c r="F262" s="277"/>
      <c r="G262" s="278"/>
      <c r="H262" s="214"/>
      <c r="I262" s="214"/>
      <c r="J262" s="214"/>
      <c r="K262" s="214"/>
      <c r="L262" s="214"/>
      <c r="M262" s="214"/>
      <c r="N262" s="214"/>
      <c r="O262" s="214"/>
      <c r="P262" s="214"/>
      <c r="Q262" s="214"/>
      <c r="R262" s="214"/>
      <c r="S262" s="96"/>
      <c r="T262" s="279">
        <f t="shared" si="275"/>
        <v>0</v>
      </c>
      <c r="U262" s="178"/>
      <c r="V262" s="178"/>
      <c r="W262" s="178"/>
      <c r="X262" s="178"/>
      <c r="Y262" s="178"/>
      <c r="Z262" s="178"/>
      <c r="AA262" s="179"/>
      <c r="AB262" s="256">
        <v>0</v>
      </c>
      <c r="AC262" s="248">
        <f t="shared" si="273"/>
        <v>0</v>
      </c>
      <c r="AD262" s="279">
        <f t="shared" si="276"/>
        <v>0</v>
      </c>
      <c r="AE262" s="178"/>
      <c r="AF262" s="178"/>
      <c r="AG262" s="178"/>
      <c r="AH262" s="178"/>
      <c r="AI262" s="178"/>
      <c r="AJ262" s="178"/>
      <c r="AK262" s="180"/>
      <c r="AL262" s="257">
        <v>0</v>
      </c>
      <c r="AM262" s="96">
        <f t="shared" si="274"/>
        <v>0</v>
      </c>
      <c r="AN262" s="279">
        <f t="shared" si="277"/>
        <v>0</v>
      </c>
      <c r="AO262" s="178"/>
      <c r="AP262" s="178"/>
      <c r="AQ262" s="178"/>
      <c r="AR262" s="178"/>
      <c r="AS262" s="178"/>
      <c r="AT262" s="178"/>
    </row>
    <row r="263" spans="1:67" s="250" customFormat="1" ht="17.25" customHeight="1">
      <c r="A263" s="231" t="str">
        <f>IF(C263=0,"clos_couvert_particularites_a",RIGHT(C263,50))</f>
        <v>clos_couvert_particularites_a</v>
      </c>
      <c r="B263" s="251" t="s">
        <v>178</v>
      </c>
      <c r="C263" s="261">
        <f>'[1]kst_kv par familles'!E74</f>
        <v>0</v>
      </c>
      <c r="D263" s="261"/>
      <c r="E263" s="261"/>
      <c r="F263" s="262"/>
      <c r="G263" s="263"/>
      <c r="H263" s="214"/>
      <c r="I263" s="214"/>
      <c r="J263" s="214"/>
      <c r="K263" s="214"/>
      <c r="L263" s="214"/>
      <c r="M263" s="214"/>
      <c r="N263" s="214"/>
      <c r="O263" s="214"/>
      <c r="P263" s="214"/>
      <c r="Q263" s="214"/>
      <c r="R263" s="214"/>
      <c r="S263" s="96"/>
      <c r="T263" s="279">
        <f t="shared" si="275"/>
        <v>0</v>
      </c>
      <c r="U263" s="178"/>
      <c r="V263" s="178"/>
      <c r="W263" s="178"/>
      <c r="X263" s="178"/>
      <c r="Y263" s="178"/>
      <c r="Z263" s="178"/>
      <c r="AA263" s="179"/>
      <c r="AB263" s="256">
        <v>0</v>
      </c>
      <c r="AC263" s="248">
        <f t="shared" si="273"/>
        <v>0</v>
      </c>
      <c r="AD263" s="279">
        <f t="shared" si="276"/>
        <v>0</v>
      </c>
      <c r="AE263" s="178"/>
      <c r="AF263" s="178"/>
      <c r="AG263" s="178"/>
      <c r="AH263" s="178"/>
      <c r="AI263" s="178"/>
      <c r="AJ263" s="178"/>
      <c r="AK263" s="180"/>
      <c r="AL263" s="257">
        <v>0</v>
      </c>
      <c r="AM263" s="96">
        <f t="shared" si="274"/>
        <v>0</v>
      </c>
      <c r="AN263" s="279">
        <f t="shared" si="277"/>
        <v>0</v>
      </c>
      <c r="AO263" s="178"/>
      <c r="AP263" s="178"/>
      <c r="AQ263" s="178"/>
      <c r="AR263" s="178"/>
      <c r="AS263" s="178"/>
      <c r="AT263" s="178"/>
    </row>
    <row r="264" spans="1:67" s="250" customFormat="1" ht="17.25" customHeight="1">
      <c r="A264" s="231" t="str">
        <f>IF(C264=0,"clos_couvert_particularites_b",RIGHT(C264,50))</f>
        <v>clos_couvert_particularites_b</v>
      </c>
      <c r="B264" s="251" t="s">
        <v>181</v>
      </c>
      <c r="C264" s="261">
        <f>'[1]kst_kv par familles'!E75</f>
        <v>0</v>
      </c>
      <c r="D264" s="261"/>
      <c r="E264" s="261"/>
      <c r="F264" s="262"/>
      <c r="G264" s="263"/>
      <c r="H264" s="214"/>
      <c r="I264" s="214"/>
      <c r="J264" s="214"/>
      <c r="K264" s="214"/>
      <c r="L264" s="214"/>
      <c r="M264" s="214"/>
      <c r="N264" s="214"/>
      <c r="O264" s="214"/>
      <c r="P264" s="214"/>
      <c r="Q264" s="214"/>
      <c r="R264" s="214"/>
      <c r="S264" s="96"/>
      <c r="T264" s="279">
        <f t="shared" si="275"/>
        <v>0</v>
      </c>
      <c r="U264" s="178"/>
      <c r="V264" s="178"/>
      <c r="W264" s="178"/>
      <c r="X264" s="178"/>
      <c r="Y264" s="178"/>
      <c r="Z264" s="178"/>
      <c r="AA264" s="179"/>
      <c r="AB264" s="256">
        <v>0</v>
      </c>
      <c r="AC264" s="248">
        <f t="shared" ref="AC264:AC323" si="278">+T264*AB264-AD264</f>
        <v>0</v>
      </c>
      <c r="AD264" s="279">
        <f t="shared" si="276"/>
        <v>0</v>
      </c>
      <c r="AE264" s="178"/>
      <c r="AF264" s="178"/>
      <c r="AG264" s="178"/>
      <c r="AH264" s="178"/>
      <c r="AI264" s="178"/>
      <c r="AJ264" s="178"/>
      <c r="AK264" s="180"/>
      <c r="AL264" s="257">
        <v>0</v>
      </c>
      <c r="AM264" s="96">
        <f t="shared" si="274"/>
        <v>0</v>
      </c>
      <c r="AN264" s="279">
        <f t="shared" si="277"/>
        <v>0</v>
      </c>
      <c r="AO264" s="178"/>
      <c r="AP264" s="178"/>
      <c r="AQ264" s="178"/>
      <c r="AR264" s="178"/>
      <c r="AS264" s="178"/>
      <c r="AT264" s="178"/>
    </row>
    <row r="265" spans="1:67" s="250" customFormat="1" ht="17.25" customHeight="1">
      <c r="A265" s="231" t="str">
        <f>IF(C265=0,"clos_couvert_particularites_c",RIGHT(C265,50))</f>
        <v>clos_couvert_particularites_c</v>
      </c>
      <c r="B265" s="251" t="s">
        <v>185</v>
      </c>
      <c r="C265" s="261">
        <f>'[1]kst_kv par familles'!E76</f>
        <v>0</v>
      </c>
      <c r="D265" s="261"/>
      <c r="E265" s="261"/>
      <c r="F265" s="262"/>
      <c r="G265" s="263"/>
      <c r="H265" s="214"/>
      <c r="I265" s="214"/>
      <c r="J265" s="214"/>
      <c r="K265" s="214"/>
      <c r="L265" s="214"/>
      <c r="M265" s="214"/>
      <c r="N265" s="214"/>
      <c r="O265" s="214"/>
      <c r="P265" s="214"/>
      <c r="Q265" s="214"/>
      <c r="R265" s="214"/>
      <c r="S265" s="96"/>
      <c r="T265" s="279">
        <f t="shared" si="275"/>
        <v>0</v>
      </c>
      <c r="U265" s="178"/>
      <c r="V265" s="178"/>
      <c r="W265" s="178"/>
      <c r="X265" s="178"/>
      <c r="Y265" s="178"/>
      <c r="Z265" s="178"/>
      <c r="AA265" s="179"/>
      <c r="AB265" s="256">
        <v>0</v>
      </c>
      <c r="AC265" s="248">
        <f t="shared" si="278"/>
        <v>0</v>
      </c>
      <c r="AD265" s="279">
        <f t="shared" si="276"/>
        <v>0</v>
      </c>
      <c r="AE265" s="178"/>
      <c r="AF265" s="178"/>
      <c r="AG265" s="178"/>
      <c r="AH265" s="178"/>
      <c r="AI265" s="178"/>
      <c r="AJ265" s="178"/>
      <c r="AK265" s="180"/>
      <c r="AL265" s="257">
        <v>0</v>
      </c>
      <c r="AM265" s="96">
        <f t="shared" ref="AM265:AM323" si="279">+AD265*AL265-AN265</f>
        <v>0</v>
      </c>
      <c r="AN265" s="279">
        <f t="shared" si="277"/>
        <v>0</v>
      </c>
      <c r="AO265" s="178"/>
      <c r="AP265" s="178"/>
      <c r="AQ265" s="178"/>
      <c r="AR265" s="178"/>
      <c r="AS265" s="178"/>
      <c r="AT265" s="178"/>
    </row>
    <row r="266" spans="1:67" s="250" customFormat="1" ht="17.25" customHeight="1" thickBot="1">
      <c r="A266" s="231" t="str">
        <f>IF(C266=0,"clos_couvert_particularites_d",RIGHT(C266,50))</f>
        <v>clos_couvert_particularites_d</v>
      </c>
      <c r="B266" s="251" t="s">
        <v>304</v>
      </c>
      <c r="C266" s="261">
        <f>'[1]kst_kv par familles'!E77</f>
        <v>0</v>
      </c>
      <c r="D266" s="261"/>
      <c r="E266" s="261"/>
      <c r="F266" s="262"/>
      <c r="G266" s="263"/>
      <c r="H266" s="214"/>
      <c r="I266" s="214"/>
      <c r="J266" s="214"/>
      <c r="K266" s="214"/>
      <c r="L266" s="214"/>
      <c r="M266" s="214"/>
      <c r="N266" s="214"/>
      <c r="O266" s="214"/>
      <c r="P266" s="214"/>
      <c r="Q266" s="214"/>
      <c r="R266" s="214"/>
      <c r="S266" s="96"/>
      <c r="T266" s="279">
        <f t="shared" ref="T266:T323" si="280">+SUMIF($A$7:$A$135,+$A266,T$7:T$135)</f>
        <v>0</v>
      </c>
      <c r="U266" s="178"/>
      <c r="V266" s="178"/>
      <c r="W266" s="178"/>
      <c r="X266" s="178"/>
      <c r="Y266" s="178"/>
      <c r="Z266" s="178"/>
      <c r="AA266" s="179"/>
      <c r="AB266" s="256">
        <v>0</v>
      </c>
      <c r="AC266" s="248">
        <f t="shared" si="278"/>
        <v>0</v>
      </c>
      <c r="AD266" s="279">
        <f t="shared" ref="AD266:AD323" si="281">+SUMIF($A$7:$A$135,+$A266,AD$7:AD$135)</f>
        <v>0</v>
      </c>
      <c r="AE266" s="178"/>
      <c r="AF266" s="178"/>
      <c r="AG266" s="178"/>
      <c r="AH266" s="178"/>
      <c r="AI266" s="178"/>
      <c r="AJ266" s="178"/>
      <c r="AK266" s="180"/>
      <c r="AL266" s="257">
        <v>0</v>
      </c>
      <c r="AM266" s="96">
        <f t="shared" si="279"/>
        <v>0</v>
      </c>
      <c r="AN266" s="279">
        <f t="shared" ref="AN266:AN323" si="282">+SUMIF($A$7:$A$135,+$A266,AN$7:AN$135)</f>
        <v>0</v>
      </c>
      <c r="AO266" s="178"/>
      <c r="AP266" s="178"/>
      <c r="AQ266" s="178"/>
      <c r="AR266" s="178"/>
      <c r="AS266" s="178"/>
      <c r="AT266" s="178"/>
    </row>
    <row r="267" spans="1:67" s="250" customFormat="1" ht="17.25" customHeight="1" thickBot="1">
      <c r="A267" s="231"/>
      <c r="B267" s="232" t="s">
        <v>305</v>
      </c>
      <c r="C267" s="233"/>
      <c r="D267" s="233"/>
      <c r="E267" s="233"/>
      <c r="F267" s="234"/>
      <c r="G267" s="235"/>
      <c r="H267" s="214"/>
      <c r="I267" s="214"/>
      <c r="J267" s="214"/>
      <c r="K267" s="214"/>
      <c r="L267" s="214"/>
      <c r="M267" s="214"/>
      <c r="N267" s="214"/>
      <c r="O267" s="214"/>
      <c r="P267" s="214"/>
      <c r="Q267" s="214"/>
      <c r="R267" s="214"/>
      <c r="S267" s="96"/>
      <c r="T267" s="237">
        <f t="shared" si="280"/>
        <v>0</v>
      </c>
      <c r="U267" s="178"/>
      <c r="V267" s="178"/>
      <c r="W267" s="178"/>
      <c r="X267" s="178"/>
      <c r="Y267" s="178"/>
      <c r="Z267" s="178"/>
      <c r="AA267" s="179"/>
      <c r="AB267" s="238">
        <v>0</v>
      </c>
      <c r="AC267" s="248">
        <f t="shared" si="278"/>
        <v>0</v>
      </c>
      <c r="AD267" s="237">
        <f t="shared" si="281"/>
        <v>0</v>
      </c>
      <c r="AE267" s="178"/>
      <c r="AF267" s="178"/>
      <c r="AG267" s="178"/>
      <c r="AH267" s="178"/>
      <c r="AI267" s="178"/>
      <c r="AJ267" s="178"/>
      <c r="AK267" s="180"/>
      <c r="AL267" s="239">
        <v>0</v>
      </c>
      <c r="AM267" s="96">
        <f t="shared" si="279"/>
        <v>0</v>
      </c>
      <c r="AN267" s="237">
        <f t="shared" si="282"/>
        <v>0</v>
      </c>
      <c r="AO267" s="178"/>
      <c r="AP267" s="178"/>
      <c r="AQ267" s="178"/>
      <c r="AR267" s="178"/>
      <c r="AS267" s="178"/>
      <c r="AT267" s="178"/>
    </row>
    <row r="268" spans="1:67" s="250" customFormat="1" ht="17.25" customHeight="1">
      <c r="A268" s="231" t="s">
        <v>306</v>
      </c>
      <c r="B268" s="241" t="s">
        <v>307</v>
      </c>
      <c r="C268" s="270" t="s">
        <v>306</v>
      </c>
      <c r="D268" s="270"/>
      <c r="E268" s="270"/>
      <c r="F268" s="271"/>
      <c r="G268" s="272"/>
      <c r="H268" s="214"/>
      <c r="I268" s="214"/>
      <c r="J268" s="214"/>
      <c r="K268" s="214"/>
      <c r="L268" s="214"/>
      <c r="M268" s="214"/>
      <c r="N268" s="214"/>
      <c r="O268" s="214"/>
      <c r="P268" s="214"/>
      <c r="Q268" s="214"/>
      <c r="R268" s="214"/>
      <c r="S268" s="96"/>
      <c r="T268" s="279">
        <f t="shared" si="280"/>
        <v>0</v>
      </c>
      <c r="U268" s="178"/>
      <c r="V268" s="178"/>
      <c r="W268" s="178"/>
      <c r="X268" s="178"/>
      <c r="Y268" s="178"/>
      <c r="Z268" s="178"/>
      <c r="AA268" s="179"/>
      <c r="AB268" s="256">
        <v>0</v>
      </c>
      <c r="AC268" s="248">
        <f t="shared" si="278"/>
        <v>0</v>
      </c>
      <c r="AD268" s="279">
        <f t="shared" si="281"/>
        <v>0</v>
      </c>
      <c r="AE268" s="178"/>
      <c r="AF268" s="178"/>
      <c r="AG268" s="178"/>
      <c r="AH268" s="178"/>
      <c r="AI268" s="178"/>
      <c r="AJ268" s="178"/>
      <c r="AK268" s="180"/>
      <c r="AL268" s="257">
        <v>0</v>
      </c>
      <c r="AM268" s="96">
        <f t="shared" si="279"/>
        <v>0</v>
      </c>
      <c r="AN268" s="279">
        <f t="shared" si="282"/>
        <v>0</v>
      </c>
      <c r="AO268" s="178"/>
      <c r="AP268" s="178"/>
      <c r="AQ268" s="178"/>
      <c r="AR268" s="178"/>
      <c r="AS268" s="178"/>
      <c r="AT268" s="178"/>
    </row>
    <row r="269" spans="1:67" s="250" customFormat="1" ht="17.25" customHeight="1">
      <c r="A269" s="231" t="s">
        <v>308</v>
      </c>
      <c r="B269" s="264" t="s">
        <v>309</v>
      </c>
      <c r="C269" s="273" t="s">
        <v>308</v>
      </c>
      <c r="D269" s="273"/>
      <c r="E269" s="273"/>
      <c r="F269" s="274"/>
      <c r="G269" s="272"/>
      <c r="H269" s="214"/>
      <c r="I269" s="214"/>
      <c r="J269" s="214"/>
      <c r="K269" s="214"/>
      <c r="L269" s="214"/>
      <c r="M269" s="214"/>
      <c r="N269" s="214"/>
      <c r="O269" s="214"/>
      <c r="P269" s="214"/>
      <c r="Q269" s="214"/>
      <c r="R269" s="214"/>
      <c r="S269" s="96"/>
      <c r="T269" s="279">
        <f t="shared" si="280"/>
        <v>0</v>
      </c>
      <c r="U269" s="178"/>
      <c r="V269" s="178"/>
      <c r="W269" s="178"/>
      <c r="X269" s="178"/>
      <c r="Y269" s="178"/>
      <c r="Z269" s="178"/>
      <c r="AA269" s="179"/>
      <c r="AB269" s="256">
        <v>0</v>
      </c>
      <c r="AC269" s="248">
        <f t="shared" si="278"/>
        <v>0</v>
      </c>
      <c r="AD269" s="279">
        <f t="shared" si="281"/>
        <v>0</v>
      </c>
      <c r="AE269" s="178"/>
      <c r="AF269" s="178"/>
      <c r="AG269" s="178"/>
      <c r="AH269" s="178"/>
      <c r="AI269" s="178"/>
      <c r="AJ269" s="178"/>
      <c r="AK269" s="180"/>
      <c r="AL269" s="257">
        <v>0</v>
      </c>
      <c r="AM269" s="96">
        <f t="shared" si="279"/>
        <v>0</v>
      </c>
      <c r="AN269" s="279">
        <f t="shared" si="282"/>
        <v>0</v>
      </c>
      <c r="AO269" s="178"/>
      <c r="AP269" s="178"/>
      <c r="AQ269" s="178"/>
      <c r="AR269" s="178"/>
      <c r="AS269" s="178"/>
      <c r="AT269" s="178"/>
    </row>
    <row r="270" spans="1:67" s="250" customFormat="1" ht="17.25" customHeight="1">
      <c r="A270" s="231" t="s">
        <v>310</v>
      </c>
      <c r="B270" s="264" t="s">
        <v>311</v>
      </c>
      <c r="C270" s="273" t="s">
        <v>310</v>
      </c>
      <c r="D270" s="273"/>
      <c r="E270" s="273"/>
      <c r="F270" s="274"/>
      <c r="G270" s="272"/>
      <c r="H270" s="214"/>
      <c r="I270" s="214"/>
      <c r="J270" s="214"/>
      <c r="K270" s="214"/>
      <c r="L270" s="214"/>
      <c r="M270" s="214"/>
      <c r="N270" s="214"/>
      <c r="O270" s="214"/>
      <c r="P270" s="214"/>
      <c r="Q270" s="214"/>
      <c r="R270" s="214"/>
      <c r="S270" s="96"/>
      <c r="T270" s="255">
        <f t="shared" si="280"/>
        <v>0</v>
      </c>
      <c r="U270" s="178"/>
      <c r="V270" s="178"/>
      <c r="W270" s="178"/>
      <c r="X270" s="178"/>
      <c r="Y270" s="178"/>
      <c r="Z270" s="178"/>
      <c r="AA270" s="179"/>
      <c r="AB270" s="256">
        <v>0</v>
      </c>
      <c r="AC270" s="248">
        <f t="shared" si="278"/>
        <v>0</v>
      </c>
      <c r="AD270" s="255">
        <f t="shared" si="281"/>
        <v>0</v>
      </c>
      <c r="AE270" s="178"/>
      <c r="AF270" s="178"/>
      <c r="AG270" s="178"/>
      <c r="AH270" s="178"/>
      <c r="AI270" s="178"/>
      <c r="AJ270" s="178"/>
      <c r="AK270" s="180"/>
      <c r="AL270" s="257">
        <v>0</v>
      </c>
      <c r="AM270" s="96">
        <f t="shared" si="279"/>
        <v>0</v>
      </c>
      <c r="AN270" s="255">
        <f t="shared" si="282"/>
        <v>0</v>
      </c>
      <c r="AO270" s="178"/>
      <c r="AP270" s="178"/>
      <c r="AQ270" s="178"/>
      <c r="AR270" s="178"/>
      <c r="AS270" s="178"/>
      <c r="AT270" s="178"/>
    </row>
    <row r="271" spans="1:67" s="280" customFormat="1" ht="17.25" customHeight="1">
      <c r="A271" s="231" t="s">
        <v>312</v>
      </c>
      <c r="B271" s="264" t="s">
        <v>313</v>
      </c>
      <c r="C271" s="273" t="s">
        <v>314</v>
      </c>
      <c r="D271" s="273"/>
      <c r="E271" s="273"/>
      <c r="F271" s="274"/>
      <c r="G271" s="272"/>
      <c r="H271" s="214"/>
      <c r="I271" s="214"/>
      <c r="J271" s="214"/>
      <c r="K271" s="214"/>
      <c r="L271" s="214"/>
      <c r="M271" s="214"/>
      <c r="N271" s="214"/>
      <c r="O271" s="214"/>
      <c r="P271" s="214"/>
      <c r="Q271" s="214"/>
      <c r="R271" s="214"/>
      <c r="S271" s="96"/>
      <c r="T271" s="255">
        <f t="shared" si="280"/>
        <v>0</v>
      </c>
      <c r="U271" s="178"/>
      <c r="V271" s="178"/>
      <c r="W271" s="178"/>
      <c r="X271" s="178"/>
      <c r="Y271" s="178"/>
      <c r="Z271" s="178"/>
      <c r="AA271" s="179"/>
      <c r="AB271" s="256">
        <v>0</v>
      </c>
      <c r="AC271" s="248">
        <f t="shared" si="278"/>
        <v>0</v>
      </c>
      <c r="AD271" s="255">
        <f t="shared" si="281"/>
        <v>0</v>
      </c>
      <c r="AE271" s="178"/>
      <c r="AF271" s="178"/>
      <c r="AG271" s="178"/>
      <c r="AH271" s="178"/>
      <c r="AI271" s="178"/>
      <c r="AJ271" s="178"/>
      <c r="AK271" s="180"/>
      <c r="AL271" s="257">
        <v>0</v>
      </c>
      <c r="AM271" s="96">
        <f t="shared" si="279"/>
        <v>0</v>
      </c>
      <c r="AN271" s="255">
        <f t="shared" si="282"/>
        <v>0</v>
      </c>
      <c r="AO271" s="178"/>
      <c r="AP271" s="178"/>
      <c r="AQ271" s="178"/>
      <c r="AR271" s="178"/>
      <c r="AS271" s="178"/>
      <c r="AT271" s="178"/>
      <c r="BM271" s="250"/>
      <c r="BN271" s="250"/>
      <c r="BO271" s="250"/>
    </row>
    <row r="272" spans="1:67" s="280" customFormat="1" ht="17.25" customHeight="1">
      <c r="A272" s="231" t="s">
        <v>315</v>
      </c>
      <c r="B272" s="264" t="s">
        <v>316</v>
      </c>
      <c r="C272" s="273" t="s">
        <v>315</v>
      </c>
      <c r="D272" s="273"/>
      <c r="E272" s="273"/>
      <c r="F272" s="274"/>
      <c r="G272" s="272"/>
      <c r="H272" s="214"/>
      <c r="I272" s="214"/>
      <c r="J272" s="214"/>
      <c r="K272" s="214"/>
      <c r="L272" s="214"/>
      <c r="M272" s="214"/>
      <c r="N272" s="214"/>
      <c r="O272" s="214"/>
      <c r="P272" s="214"/>
      <c r="Q272" s="214"/>
      <c r="R272" s="214"/>
      <c r="S272" s="96"/>
      <c r="T272" s="255">
        <f t="shared" si="280"/>
        <v>0</v>
      </c>
      <c r="U272" s="178"/>
      <c r="V272" s="178"/>
      <c r="W272" s="178"/>
      <c r="X272" s="178"/>
      <c r="Y272" s="178"/>
      <c r="Z272" s="178"/>
      <c r="AA272" s="179"/>
      <c r="AB272" s="256">
        <v>0</v>
      </c>
      <c r="AC272" s="248">
        <f t="shared" si="278"/>
        <v>0</v>
      </c>
      <c r="AD272" s="255">
        <f t="shared" si="281"/>
        <v>0</v>
      </c>
      <c r="AE272" s="178"/>
      <c r="AF272" s="178"/>
      <c r="AG272" s="178"/>
      <c r="AH272" s="178"/>
      <c r="AI272" s="178"/>
      <c r="AJ272" s="178"/>
      <c r="AK272" s="180"/>
      <c r="AL272" s="257">
        <v>0</v>
      </c>
      <c r="AM272" s="96">
        <f t="shared" si="279"/>
        <v>0</v>
      </c>
      <c r="AN272" s="255">
        <f t="shared" si="282"/>
        <v>0</v>
      </c>
      <c r="AO272" s="178"/>
      <c r="AP272" s="178"/>
      <c r="AQ272" s="178"/>
      <c r="AR272" s="178"/>
      <c r="AS272" s="178"/>
      <c r="AT272" s="178"/>
    </row>
    <row r="273" spans="1:67" s="250" customFormat="1" ht="17.25">
      <c r="A273" s="231" t="s">
        <v>317</v>
      </c>
      <c r="B273" s="264" t="s">
        <v>318</v>
      </c>
      <c r="C273" s="273" t="s">
        <v>319</v>
      </c>
      <c r="D273" s="273"/>
      <c r="E273" s="273"/>
      <c r="F273" s="274"/>
      <c r="G273" s="272"/>
      <c r="H273" s="214"/>
      <c r="I273" s="214"/>
      <c r="J273" s="214"/>
      <c r="K273" s="214"/>
      <c r="L273" s="214"/>
      <c r="M273" s="214"/>
      <c r="N273" s="214"/>
      <c r="O273" s="214"/>
      <c r="P273" s="214"/>
      <c r="Q273" s="214"/>
      <c r="R273" s="214"/>
      <c r="S273" s="96"/>
      <c r="T273" s="255">
        <f t="shared" si="280"/>
        <v>0</v>
      </c>
      <c r="U273" s="178"/>
      <c r="V273" s="178"/>
      <c r="W273" s="178"/>
      <c r="X273" s="178"/>
      <c r="Y273" s="178"/>
      <c r="Z273" s="178"/>
      <c r="AA273" s="179"/>
      <c r="AB273" s="256">
        <v>0</v>
      </c>
      <c r="AC273" s="248">
        <f t="shared" si="278"/>
        <v>0</v>
      </c>
      <c r="AD273" s="255">
        <f t="shared" si="281"/>
        <v>0</v>
      </c>
      <c r="AE273" s="178"/>
      <c r="AF273" s="178"/>
      <c r="AG273" s="178"/>
      <c r="AH273" s="178"/>
      <c r="AI273" s="178"/>
      <c r="AJ273" s="178"/>
      <c r="AK273" s="180"/>
      <c r="AL273" s="257">
        <v>0</v>
      </c>
      <c r="AM273" s="96">
        <f t="shared" si="279"/>
        <v>0</v>
      </c>
      <c r="AN273" s="255">
        <f t="shared" si="282"/>
        <v>0</v>
      </c>
      <c r="AO273" s="178"/>
      <c r="AP273" s="178"/>
      <c r="AQ273" s="178"/>
      <c r="AR273" s="178"/>
      <c r="AS273" s="178"/>
      <c r="AT273" s="178"/>
      <c r="BM273" s="280"/>
      <c r="BN273" s="280"/>
      <c r="BO273" s="280"/>
    </row>
    <row r="274" spans="1:67" s="240" customFormat="1" ht="17.25">
      <c r="A274" s="231"/>
      <c r="B274" s="264" t="s">
        <v>320</v>
      </c>
      <c r="C274" s="273" t="s">
        <v>321</v>
      </c>
      <c r="D274" s="273"/>
      <c r="E274" s="273"/>
      <c r="F274" s="274"/>
      <c r="G274" s="272"/>
      <c r="H274" s="214"/>
      <c r="I274" s="214"/>
      <c r="J274" s="214"/>
      <c r="K274" s="214"/>
      <c r="L274" s="214"/>
      <c r="M274" s="214"/>
      <c r="N274" s="214"/>
      <c r="O274" s="214"/>
      <c r="P274" s="214"/>
      <c r="Q274" s="214"/>
      <c r="R274" s="214"/>
      <c r="S274" s="96"/>
      <c r="T274" s="255">
        <f t="shared" si="280"/>
        <v>0</v>
      </c>
      <c r="U274" s="178"/>
      <c r="V274" s="178"/>
      <c r="W274" s="178"/>
      <c r="X274" s="178"/>
      <c r="Y274" s="178"/>
      <c r="Z274" s="178"/>
      <c r="AA274" s="179"/>
      <c r="AB274" s="256">
        <v>0</v>
      </c>
      <c r="AC274" s="248">
        <f t="shared" si="278"/>
        <v>0</v>
      </c>
      <c r="AD274" s="255">
        <f t="shared" si="281"/>
        <v>0</v>
      </c>
      <c r="AE274" s="178"/>
      <c r="AF274" s="178"/>
      <c r="AG274" s="178"/>
      <c r="AH274" s="178"/>
      <c r="AI274" s="178"/>
      <c r="AJ274" s="178"/>
      <c r="AK274" s="180"/>
      <c r="AL274" s="257">
        <v>0</v>
      </c>
      <c r="AM274" s="96">
        <f t="shared" si="279"/>
        <v>0</v>
      </c>
      <c r="AN274" s="255">
        <f t="shared" si="282"/>
        <v>0</v>
      </c>
      <c r="AO274" s="178"/>
      <c r="AP274" s="178"/>
      <c r="AQ274" s="178"/>
      <c r="AR274" s="178"/>
      <c r="AS274" s="178"/>
      <c r="AT274" s="178"/>
      <c r="BM274" s="250"/>
      <c r="BN274" s="250"/>
      <c r="BO274" s="250"/>
    </row>
    <row r="275" spans="1:67" s="250" customFormat="1" ht="17.25" customHeight="1">
      <c r="A275" s="231" t="s">
        <v>322</v>
      </c>
      <c r="B275" s="251" t="s">
        <v>323</v>
      </c>
      <c r="C275" s="252" t="s">
        <v>324</v>
      </c>
      <c r="D275" s="252"/>
      <c r="E275" s="252"/>
      <c r="F275" s="253"/>
      <c r="G275" s="254"/>
      <c r="H275" s="214"/>
      <c r="I275" s="214"/>
      <c r="J275" s="214"/>
      <c r="K275" s="214"/>
      <c r="L275" s="214"/>
      <c r="M275" s="214"/>
      <c r="N275" s="214"/>
      <c r="O275" s="214"/>
      <c r="P275" s="214"/>
      <c r="Q275" s="214"/>
      <c r="R275" s="214"/>
      <c r="S275" s="96"/>
      <c r="T275" s="255">
        <f t="shared" si="280"/>
        <v>0</v>
      </c>
      <c r="U275" s="178"/>
      <c r="V275" s="178"/>
      <c r="W275" s="178"/>
      <c r="X275" s="178"/>
      <c r="Y275" s="178"/>
      <c r="Z275" s="178"/>
      <c r="AA275" s="179"/>
      <c r="AB275" s="256">
        <v>0</v>
      </c>
      <c r="AC275" s="248">
        <f t="shared" si="278"/>
        <v>0</v>
      </c>
      <c r="AD275" s="255">
        <f t="shared" si="281"/>
        <v>0</v>
      </c>
      <c r="AE275" s="178"/>
      <c r="AF275" s="178"/>
      <c r="AG275" s="178"/>
      <c r="AH275" s="178"/>
      <c r="AI275" s="178"/>
      <c r="AJ275" s="178"/>
      <c r="AK275" s="180"/>
      <c r="AL275" s="257">
        <v>0</v>
      </c>
      <c r="AM275" s="96">
        <f t="shared" si="279"/>
        <v>0</v>
      </c>
      <c r="AN275" s="255">
        <f t="shared" si="282"/>
        <v>0</v>
      </c>
      <c r="AO275" s="178"/>
      <c r="AP275" s="178"/>
      <c r="AQ275" s="178"/>
      <c r="AR275" s="178"/>
      <c r="AS275" s="178"/>
      <c r="AT275" s="178"/>
      <c r="BM275" s="240"/>
      <c r="BN275" s="240"/>
      <c r="BO275" s="240"/>
    </row>
    <row r="276" spans="1:67" s="250" customFormat="1" ht="17.25" customHeight="1">
      <c r="A276" s="231" t="s">
        <v>325</v>
      </c>
      <c r="B276" s="251" t="s">
        <v>326</v>
      </c>
      <c r="C276" s="252" t="s">
        <v>327</v>
      </c>
      <c r="D276" s="252"/>
      <c r="E276" s="252"/>
      <c r="F276" s="253"/>
      <c r="G276" s="254"/>
      <c r="H276" s="214"/>
      <c r="I276" s="214"/>
      <c r="J276" s="214"/>
      <c r="K276" s="214"/>
      <c r="L276" s="214"/>
      <c r="M276" s="214"/>
      <c r="N276" s="214"/>
      <c r="O276" s="214"/>
      <c r="P276" s="214"/>
      <c r="Q276" s="214"/>
      <c r="R276" s="214"/>
      <c r="S276" s="96"/>
      <c r="T276" s="255">
        <f t="shared" si="280"/>
        <v>0</v>
      </c>
      <c r="U276" s="178"/>
      <c r="V276" s="178"/>
      <c r="W276" s="178"/>
      <c r="X276" s="178"/>
      <c r="Y276" s="178"/>
      <c r="Z276" s="178"/>
      <c r="AA276" s="179"/>
      <c r="AB276" s="256">
        <v>0</v>
      </c>
      <c r="AC276" s="248">
        <f t="shared" si="278"/>
        <v>0</v>
      </c>
      <c r="AD276" s="255">
        <f t="shared" si="281"/>
        <v>0</v>
      </c>
      <c r="AE276" s="178"/>
      <c r="AF276" s="178"/>
      <c r="AG276" s="178"/>
      <c r="AH276" s="178"/>
      <c r="AI276" s="178"/>
      <c r="AJ276" s="178"/>
      <c r="AK276" s="180"/>
      <c r="AL276" s="257">
        <v>0</v>
      </c>
      <c r="AM276" s="96">
        <f t="shared" si="279"/>
        <v>0</v>
      </c>
      <c r="AN276" s="255">
        <f t="shared" si="282"/>
        <v>0</v>
      </c>
      <c r="AO276" s="178"/>
      <c r="AP276" s="178"/>
      <c r="AQ276" s="178"/>
      <c r="AR276" s="178"/>
      <c r="AS276" s="178"/>
      <c r="AT276" s="178"/>
    </row>
    <row r="277" spans="1:67" s="250" customFormat="1" ht="17.25" customHeight="1">
      <c r="A277" s="231" t="s">
        <v>328</v>
      </c>
      <c r="B277" s="264" t="s">
        <v>329</v>
      </c>
      <c r="C277" s="273" t="s">
        <v>330</v>
      </c>
      <c r="D277" s="273"/>
      <c r="E277" s="273"/>
      <c r="F277" s="274"/>
      <c r="G277" s="272"/>
      <c r="H277" s="214"/>
      <c r="I277" s="214"/>
      <c r="J277" s="214"/>
      <c r="K277" s="214"/>
      <c r="L277" s="214"/>
      <c r="M277" s="214"/>
      <c r="N277" s="214"/>
      <c r="O277" s="214"/>
      <c r="P277" s="214"/>
      <c r="Q277" s="214"/>
      <c r="R277" s="214"/>
      <c r="S277" s="96"/>
      <c r="T277" s="255">
        <f t="shared" si="280"/>
        <v>0</v>
      </c>
      <c r="U277" s="178"/>
      <c r="V277" s="178"/>
      <c r="W277" s="178"/>
      <c r="X277" s="178"/>
      <c r="Y277" s="178"/>
      <c r="Z277" s="178"/>
      <c r="AA277" s="179"/>
      <c r="AB277" s="256">
        <v>0</v>
      </c>
      <c r="AC277" s="248">
        <f t="shared" si="278"/>
        <v>0</v>
      </c>
      <c r="AD277" s="255">
        <f t="shared" si="281"/>
        <v>0</v>
      </c>
      <c r="AE277" s="178"/>
      <c r="AF277" s="178"/>
      <c r="AG277" s="178"/>
      <c r="AH277" s="178"/>
      <c r="AI277" s="178"/>
      <c r="AJ277" s="178"/>
      <c r="AK277" s="180"/>
      <c r="AL277" s="257">
        <v>0</v>
      </c>
      <c r="AM277" s="96">
        <f t="shared" si="279"/>
        <v>0</v>
      </c>
      <c r="AN277" s="255">
        <f t="shared" si="282"/>
        <v>0</v>
      </c>
      <c r="AO277" s="178"/>
      <c r="AP277" s="178"/>
      <c r="AQ277" s="178"/>
      <c r="AR277" s="178"/>
      <c r="AS277" s="178"/>
      <c r="AT277" s="178"/>
    </row>
    <row r="278" spans="1:67" s="250" customFormat="1" ht="17.25" customHeight="1">
      <c r="A278" s="231" t="s">
        <v>331</v>
      </c>
      <c r="B278" s="264" t="s">
        <v>332</v>
      </c>
      <c r="C278" s="273" t="s">
        <v>333</v>
      </c>
      <c r="D278" s="273"/>
      <c r="E278" s="273"/>
      <c r="F278" s="274"/>
      <c r="G278" s="272"/>
      <c r="H278" s="214"/>
      <c r="I278" s="214"/>
      <c r="J278" s="214"/>
      <c r="K278" s="214"/>
      <c r="L278" s="214"/>
      <c r="M278" s="214"/>
      <c r="N278" s="214"/>
      <c r="O278" s="214"/>
      <c r="P278" s="214"/>
      <c r="Q278" s="214"/>
      <c r="R278" s="214"/>
      <c r="S278" s="96"/>
      <c r="T278" s="255">
        <f t="shared" si="280"/>
        <v>0</v>
      </c>
      <c r="U278" s="178"/>
      <c r="V278" s="178"/>
      <c r="W278" s="178"/>
      <c r="X278" s="178"/>
      <c r="Y278" s="178"/>
      <c r="Z278" s="178"/>
      <c r="AA278" s="179"/>
      <c r="AB278" s="256">
        <v>0</v>
      </c>
      <c r="AC278" s="248">
        <f t="shared" si="278"/>
        <v>0</v>
      </c>
      <c r="AD278" s="255">
        <f t="shared" si="281"/>
        <v>0</v>
      </c>
      <c r="AE278" s="178"/>
      <c r="AF278" s="178"/>
      <c r="AG278" s="178"/>
      <c r="AH278" s="178"/>
      <c r="AI278" s="178"/>
      <c r="AJ278" s="178"/>
      <c r="AK278" s="180"/>
      <c r="AL278" s="257">
        <v>0</v>
      </c>
      <c r="AM278" s="96">
        <f t="shared" si="279"/>
        <v>0</v>
      </c>
      <c r="AN278" s="255">
        <f t="shared" si="282"/>
        <v>0</v>
      </c>
      <c r="AO278" s="178"/>
      <c r="AP278" s="178"/>
      <c r="AQ278" s="178"/>
      <c r="AR278" s="178"/>
      <c r="AS278" s="178"/>
      <c r="AT278" s="178"/>
    </row>
    <row r="279" spans="1:67" s="250" customFormat="1" ht="17.25" customHeight="1">
      <c r="A279" s="231"/>
      <c r="B279" s="264" t="s">
        <v>334</v>
      </c>
      <c r="C279" s="276" t="s">
        <v>184</v>
      </c>
      <c r="D279" s="276"/>
      <c r="E279" s="276"/>
      <c r="F279" s="277"/>
      <c r="G279" s="278"/>
      <c r="H279" s="214"/>
      <c r="I279" s="214"/>
      <c r="J279" s="214"/>
      <c r="K279" s="214"/>
      <c r="L279" s="214"/>
      <c r="M279" s="214"/>
      <c r="N279" s="214"/>
      <c r="O279" s="214"/>
      <c r="P279" s="214"/>
      <c r="Q279" s="214"/>
      <c r="R279" s="214"/>
      <c r="S279" s="96"/>
      <c r="T279" s="255">
        <f t="shared" si="280"/>
        <v>0</v>
      </c>
      <c r="U279" s="178"/>
      <c r="V279" s="178"/>
      <c r="W279" s="178"/>
      <c r="X279" s="178"/>
      <c r="Y279" s="178"/>
      <c r="Z279" s="178"/>
      <c r="AA279" s="179"/>
      <c r="AB279" s="256">
        <v>0</v>
      </c>
      <c r="AC279" s="248">
        <f t="shared" si="278"/>
        <v>0</v>
      </c>
      <c r="AD279" s="255">
        <f t="shared" si="281"/>
        <v>0</v>
      </c>
      <c r="AE279" s="178"/>
      <c r="AF279" s="178"/>
      <c r="AG279" s="178"/>
      <c r="AH279" s="178"/>
      <c r="AI279" s="178"/>
      <c r="AJ279" s="178"/>
      <c r="AK279" s="180"/>
      <c r="AL279" s="257">
        <v>0</v>
      </c>
      <c r="AM279" s="96">
        <f t="shared" si="279"/>
        <v>0</v>
      </c>
      <c r="AN279" s="255">
        <f t="shared" si="282"/>
        <v>0</v>
      </c>
      <c r="AO279" s="178"/>
      <c r="AP279" s="178"/>
      <c r="AQ279" s="178"/>
      <c r="AR279" s="178"/>
      <c r="AS279" s="178"/>
      <c r="AT279" s="178"/>
    </row>
    <row r="280" spans="1:67" s="275" customFormat="1" ht="17.25" customHeight="1">
      <c r="A280" s="231" t="str">
        <f>IF(C280=0,"cet_particularites_a",RIGHT(C280,50))</f>
        <v>cet_particularites_a</v>
      </c>
      <c r="B280" s="251" t="s">
        <v>178</v>
      </c>
      <c r="C280" s="261">
        <f>'[1]kst_kv par familles'!E91</f>
        <v>0</v>
      </c>
      <c r="D280" s="261"/>
      <c r="E280" s="261"/>
      <c r="F280" s="262"/>
      <c r="G280" s="263"/>
      <c r="H280" s="214"/>
      <c r="I280" s="214"/>
      <c r="J280" s="214"/>
      <c r="K280" s="214"/>
      <c r="L280" s="214"/>
      <c r="M280" s="214"/>
      <c r="N280" s="214"/>
      <c r="O280" s="214"/>
      <c r="P280" s="214"/>
      <c r="Q280" s="214"/>
      <c r="R280" s="214"/>
      <c r="S280" s="96"/>
      <c r="T280" s="255">
        <f t="shared" si="280"/>
        <v>0</v>
      </c>
      <c r="U280" s="178"/>
      <c r="V280" s="178"/>
      <c r="W280" s="178"/>
      <c r="X280" s="178"/>
      <c r="Y280" s="178"/>
      <c r="Z280" s="178"/>
      <c r="AA280" s="179"/>
      <c r="AB280" s="256">
        <v>0</v>
      </c>
      <c r="AC280" s="248">
        <f t="shared" si="278"/>
        <v>0</v>
      </c>
      <c r="AD280" s="255">
        <f t="shared" si="281"/>
        <v>0</v>
      </c>
      <c r="AE280" s="178"/>
      <c r="AF280" s="178"/>
      <c r="AG280" s="178"/>
      <c r="AH280" s="178"/>
      <c r="AI280" s="178"/>
      <c r="AJ280" s="178"/>
      <c r="AK280" s="180"/>
      <c r="AL280" s="257">
        <v>0</v>
      </c>
      <c r="AM280" s="96">
        <f t="shared" si="279"/>
        <v>0</v>
      </c>
      <c r="AN280" s="255">
        <f t="shared" si="282"/>
        <v>0</v>
      </c>
      <c r="AO280" s="178"/>
      <c r="AP280" s="178"/>
      <c r="AQ280" s="178"/>
      <c r="AR280" s="178"/>
      <c r="AS280" s="178"/>
      <c r="AT280" s="178"/>
      <c r="BM280" s="250"/>
      <c r="BN280" s="250"/>
      <c r="BO280" s="250"/>
    </row>
    <row r="281" spans="1:67" s="275" customFormat="1" ht="17.25" customHeight="1">
      <c r="A281" s="231" t="str">
        <f>IF(C281=0,"cet_particularites_b",RIGHT(C281,50))</f>
        <v>cet_particularites_b</v>
      </c>
      <c r="B281" s="251" t="s">
        <v>181</v>
      </c>
      <c r="C281" s="261">
        <f>'[1]kst_kv par familles'!E92</f>
        <v>0</v>
      </c>
      <c r="D281" s="261"/>
      <c r="E281" s="261"/>
      <c r="F281" s="262"/>
      <c r="G281" s="263"/>
      <c r="H281" s="214"/>
      <c r="I281" s="214"/>
      <c r="J281" s="214"/>
      <c r="K281" s="214"/>
      <c r="L281" s="214"/>
      <c r="M281" s="214"/>
      <c r="N281" s="214"/>
      <c r="O281" s="214"/>
      <c r="P281" s="214"/>
      <c r="Q281" s="214"/>
      <c r="R281" s="214"/>
      <c r="S281" s="96"/>
      <c r="T281" s="255">
        <f t="shared" si="280"/>
        <v>0</v>
      </c>
      <c r="U281" s="178"/>
      <c r="V281" s="178"/>
      <c r="W281" s="178"/>
      <c r="X281" s="178"/>
      <c r="Y281" s="178"/>
      <c r="Z281" s="178"/>
      <c r="AA281" s="179"/>
      <c r="AB281" s="256">
        <v>0</v>
      </c>
      <c r="AC281" s="248">
        <f t="shared" si="278"/>
        <v>0</v>
      </c>
      <c r="AD281" s="255">
        <f t="shared" si="281"/>
        <v>0</v>
      </c>
      <c r="AE281" s="178"/>
      <c r="AF281" s="178"/>
      <c r="AG281" s="178"/>
      <c r="AH281" s="178"/>
      <c r="AI281" s="178"/>
      <c r="AJ281" s="178"/>
      <c r="AK281" s="180"/>
      <c r="AL281" s="257">
        <v>0</v>
      </c>
      <c r="AM281" s="96">
        <f t="shared" si="279"/>
        <v>0</v>
      </c>
      <c r="AN281" s="255">
        <f t="shared" si="282"/>
        <v>0</v>
      </c>
      <c r="AO281" s="178"/>
      <c r="AP281" s="178"/>
      <c r="AQ281" s="178"/>
      <c r="AR281" s="178"/>
      <c r="AS281" s="178"/>
      <c r="AT281" s="178"/>
    </row>
    <row r="282" spans="1:67" s="275" customFormat="1" ht="17.25" customHeight="1">
      <c r="A282" s="231" t="str">
        <f>IF(C282=0,"cet_particularites_c",RIGHT(C282,50))</f>
        <v>cet_particularites_c</v>
      </c>
      <c r="B282" s="251" t="s">
        <v>185</v>
      </c>
      <c r="C282" s="261">
        <f>'[1]kst_kv par familles'!E93</f>
        <v>0</v>
      </c>
      <c r="D282" s="261"/>
      <c r="E282" s="261"/>
      <c r="F282" s="262"/>
      <c r="G282" s="263"/>
      <c r="H282" s="214"/>
      <c r="I282" s="214"/>
      <c r="J282" s="214"/>
      <c r="K282" s="214"/>
      <c r="L282" s="214"/>
      <c r="M282" s="214"/>
      <c r="N282" s="214"/>
      <c r="O282" s="214"/>
      <c r="P282" s="214"/>
      <c r="Q282" s="214"/>
      <c r="R282" s="214"/>
      <c r="S282" s="96"/>
      <c r="T282" s="255">
        <f t="shared" si="280"/>
        <v>0</v>
      </c>
      <c r="U282" s="178"/>
      <c r="V282" s="178"/>
      <c r="W282" s="178"/>
      <c r="X282" s="178"/>
      <c r="Y282" s="178"/>
      <c r="Z282" s="178"/>
      <c r="AA282" s="179"/>
      <c r="AB282" s="256">
        <v>0</v>
      </c>
      <c r="AC282" s="248">
        <f t="shared" si="278"/>
        <v>0</v>
      </c>
      <c r="AD282" s="255">
        <f t="shared" si="281"/>
        <v>0</v>
      </c>
      <c r="AE282" s="178"/>
      <c r="AF282" s="178"/>
      <c r="AG282" s="178"/>
      <c r="AH282" s="178"/>
      <c r="AI282" s="178"/>
      <c r="AJ282" s="178"/>
      <c r="AK282" s="180"/>
      <c r="AL282" s="257">
        <v>0</v>
      </c>
      <c r="AM282" s="96">
        <f t="shared" si="279"/>
        <v>0</v>
      </c>
      <c r="AN282" s="255">
        <f t="shared" si="282"/>
        <v>0</v>
      </c>
      <c r="AO282" s="178"/>
      <c r="AP282" s="178"/>
      <c r="AQ282" s="178"/>
      <c r="AR282" s="178"/>
      <c r="AS282" s="178"/>
      <c r="AT282" s="178"/>
    </row>
    <row r="283" spans="1:67" s="275" customFormat="1" ht="17.25" customHeight="1" thickBot="1">
      <c r="A283" s="231" t="str">
        <f>IF(C283=0,"cet_particularites_d",RIGHT(C283,50))</f>
        <v>cet_particularites_d</v>
      </c>
      <c r="B283" s="251" t="s">
        <v>304</v>
      </c>
      <c r="C283" s="261">
        <f>'[1]kst_kv par familles'!E94</f>
        <v>0</v>
      </c>
      <c r="D283" s="261"/>
      <c r="E283" s="261"/>
      <c r="F283" s="262"/>
      <c r="G283" s="263"/>
      <c r="H283" s="214"/>
      <c r="I283" s="214"/>
      <c r="J283" s="214"/>
      <c r="K283" s="214"/>
      <c r="L283" s="214"/>
      <c r="M283" s="214"/>
      <c r="N283" s="214"/>
      <c r="O283" s="214"/>
      <c r="P283" s="214"/>
      <c r="Q283" s="214"/>
      <c r="R283" s="214"/>
      <c r="S283" s="96"/>
      <c r="T283" s="255">
        <f t="shared" si="280"/>
        <v>0</v>
      </c>
      <c r="U283" s="178"/>
      <c r="V283" s="178"/>
      <c r="W283" s="178"/>
      <c r="X283" s="178"/>
      <c r="Y283" s="178"/>
      <c r="Z283" s="178"/>
      <c r="AA283" s="179"/>
      <c r="AB283" s="256">
        <v>0</v>
      </c>
      <c r="AC283" s="248">
        <f t="shared" si="278"/>
        <v>0</v>
      </c>
      <c r="AD283" s="255">
        <f t="shared" si="281"/>
        <v>0</v>
      </c>
      <c r="AE283" s="178"/>
      <c r="AF283" s="178"/>
      <c r="AG283" s="178"/>
      <c r="AH283" s="178"/>
      <c r="AI283" s="178"/>
      <c r="AJ283" s="178"/>
      <c r="AK283" s="180"/>
      <c r="AL283" s="257">
        <v>0</v>
      </c>
      <c r="AM283" s="96">
        <f t="shared" si="279"/>
        <v>0</v>
      </c>
      <c r="AN283" s="255">
        <f t="shared" si="282"/>
        <v>0</v>
      </c>
      <c r="AO283" s="178"/>
      <c r="AP283" s="178"/>
      <c r="AQ283" s="178"/>
      <c r="AR283" s="178"/>
      <c r="AS283" s="178"/>
      <c r="AT283" s="178"/>
    </row>
    <row r="284" spans="1:67" s="275" customFormat="1" ht="17.25" customHeight="1" thickBot="1">
      <c r="A284" s="231"/>
      <c r="B284" s="232" t="s">
        <v>335</v>
      </c>
      <c r="C284" s="233"/>
      <c r="D284" s="233"/>
      <c r="E284" s="233"/>
      <c r="F284" s="234"/>
      <c r="G284" s="235"/>
      <c r="H284" s="214"/>
      <c r="I284" s="214"/>
      <c r="J284" s="214"/>
      <c r="K284" s="214"/>
      <c r="L284" s="214"/>
      <c r="M284" s="214"/>
      <c r="N284" s="214"/>
      <c r="O284" s="214"/>
      <c r="P284" s="214"/>
      <c r="Q284" s="214"/>
      <c r="R284" s="214"/>
      <c r="S284" s="96"/>
      <c r="T284" s="237">
        <f t="shared" si="280"/>
        <v>0</v>
      </c>
      <c r="U284" s="178"/>
      <c r="V284" s="178"/>
      <c r="W284" s="178"/>
      <c r="X284" s="178"/>
      <c r="Y284" s="178"/>
      <c r="Z284" s="178"/>
      <c r="AA284" s="179"/>
      <c r="AB284" s="238">
        <v>0</v>
      </c>
      <c r="AC284" s="248">
        <f t="shared" si="278"/>
        <v>0</v>
      </c>
      <c r="AD284" s="237">
        <f t="shared" si="281"/>
        <v>0</v>
      </c>
      <c r="AE284" s="178"/>
      <c r="AF284" s="178"/>
      <c r="AG284" s="178"/>
      <c r="AH284" s="178"/>
      <c r="AI284" s="178"/>
      <c r="AJ284" s="178"/>
      <c r="AK284" s="180"/>
      <c r="AL284" s="239">
        <v>0</v>
      </c>
      <c r="AM284" s="96">
        <f t="shared" si="279"/>
        <v>0</v>
      </c>
      <c r="AN284" s="237">
        <f t="shared" si="282"/>
        <v>0</v>
      </c>
      <c r="AO284" s="178"/>
      <c r="AP284" s="178"/>
      <c r="AQ284" s="178"/>
      <c r="AR284" s="178"/>
      <c r="AS284" s="178"/>
      <c r="AT284" s="178"/>
    </row>
    <row r="285" spans="1:67" s="275" customFormat="1" ht="17.25" customHeight="1">
      <c r="A285" s="231"/>
      <c r="B285" s="241" t="s">
        <v>336</v>
      </c>
      <c r="C285" s="270" t="s">
        <v>337</v>
      </c>
      <c r="D285" s="270"/>
      <c r="E285" s="270"/>
      <c r="F285" s="271"/>
      <c r="G285" s="272"/>
      <c r="H285" s="214"/>
      <c r="I285" s="214"/>
      <c r="J285" s="214"/>
      <c r="K285" s="214"/>
      <c r="L285" s="214"/>
      <c r="M285" s="214"/>
      <c r="N285" s="214"/>
      <c r="O285" s="214"/>
      <c r="P285" s="214"/>
      <c r="Q285" s="214"/>
      <c r="R285" s="214"/>
      <c r="S285" s="96"/>
      <c r="T285" s="255">
        <f t="shared" si="280"/>
        <v>0</v>
      </c>
      <c r="U285" s="178"/>
      <c r="V285" s="178"/>
      <c r="W285" s="178"/>
      <c r="X285" s="178"/>
      <c r="Y285" s="178"/>
      <c r="Z285" s="178"/>
      <c r="AA285" s="179"/>
      <c r="AB285" s="256">
        <v>0</v>
      </c>
      <c r="AC285" s="248">
        <f t="shared" si="278"/>
        <v>0</v>
      </c>
      <c r="AD285" s="255">
        <f t="shared" si="281"/>
        <v>0</v>
      </c>
      <c r="AE285" s="178"/>
      <c r="AF285" s="178"/>
      <c r="AG285" s="178"/>
      <c r="AH285" s="178"/>
      <c r="AI285" s="178"/>
      <c r="AJ285" s="178"/>
      <c r="AK285" s="180"/>
      <c r="AL285" s="257">
        <v>0</v>
      </c>
      <c r="AM285" s="96">
        <f t="shared" si="279"/>
        <v>0</v>
      </c>
      <c r="AN285" s="255">
        <f t="shared" si="282"/>
        <v>0</v>
      </c>
      <c r="AO285" s="178"/>
      <c r="AP285" s="178"/>
      <c r="AQ285" s="178"/>
      <c r="AR285" s="178"/>
      <c r="AS285" s="178"/>
      <c r="AT285" s="178"/>
    </row>
    <row r="286" spans="1:67" s="275" customFormat="1" ht="17.25" customHeight="1">
      <c r="A286" s="231" t="s">
        <v>66</v>
      </c>
      <c r="B286" s="251" t="s">
        <v>338</v>
      </c>
      <c r="C286" s="252" t="s">
        <v>339</v>
      </c>
      <c r="D286" s="252"/>
      <c r="E286" s="252"/>
      <c r="F286" s="253"/>
      <c r="G286" s="254"/>
      <c r="H286" s="214"/>
      <c r="I286" s="214"/>
      <c r="J286" s="214"/>
      <c r="K286" s="214"/>
      <c r="L286" s="214"/>
      <c r="M286" s="214"/>
      <c r="N286" s="214"/>
      <c r="O286" s="214"/>
      <c r="P286" s="214"/>
      <c r="Q286" s="214"/>
      <c r="R286" s="214"/>
      <c r="S286" s="96"/>
      <c r="T286" s="255">
        <f t="shared" si="280"/>
        <v>6314</v>
      </c>
      <c r="U286" s="178"/>
      <c r="V286" s="178"/>
      <c r="W286" s="178"/>
      <c r="X286" s="178"/>
      <c r="Y286" s="178"/>
      <c r="Z286" s="178"/>
      <c r="AA286" s="179"/>
      <c r="AB286" s="256">
        <v>0.95</v>
      </c>
      <c r="AC286" s="248">
        <f t="shared" si="278"/>
        <v>0</v>
      </c>
      <c r="AD286" s="255">
        <f t="shared" si="281"/>
        <v>5998.2999999999993</v>
      </c>
      <c r="AE286" s="178"/>
      <c r="AF286" s="178"/>
      <c r="AG286" s="178"/>
      <c r="AH286" s="178"/>
      <c r="AI286" s="178"/>
      <c r="AJ286" s="178"/>
      <c r="AK286" s="180"/>
      <c r="AL286" s="257">
        <v>1.2775468657734208</v>
      </c>
      <c r="AM286" s="96">
        <f t="shared" si="279"/>
        <v>0</v>
      </c>
      <c r="AN286" s="255">
        <f t="shared" si="282"/>
        <v>7663.10936496871</v>
      </c>
      <c r="AO286" s="178"/>
      <c r="AP286" s="178"/>
      <c r="AQ286" s="178"/>
      <c r="AR286" s="178"/>
      <c r="AS286" s="178"/>
      <c r="AT286" s="178"/>
    </row>
    <row r="287" spans="1:67" s="275" customFormat="1" ht="17.25" customHeight="1">
      <c r="A287" s="231" t="s">
        <v>340</v>
      </c>
      <c r="B287" s="251" t="s">
        <v>341</v>
      </c>
      <c r="C287" s="252" t="s">
        <v>342</v>
      </c>
      <c r="D287" s="252"/>
      <c r="E287" s="252"/>
      <c r="F287" s="253"/>
      <c r="G287" s="254"/>
      <c r="H287" s="214"/>
      <c r="I287" s="214"/>
      <c r="J287" s="214"/>
      <c r="K287" s="214"/>
      <c r="L287" s="214"/>
      <c r="M287" s="214"/>
      <c r="N287" s="214"/>
      <c r="O287" s="214"/>
      <c r="P287" s="214"/>
      <c r="Q287" s="214"/>
      <c r="R287" s="214"/>
      <c r="S287" s="96"/>
      <c r="T287" s="255">
        <f t="shared" si="280"/>
        <v>0</v>
      </c>
      <c r="U287" s="178"/>
      <c r="V287" s="178"/>
      <c r="W287" s="178"/>
      <c r="X287" s="178"/>
      <c r="Y287" s="178"/>
      <c r="Z287" s="178"/>
      <c r="AA287" s="179"/>
      <c r="AB287" s="256">
        <v>0</v>
      </c>
      <c r="AC287" s="248">
        <f t="shared" si="278"/>
        <v>0</v>
      </c>
      <c r="AD287" s="255">
        <f t="shared" si="281"/>
        <v>0</v>
      </c>
      <c r="AE287" s="178"/>
      <c r="AF287" s="178"/>
      <c r="AG287" s="178"/>
      <c r="AH287" s="178"/>
      <c r="AI287" s="178"/>
      <c r="AJ287" s="178"/>
      <c r="AK287" s="180"/>
      <c r="AL287" s="257">
        <v>0</v>
      </c>
      <c r="AM287" s="96">
        <f t="shared" si="279"/>
        <v>0</v>
      </c>
      <c r="AN287" s="255">
        <f t="shared" si="282"/>
        <v>0</v>
      </c>
      <c r="AO287" s="178"/>
      <c r="AP287" s="178"/>
      <c r="AQ287" s="178"/>
      <c r="AR287" s="178"/>
      <c r="AS287" s="178"/>
      <c r="AT287" s="178"/>
    </row>
    <row r="288" spans="1:67" s="275" customFormat="1" ht="17.25" customHeight="1">
      <c r="A288" s="231" t="s">
        <v>343</v>
      </c>
      <c r="B288" s="264" t="s">
        <v>344</v>
      </c>
      <c r="C288" s="273" t="s">
        <v>345</v>
      </c>
      <c r="D288" s="273"/>
      <c r="E288" s="273"/>
      <c r="F288" s="274"/>
      <c r="G288" s="272"/>
      <c r="H288" s="214"/>
      <c r="I288" s="214"/>
      <c r="J288" s="214"/>
      <c r="K288" s="214"/>
      <c r="L288" s="214"/>
      <c r="M288" s="214"/>
      <c r="N288" s="214"/>
      <c r="O288" s="214"/>
      <c r="P288" s="214"/>
      <c r="Q288" s="214"/>
      <c r="R288" s="214"/>
      <c r="S288" s="96"/>
      <c r="T288" s="255">
        <f t="shared" si="280"/>
        <v>0</v>
      </c>
      <c r="U288" s="178"/>
      <c r="V288" s="178"/>
      <c r="W288" s="178"/>
      <c r="X288" s="178"/>
      <c r="Y288" s="178"/>
      <c r="Z288" s="178"/>
      <c r="AA288" s="179"/>
      <c r="AB288" s="256">
        <v>0.95</v>
      </c>
      <c r="AC288" s="248">
        <f t="shared" si="278"/>
        <v>0</v>
      </c>
      <c r="AD288" s="255">
        <f t="shared" si="281"/>
        <v>0</v>
      </c>
      <c r="AE288" s="178"/>
      <c r="AF288" s="178"/>
      <c r="AG288" s="178"/>
      <c r="AH288" s="178"/>
      <c r="AI288" s="178"/>
      <c r="AJ288" s="178"/>
      <c r="AK288" s="180"/>
      <c r="AL288" s="257">
        <v>1.2775468657734208</v>
      </c>
      <c r="AM288" s="96">
        <f t="shared" si="279"/>
        <v>0</v>
      </c>
      <c r="AN288" s="255">
        <f t="shared" si="282"/>
        <v>0</v>
      </c>
      <c r="AO288" s="178"/>
      <c r="AP288" s="178"/>
      <c r="AQ288" s="178"/>
      <c r="AR288" s="178"/>
      <c r="AS288" s="178"/>
      <c r="AT288" s="178"/>
    </row>
    <row r="289" spans="1:67" s="275" customFormat="1" ht="17.25" customHeight="1">
      <c r="A289" s="231"/>
      <c r="B289" s="264" t="s">
        <v>346</v>
      </c>
      <c r="C289" s="276" t="s">
        <v>347</v>
      </c>
      <c r="D289" s="276"/>
      <c r="E289" s="276"/>
      <c r="F289" s="277"/>
      <c r="G289" s="278"/>
      <c r="H289" s="214"/>
      <c r="I289" s="214"/>
      <c r="J289" s="214"/>
      <c r="K289" s="214"/>
      <c r="L289" s="214"/>
      <c r="M289" s="214"/>
      <c r="N289" s="214"/>
      <c r="O289" s="214"/>
      <c r="P289" s="214"/>
      <c r="Q289" s="214"/>
      <c r="R289" s="214"/>
      <c r="S289" s="96"/>
      <c r="T289" s="255">
        <f t="shared" si="280"/>
        <v>0</v>
      </c>
      <c r="U289" s="178"/>
      <c r="V289" s="178"/>
      <c r="W289" s="178"/>
      <c r="X289" s="178"/>
      <c r="Y289" s="178"/>
      <c r="Z289" s="178"/>
      <c r="AA289" s="179"/>
      <c r="AB289" s="256">
        <v>0</v>
      </c>
      <c r="AC289" s="248">
        <f t="shared" si="278"/>
        <v>0</v>
      </c>
      <c r="AD289" s="255">
        <f t="shared" si="281"/>
        <v>0</v>
      </c>
      <c r="AE289" s="178"/>
      <c r="AF289" s="178"/>
      <c r="AG289" s="178"/>
      <c r="AH289" s="178"/>
      <c r="AI289" s="178"/>
      <c r="AJ289" s="178"/>
      <c r="AK289" s="180"/>
      <c r="AL289" s="257">
        <v>0</v>
      </c>
      <c r="AM289" s="96">
        <f t="shared" si="279"/>
        <v>0</v>
      </c>
      <c r="AN289" s="255">
        <f t="shared" si="282"/>
        <v>0</v>
      </c>
      <c r="AO289" s="178"/>
      <c r="AP289" s="178"/>
      <c r="AQ289" s="178"/>
      <c r="AR289" s="178"/>
      <c r="AS289" s="178"/>
      <c r="AT289" s="178"/>
    </row>
    <row r="290" spans="1:67" s="275" customFormat="1" ht="17.25" customHeight="1">
      <c r="A290" s="231" t="s">
        <v>348</v>
      </c>
      <c r="B290" s="251" t="s">
        <v>349</v>
      </c>
      <c r="C290" s="252" t="s">
        <v>350</v>
      </c>
      <c r="D290" s="252"/>
      <c r="E290" s="252"/>
      <c r="F290" s="253"/>
      <c r="G290" s="254"/>
      <c r="H290" s="214"/>
      <c r="I290" s="214"/>
      <c r="J290" s="214"/>
      <c r="K290" s="214"/>
      <c r="L290" s="214"/>
      <c r="M290" s="214"/>
      <c r="N290" s="214"/>
      <c r="O290" s="214"/>
      <c r="P290" s="214"/>
      <c r="Q290" s="214"/>
      <c r="R290" s="214"/>
      <c r="S290" s="96"/>
      <c r="T290" s="255">
        <f t="shared" si="280"/>
        <v>0</v>
      </c>
      <c r="U290" s="178"/>
      <c r="V290" s="178"/>
      <c r="W290" s="178"/>
      <c r="X290" s="178"/>
      <c r="Y290" s="178"/>
      <c r="Z290" s="178"/>
      <c r="AA290" s="179"/>
      <c r="AB290" s="256">
        <v>0</v>
      </c>
      <c r="AC290" s="248">
        <f t="shared" si="278"/>
        <v>0</v>
      </c>
      <c r="AD290" s="255">
        <f t="shared" si="281"/>
        <v>0</v>
      </c>
      <c r="AE290" s="178"/>
      <c r="AF290" s="178"/>
      <c r="AG290" s="178"/>
      <c r="AH290" s="178"/>
      <c r="AI290" s="178"/>
      <c r="AJ290" s="178"/>
      <c r="AK290" s="180"/>
      <c r="AL290" s="257">
        <v>0</v>
      </c>
      <c r="AM290" s="96">
        <f t="shared" si="279"/>
        <v>0</v>
      </c>
      <c r="AN290" s="255">
        <f t="shared" si="282"/>
        <v>0</v>
      </c>
      <c r="AO290" s="178"/>
      <c r="AP290" s="178"/>
      <c r="AQ290" s="178"/>
      <c r="AR290" s="178"/>
      <c r="AS290" s="178"/>
      <c r="AT290" s="178"/>
    </row>
    <row r="291" spans="1:67" s="275" customFormat="1" ht="17.25" customHeight="1">
      <c r="A291" s="231" t="s">
        <v>351</v>
      </c>
      <c r="B291" s="251" t="s">
        <v>352</v>
      </c>
      <c r="C291" s="252" t="s">
        <v>353</v>
      </c>
      <c r="D291" s="252"/>
      <c r="E291" s="252"/>
      <c r="F291" s="253"/>
      <c r="G291" s="254"/>
      <c r="H291" s="214"/>
      <c r="I291" s="214"/>
      <c r="J291" s="214"/>
      <c r="K291" s="214"/>
      <c r="L291" s="214"/>
      <c r="M291" s="214"/>
      <c r="N291" s="214"/>
      <c r="O291" s="214"/>
      <c r="P291" s="214"/>
      <c r="Q291" s="214"/>
      <c r="R291" s="214"/>
      <c r="S291" s="96"/>
      <c r="T291" s="255">
        <f t="shared" si="280"/>
        <v>0</v>
      </c>
      <c r="U291" s="178"/>
      <c r="V291" s="178"/>
      <c r="W291" s="178"/>
      <c r="X291" s="178"/>
      <c r="Y291" s="178"/>
      <c r="Z291" s="178"/>
      <c r="AA291" s="179"/>
      <c r="AB291" s="256">
        <v>0</v>
      </c>
      <c r="AC291" s="248">
        <f t="shared" si="278"/>
        <v>0</v>
      </c>
      <c r="AD291" s="255">
        <f t="shared" si="281"/>
        <v>0</v>
      </c>
      <c r="AE291" s="178"/>
      <c r="AF291" s="178"/>
      <c r="AG291" s="178"/>
      <c r="AH291" s="178"/>
      <c r="AI291" s="178"/>
      <c r="AJ291" s="178"/>
      <c r="AK291" s="180"/>
      <c r="AL291" s="257">
        <v>0</v>
      </c>
      <c r="AM291" s="96">
        <f t="shared" si="279"/>
        <v>0</v>
      </c>
      <c r="AN291" s="255">
        <f t="shared" si="282"/>
        <v>0</v>
      </c>
      <c r="AO291" s="178"/>
      <c r="AP291" s="178"/>
      <c r="AQ291" s="178"/>
      <c r="AR291" s="178"/>
      <c r="AS291" s="178"/>
      <c r="AT291" s="178"/>
    </row>
    <row r="292" spans="1:67" s="250" customFormat="1" ht="17.25">
      <c r="A292" s="231" t="s">
        <v>354</v>
      </c>
      <c r="B292" s="251" t="s">
        <v>355</v>
      </c>
      <c r="C292" s="252" t="s">
        <v>356</v>
      </c>
      <c r="D292" s="252"/>
      <c r="E292" s="252"/>
      <c r="F292" s="253"/>
      <c r="G292" s="254"/>
      <c r="H292" s="214"/>
      <c r="I292" s="214"/>
      <c r="J292" s="214"/>
      <c r="K292" s="214"/>
      <c r="L292" s="214"/>
      <c r="M292" s="214"/>
      <c r="N292" s="214"/>
      <c r="O292" s="214"/>
      <c r="P292" s="214"/>
      <c r="Q292" s="214"/>
      <c r="R292" s="214"/>
      <c r="S292" s="96"/>
      <c r="T292" s="255">
        <f t="shared" si="280"/>
        <v>0</v>
      </c>
      <c r="U292" s="178"/>
      <c r="V292" s="178"/>
      <c r="W292" s="178"/>
      <c r="X292" s="178"/>
      <c r="Y292" s="178"/>
      <c r="Z292" s="178"/>
      <c r="AA292" s="179"/>
      <c r="AB292" s="256">
        <v>1</v>
      </c>
      <c r="AC292" s="248">
        <f t="shared" si="278"/>
        <v>0</v>
      </c>
      <c r="AD292" s="255">
        <f t="shared" si="281"/>
        <v>0</v>
      </c>
      <c r="AE292" s="178"/>
      <c r="AF292" s="178"/>
      <c r="AG292" s="178"/>
      <c r="AH292" s="178"/>
      <c r="AI292" s="178"/>
      <c r="AJ292" s="178"/>
      <c r="AK292" s="180"/>
      <c r="AL292" s="257">
        <v>1.2775468657734208</v>
      </c>
      <c r="AM292" s="96">
        <f t="shared" si="279"/>
        <v>0</v>
      </c>
      <c r="AN292" s="255">
        <f t="shared" si="282"/>
        <v>0</v>
      </c>
      <c r="AO292" s="178"/>
      <c r="AP292" s="178"/>
      <c r="AQ292" s="178"/>
      <c r="AR292" s="178"/>
      <c r="AS292" s="178"/>
      <c r="AT292" s="178"/>
      <c r="BM292" s="275"/>
      <c r="BN292" s="275"/>
      <c r="BO292" s="275"/>
    </row>
    <row r="293" spans="1:67" s="240" customFormat="1" ht="17.25">
      <c r="A293" s="231" t="s">
        <v>357</v>
      </c>
      <c r="B293" s="251" t="s">
        <v>358</v>
      </c>
      <c r="C293" s="252" t="s">
        <v>359</v>
      </c>
      <c r="D293" s="252"/>
      <c r="E293" s="252"/>
      <c r="F293" s="253"/>
      <c r="G293" s="254"/>
      <c r="H293" s="214"/>
      <c r="I293" s="214"/>
      <c r="J293" s="214"/>
      <c r="K293" s="214"/>
      <c r="L293" s="214"/>
      <c r="M293" s="214"/>
      <c r="N293" s="214"/>
      <c r="O293" s="214"/>
      <c r="P293" s="214"/>
      <c r="Q293" s="214"/>
      <c r="R293" s="214"/>
      <c r="S293" s="96"/>
      <c r="T293" s="255">
        <f t="shared" si="280"/>
        <v>0</v>
      </c>
      <c r="U293" s="178"/>
      <c r="V293" s="178"/>
      <c r="W293" s="178"/>
      <c r="X293" s="178"/>
      <c r="Y293" s="178"/>
      <c r="Z293" s="178"/>
      <c r="AA293" s="179"/>
      <c r="AB293" s="256">
        <v>0</v>
      </c>
      <c r="AC293" s="248">
        <f t="shared" si="278"/>
        <v>0</v>
      </c>
      <c r="AD293" s="255">
        <f t="shared" si="281"/>
        <v>0</v>
      </c>
      <c r="AE293" s="178"/>
      <c r="AF293" s="178"/>
      <c r="AG293" s="178"/>
      <c r="AH293" s="178"/>
      <c r="AI293" s="178"/>
      <c r="AJ293" s="178"/>
      <c r="AK293" s="180"/>
      <c r="AL293" s="257">
        <v>0</v>
      </c>
      <c r="AM293" s="96">
        <f t="shared" si="279"/>
        <v>0</v>
      </c>
      <c r="AN293" s="255">
        <f t="shared" si="282"/>
        <v>0</v>
      </c>
      <c r="AO293" s="178"/>
      <c r="AP293" s="178"/>
      <c r="AQ293" s="178"/>
      <c r="AR293" s="178"/>
      <c r="AS293" s="178"/>
      <c r="AT293" s="178"/>
      <c r="BM293" s="250"/>
      <c r="BN293" s="250"/>
      <c r="BO293" s="250"/>
    </row>
    <row r="294" spans="1:67" s="250" customFormat="1" ht="17.25" customHeight="1">
      <c r="A294" s="231" t="s">
        <v>360</v>
      </c>
      <c r="B294" s="251" t="s">
        <v>361</v>
      </c>
      <c r="C294" s="252" t="s">
        <v>251</v>
      </c>
      <c r="D294" s="252"/>
      <c r="E294" s="252"/>
      <c r="F294" s="253"/>
      <c r="G294" s="254"/>
      <c r="H294" s="214"/>
      <c r="I294" s="214"/>
      <c r="J294" s="214"/>
      <c r="K294" s="214"/>
      <c r="L294" s="214"/>
      <c r="M294" s="214"/>
      <c r="N294" s="214"/>
      <c r="O294" s="214"/>
      <c r="P294" s="214"/>
      <c r="Q294" s="214"/>
      <c r="R294" s="214"/>
      <c r="S294" s="96"/>
      <c r="T294" s="255">
        <f t="shared" si="280"/>
        <v>0</v>
      </c>
      <c r="U294" s="178"/>
      <c r="V294" s="178"/>
      <c r="W294" s="178"/>
      <c r="X294" s="178"/>
      <c r="Y294" s="178"/>
      <c r="Z294" s="178"/>
      <c r="AA294" s="179"/>
      <c r="AB294" s="256">
        <v>0</v>
      </c>
      <c r="AC294" s="248">
        <f t="shared" si="278"/>
        <v>0</v>
      </c>
      <c r="AD294" s="255">
        <f t="shared" si="281"/>
        <v>0</v>
      </c>
      <c r="AE294" s="178"/>
      <c r="AF294" s="178"/>
      <c r="AG294" s="178"/>
      <c r="AH294" s="178"/>
      <c r="AI294" s="178"/>
      <c r="AJ294" s="178"/>
      <c r="AK294" s="180"/>
      <c r="AL294" s="257">
        <v>0</v>
      </c>
      <c r="AM294" s="96">
        <f t="shared" si="279"/>
        <v>0</v>
      </c>
      <c r="AN294" s="255">
        <f t="shared" si="282"/>
        <v>0</v>
      </c>
      <c r="AO294" s="178"/>
      <c r="AP294" s="178"/>
      <c r="AQ294" s="178"/>
      <c r="AR294" s="178"/>
      <c r="AS294" s="178"/>
      <c r="AT294" s="178"/>
      <c r="BM294" s="240"/>
      <c r="BN294" s="240"/>
      <c r="BO294" s="240"/>
    </row>
    <row r="295" spans="1:67" s="250" customFormat="1" ht="17.25" customHeight="1">
      <c r="A295" s="231" t="s">
        <v>362</v>
      </c>
      <c r="B295" s="264" t="s">
        <v>363</v>
      </c>
      <c r="C295" s="273" t="s">
        <v>364</v>
      </c>
      <c r="D295" s="273"/>
      <c r="E295" s="273"/>
      <c r="F295" s="274"/>
      <c r="G295" s="272"/>
      <c r="H295" s="214"/>
      <c r="I295" s="214"/>
      <c r="J295" s="214"/>
      <c r="K295" s="214"/>
      <c r="L295" s="214"/>
      <c r="M295" s="214"/>
      <c r="N295" s="214"/>
      <c r="O295" s="214"/>
      <c r="P295" s="214"/>
      <c r="Q295" s="214"/>
      <c r="R295" s="214"/>
      <c r="S295" s="96"/>
      <c r="T295" s="255">
        <f t="shared" si="280"/>
        <v>0</v>
      </c>
      <c r="U295" s="178"/>
      <c r="V295" s="178"/>
      <c r="W295" s="178"/>
      <c r="X295" s="178"/>
      <c r="Y295" s="178"/>
      <c r="Z295" s="178"/>
      <c r="AA295" s="179"/>
      <c r="AB295" s="256">
        <v>0.95</v>
      </c>
      <c r="AC295" s="248">
        <f t="shared" si="278"/>
        <v>0</v>
      </c>
      <c r="AD295" s="255">
        <f t="shared" si="281"/>
        <v>0</v>
      </c>
      <c r="AE295" s="178"/>
      <c r="AF295" s="178"/>
      <c r="AG295" s="178"/>
      <c r="AH295" s="178"/>
      <c r="AI295" s="178"/>
      <c r="AJ295" s="178"/>
      <c r="AK295" s="180"/>
      <c r="AL295" s="257">
        <v>1.2775468657734208</v>
      </c>
      <c r="AM295" s="96">
        <f t="shared" si="279"/>
        <v>0</v>
      </c>
      <c r="AN295" s="255">
        <f t="shared" si="282"/>
        <v>0</v>
      </c>
      <c r="AO295" s="178"/>
      <c r="AP295" s="178"/>
      <c r="AQ295" s="178"/>
      <c r="AR295" s="178"/>
      <c r="AS295" s="178"/>
      <c r="AT295" s="178"/>
    </row>
    <row r="296" spans="1:67" s="275" customFormat="1" ht="17.25">
      <c r="A296" s="231"/>
      <c r="B296" s="264" t="s">
        <v>365</v>
      </c>
      <c r="C296" s="273" t="s">
        <v>366</v>
      </c>
      <c r="D296" s="273"/>
      <c r="E296" s="273"/>
      <c r="F296" s="274"/>
      <c r="G296" s="272"/>
      <c r="H296" s="214"/>
      <c r="I296" s="214"/>
      <c r="J296" s="214"/>
      <c r="K296" s="214"/>
      <c r="L296" s="214"/>
      <c r="M296" s="214"/>
      <c r="N296" s="214"/>
      <c r="O296" s="214"/>
      <c r="P296" s="214"/>
      <c r="Q296" s="214"/>
      <c r="R296" s="214"/>
      <c r="S296" s="96"/>
      <c r="T296" s="255">
        <f t="shared" si="280"/>
        <v>0</v>
      </c>
      <c r="U296" s="178"/>
      <c r="V296" s="178"/>
      <c r="W296" s="178"/>
      <c r="X296" s="178"/>
      <c r="Y296" s="178"/>
      <c r="Z296" s="178"/>
      <c r="AA296" s="179"/>
      <c r="AB296" s="256">
        <v>0</v>
      </c>
      <c r="AC296" s="248">
        <f t="shared" si="278"/>
        <v>0</v>
      </c>
      <c r="AD296" s="255">
        <f t="shared" si="281"/>
        <v>0</v>
      </c>
      <c r="AE296" s="178"/>
      <c r="AF296" s="178"/>
      <c r="AG296" s="178"/>
      <c r="AH296" s="178"/>
      <c r="AI296" s="178"/>
      <c r="AJ296" s="178"/>
      <c r="AK296" s="180"/>
      <c r="AL296" s="257">
        <v>0</v>
      </c>
      <c r="AM296" s="96">
        <f t="shared" si="279"/>
        <v>0</v>
      </c>
      <c r="AN296" s="255">
        <f t="shared" si="282"/>
        <v>0</v>
      </c>
      <c r="AO296" s="178"/>
      <c r="AP296" s="178"/>
      <c r="AQ296" s="178"/>
      <c r="AR296" s="178"/>
      <c r="AS296" s="178"/>
      <c r="AT296" s="178"/>
      <c r="BM296" s="250"/>
      <c r="BN296" s="250"/>
      <c r="BO296" s="250"/>
    </row>
    <row r="297" spans="1:67" s="275" customFormat="1" ht="17.25">
      <c r="A297" s="231" t="s">
        <v>367</v>
      </c>
      <c r="B297" s="251" t="s">
        <v>368</v>
      </c>
      <c r="C297" s="252" t="s">
        <v>369</v>
      </c>
      <c r="D297" s="252"/>
      <c r="E297" s="252"/>
      <c r="F297" s="253"/>
      <c r="G297" s="254"/>
      <c r="H297" s="214"/>
      <c r="I297" s="214"/>
      <c r="J297" s="214"/>
      <c r="K297" s="214"/>
      <c r="L297" s="214"/>
      <c r="M297" s="214"/>
      <c r="N297" s="214"/>
      <c r="O297" s="214"/>
      <c r="P297" s="214"/>
      <c r="Q297" s="214"/>
      <c r="R297" s="214"/>
      <c r="S297" s="96"/>
      <c r="T297" s="255">
        <f t="shared" si="280"/>
        <v>0</v>
      </c>
      <c r="U297" s="178"/>
      <c r="V297" s="178"/>
      <c r="W297" s="178"/>
      <c r="X297" s="178"/>
      <c r="Y297" s="178"/>
      <c r="Z297" s="178"/>
      <c r="AA297" s="179"/>
      <c r="AB297" s="256">
        <v>0.95</v>
      </c>
      <c r="AC297" s="248">
        <f t="shared" si="278"/>
        <v>0</v>
      </c>
      <c r="AD297" s="255">
        <f t="shared" si="281"/>
        <v>0</v>
      </c>
      <c r="AE297" s="178"/>
      <c r="AF297" s="178"/>
      <c r="AG297" s="178"/>
      <c r="AH297" s="178"/>
      <c r="AI297" s="178"/>
      <c r="AJ297" s="178"/>
      <c r="AK297" s="180"/>
      <c r="AL297" s="257">
        <v>1.2775468657734208</v>
      </c>
      <c r="AM297" s="96">
        <f t="shared" si="279"/>
        <v>0</v>
      </c>
      <c r="AN297" s="255">
        <f t="shared" si="282"/>
        <v>0</v>
      </c>
      <c r="AO297" s="178"/>
      <c r="AP297" s="178"/>
      <c r="AQ297" s="178"/>
      <c r="AR297" s="178"/>
      <c r="AS297" s="178"/>
      <c r="AT297" s="178"/>
    </row>
    <row r="298" spans="1:67" s="275" customFormat="1" ht="17.25">
      <c r="A298" s="231" t="s">
        <v>370</v>
      </c>
      <c r="B298" s="251" t="s">
        <v>371</v>
      </c>
      <c r="C298" s="252" t="s">
        <v>276</v>
      </c>
      <c r="D298" s="252"/>
      <c r="E298" s="252"/>
      <c r="F298" s="253"/>
      <c r="G298" s="254"/>
      <c r="H298" s="214"/>
      <c r="I298" s="214"/>
      <c r="J298" s="214"/>
      <c r="K298" s="214"/>
      <c r="L298" s="214"/>
      <c r="M298" s="214"/>
      <c r="N298" s="214"/>
      <c r="O298" s="214"/>
      <c r="P298" s="214"/>
      <c r="Q298" s="214"/>
      <c r="R298" s="214"/>
      <c r="S298" s="230"/>
      <c r="T298" s="255">
        <f t="shared" si="280"/>
        <v>0</v>
      </c>
      <c r="U298" s="178"/>
      <c r="V298" s="178"/>
      <c r="W298" s="178"/>
      <c r="X298" s="178"/>
      <c r="Y298" s="178"/>
      <c r="Z298" s="178"/>
      <c r="AA298" s="179"/>
      <c r="AB298" s="256">
        <v>0</v>
      </c>
      <c r="AC298" s="248">
        <f t="shared" si="278"/>
        <v>0</v>
      </c>
      <c r="AD298" s="255">
        <f t="shared" si="281"/>
        <v>0</v>
      </c>
      <c r="AE298" s="178"/>
      <c r="AF298" s="178"/>
      <c r="AG298" s="178"/>
      <c r="AH298" s="178"/>
      <c r="AI298" s="178"/>
      <c r="AJ298" s="178"/>
      <c r="AK298" s="180"/>
      <c r="AL298" s="257">
        <v>0</v>
      </c>
      <c r="AM298" s="96">
        <f t="shared" si="279"/>
        <v>0</v>
      </c>
      <c r="AN298" s="255">
        <f t="shared" si="282"/>
        <v>0</v>
      </c>
      <c r="AO298" s="178"/>
      <c r="AP298" s="178"/>
      <c r="AQ298" s="178"/>
      <c r="AR298" s="178"/>
      <c r="AS298" s="178"/>
      <c r="AT298" s="178"/>
    </row>
    <row r="299" spans="1:67" s="275" customFormat="1" ht="17.25">
      <c r="A299" s="231" t="s">
        <v>372</v>
      </c>
      <c r="B299" s="251" t="s">
        <v>373</v>
      </c>
      <c r="C299" s="252" t="s">
        <v>374</v>
      </c>
      <c r="D299" s="252"/>
      <c r="E299" s="252"/>
      <c r="F299" s="253"/>
      <c r="G299" s="254"/>
      <c r="H299" s="214"/>
      <c r="I299" s="214"/>
      <c r="J299" s="214"/>
      <c r="K299" s="214"/>
      <c r="L299" s="214"/>
      <c r="M299" s="214"/>
      <c r="N299" s="214"/>
      <c r="O299" s="214"/>
      <c r="P299" s="214"/>
      <c r="Q299" s="214"/>
      <c r="R299" s="214"/>
      <c r="S299" s="230"/>
      <c r="T299" s="255">
        <f t="shared" si="280"/>
        <v>0</v>
      </c>
      <c r="U299" s="178"/>
      <c r="V299" s="178"/>
      <c r="W299" s="178"/>
      <c r="X299" s="178"/>
      <c r="Y299" s="178"/>
      <c r="Z299" s="178"/>
      <c r="AA299" s="179"/>
      <c r="AB299" s="256">
        <v>0</v>
      </c>
      <c r="AC299" s="248">
        <f t="shared" si="278"/>
        <v>0</v>
      </c>
      <c r="AD299" s="255">
        <f t="shared" si="281"/>
        <v>0</v>
      </c>
      <c r="AE299" s="178"/>
      <c r="AF299" s="178"/>
      <c r="AG299" s="178"/>
      <c r="AH299" s="178"/>
      <c r="AI299" s="178"/>
      <c r="AJ299" s="178"/>
      <c r="AK299" s="180"/>
      <c r="AL299" s="257">
        <v>0</v>
      </c>
      <c r="AM299" s="96">
        <f t="shared" si="279"/>
        <v>0</v>
      </c>
      <c r="AN299" s="255">
        <f t="shared" si="282"/>
        <v>0</v>
      </c>
      <c r="AO299" s="178"/>
      <c r="AP299" s="178"/>
      <c r="AQ299" s="178"/>
      <c r="AR299" s="178"/>
      <c r="AS299" s="178"/>
      <c r="AT299" s="178"/>
    </row>
    <row r="300" spans="1:67" s="275" customFormat="1" ht="17.25">
      <c r="A300" s="231" t="s">
        <v>375</v>
      </c>
      <c r="B300" s="251" t="s">
        <v>376</v>
      </c>
      <c r="C300" s="252" t="s">
        <v>377</v>
      </c>
      <c r="D300" s="252"/>
      <c r="E300" s="252"/>
      <c r="F300" s="253"/>
      <c r="G300" s="254"/>
      <c r="H300" s="214"/>
      <c r="I300" s="214"/>
      <c r="J300" s="214"/>
      <c r="K300" s="214"/>
      <c r="L300" s="214"/>
      <c r="M300" s="214"/>
      <c r="N300" s="214"/>
      <c r="O300" s="214"/>
      <c r="P300" s="214"/>
      <c r="Q300" s="214"/>
      <c r="R300" s="214"/>
      <c r="S300" s="230"/>
      <c r="T300" s="255">
        <f t="shared" si="280"/>
        <v>0</v>
      </c>
      <c r="U300" s="178"/>
      <c r="V300" s="178"/>
      <c r="W300" s="178"/>
      <c r="X300" s="178"/>
      <c r="Y300" s="178"/>
      <c r="Z300" s="178"/>
      <c r="AA300" s="179"/>
      <c r="AB300" s="256">
        <v>0</v>
      </c>
      <c r="AC300" s="248">
        <f t="shared" si="278"/>
        <v>0</v>
      </c>
      <c r="AD300" s="255">
        <f t="shared" si="281"/>
        <v>0</v>
      </c>
      <c r="AE300" s="178"/>
      <c r="AF300" s="178"/>
      <c r="AG300" s="178"/>
      <c r="AH300" s="178"/>
      <c r="AI300" s="178"/>
      <c r="AJ300" s="178"/>
      <c r="AK300" s="180"/>
      <c r="AL300" s="257">
        <v>0</v>
      </c>
      <c r="AM300" s="96">
        <f t="shared" si="279"/>
        <v>0</v>
      </c>
      <c r="AN300" s="255">
        <f t="shared" si="282"/>
        <v>0</v>
      </c>
      <c r="AO300" s="178"/>
      <c r="AP300" s="178"/>
      <c r="AQ300" s="178"/>
      <c r="AR300" s="178"/>
      <c r="AS300" s="178"/>
      <c r="AT300" s="178"/>
    </row>
    <row r="301" spans="1:67" s="275" customFormat="1" ht="17.25">
      <c r="A301" s="231" t="s">
        <v>378</v>
      </c>
      <c r="B301" s="264" t="s">
        <v>379</v>
      </c>
      <c r="C301" s="273" t="s">
        <v>380</v>
      </c>
      <c r="D301" s="273"/>
      <c r="E301" s="273"/>
      <c r="F301" s="274"/>
      <c r="G301" s="272"/>
      <c r="H301" s="214"/>
      <c r="I301" s="214"/>
      <c r="J301" s="214"/>
      <c r="K301" s="214"/>
      <c r="L301" s="214"/>
      <c r="M301" s="214"/>
      <c r="N301" s="214"/>
      <c r="O301" s="214"/>
      <c r="P301" s="214"/>
      <c r="Q301" s="214"/>
      <c r="R301" s="214"/>
      <c r="S301" s="281"/>
      <c r="T301" s="255">
        <f t="shared" si="280"/>
        <v>0</v>
      </c>
      <c r="U301" s="178"/>
      <c r="V301" s="178"/>
      <c r="W301" s="178"/>
      <c r="X301" s="178"/>
      <c r="Y301" s="178"/>
      <c r="Z301" s="178"/>
      <c r="AA301" s="179"/>
      <c r="AB301" s="256">
        <v>0.95</v>
      </c>
      <c r="AC301" s="248">
        <f t="shared" si="278"/>
        <v>0</v>
      </c>
      <c r="AD301" s="255">
        <f t="shared" si="281"/>
        <v>0</v>
      </c>
      <c r="AE301" s="178"/>
      <c r="AF301" s="178"/>
      <c r="AG301" s="178"/>
      <c r="AH301" s="178"/>
      <c r="AI301" s="178"/>
      <c r="AJ301" s="178"/>
      <c r="AK301" s="180"/>
      <c r="AL301" s="257">
        <v>1.2775468657734208</v>
      </c>
      <c r="AM301" s="96">
        <f t="shared" si="279"/>
        <v>0</v>
      </c>
      <c r="AN301" s="255">
        <f t="shared" si="282"/>
        <v>0</v>
      </c>
      <c r="AO301" s="178"/>
      <c r="AP301" s="178"/>
      <c r="AQ301" s="178"/>
      <c r="AR301" s="178"/>
      <c r="AS301" s="178"/>
      <c r="AT301" s="178"/>
    </row>
    <row r="302" spans="1:67" s="275" customFormat="1" ht="17.25">
      <c r="A302" s="231" t="s">
        <v>381</v>
      </c>
      <c r="B302" s="264" t="s">
        <v>382</v>
      </c>
      <c r="C302" s="273" t="s">
        <v>282</v>
      </c>
      <c r="D302" s="273"/>
      <c r="E302" s="273"/>
      <c r="F302" s="274"/>
      <c r="G302" s="272"/>
      <c r="H302" s="214"/>
      <c r="I302" s="214"/>
      <c r="J302" s="214"/>
      <c r="K302" s="214"/>
      <c r="L302" s="214"/>
      <c r="M302" s="214"/>
      <c r="N302" s="214"/>
      <c r="O302" s="214"/>
      <c r="P302" s="214"/>
      <c r="Q302" s="214"/>
      <c r="R302" s="214"/>
      <c r="S302" s="281"/>
      <c r="T302" s="255">
        <f t="shared" si="280"/>
        <v>0</v>
      </c>
      <c r="U302" s="178"/>
      <c r="V302" s="178"/>
      <c r="W302" s="178"/>
      <c r="X302" s="178"/>
      <c r="Y302" s="178"/>
      <c r="Z302" s="178"/>
      <c r="AA302" s="179"/>
      <c r="AB302" s="256">
        <v>1</v>
      </c>
      <c r="AC302" s="248">
        <f t="shared" si="278"/>
        <v>0</v>
      </c>
      <c r="AD302" s="255">
        <f t="shared" si="281"/>
        <v>0</v>
      </c>
      <c r="AE302" s="178"/>
      <c r="AF302" s="178"/>
      <c r="AG302" s="178"/>
      <c r="AH302" s="178"/>
      <c r="AI302" s="178"/>
      <c r="AJ302" s="178"/>
      <c r="AK302" s="180"/>
      <c r="AL302" s="257">
        <v>1.2775468657734208</v>
      </c>
      <c r="AM302" s="96">
        <f t="shared" si="279"/>
        <v>0</v>
      </c>
      <c r="AN302" s="255">
        <f t="shared" si="282"/>
        <v>0</v>
      </c>
      <c r="AO302" s="178"/>
      <c r="AP302" s="178"/>
      <c r="AQ302" s="178"/>
      <c r="AR302" s="178"/>
      <c r="AS302" s="178"/>
      <c r="AT302" s="178"/>
    </row>
    <row r="303" spans="1:67" s="275" customFormat="1" ht="17.25">
      <c r="A303" s="231"/>
      <c r="B303" s="264" t="s">
        <v>383</v>
      </c>
      <c r="C303" s="273" t="s">
        <v>384</v>
      </c>
      <c r="D303" s="273"/>
      <c r="E303" s="273"/>
      <c r="F303" s="274"/>
      <c r="G303" s="272"/>
      <c r="H303" s="214"/>
      <c r="I303" s="214"/>
      <c r="J303" s="214"/>
      <c r="K303" s="214"/>
      <c r="L303" s="214"/>
      <c r="M303" s="214"/>
      <c r="N303" s="214"/>
      <c r="O303" s="214"/>
      <c r="P303" s="214"/>
      <c r="Q303" s="214"/>
      <c r="R303" s="214"/>
      <c r="S303" s="281"/>
      <c r="T303" s="255">
        <f t="shared" si="280"/>
        <v>0</v>
      </c>
      <c r="U303" s="178"/>
      <c r="V303" s="178"/>
      <c r="W303" s="178"/>
      <c r="X303" s="178"/>
      <c r="Y303" s="178"/>
      <c r="Z303" s="178"/>
      <c r="AA303" s="179"/>
      <c r="AB303" s="256">
        <v>0</v>
      </c>
      <c r="AC303" s="248">
        <f t="shared" si="278"/>
        <v>0</v>
      </c>
      <c r="AD303" s="255">
        <f t="shared" si="281"/>
        <v>0</v>
      </c>
      <c r="AE303" s="178"/>
      <c r="AF303" s="178"/>
      <c r="AG303" s="178"/>
      <c r="AH303" s="178"/>
      <c r="AI303" s="178"/>
      <c r="AJ303" s="178"/>
      <c r="AK303" s="180"/>
      <c r="AL303" s="257">
        <v>0</v>
      </c>
      <c r="AM303" s="96">
        <f t="shared" si="279"/>
        <v>0</v>
      </c>
      <c r="AN303" s="255">
        <f t="shared" si="282"/>
        <v>0</v>
      </c>
      <c r="AO303" s="178"/>
      <c r="AP303" s="178"/>
      <c r="AQ303" s="178"/>
      <c r="AR303" s="178"/>
      <c r="AS303" s="178"/>
      <c r="AT303" s="178"/>
    </row>
    <row r="304" spans="1:67" s="275" customFormat="1" ht="17.25">
      <c r="A304" s="231" t="s">
        <v>41</v>
      </c>
      <c r="B304" s="282" t="s">
        <v>385</v>
      </c>
      <c r="C304" s="283" t="s">
        <v>386</v>
      </c>
      <c r="D304" s="283"/>
      <c r="E304" s="283"/>
      <c r="F304" s="284"/>
      <c r="G304" s="254"/>
      <c r="H304" s="214"/>
      <c r="I304" s="214"/>
      <c r="J304" s="214"/>
      <c r="K304" s="214"/>
      <c r="L304" s="214"/>
      <c r="M304" s="214"/>
      <c r="N304" s="214"/>
      <c r="O304" s="214"/>
      <c r="P304" s="214"/>
      <c r="Q304" s="214"/>
      <c r="R304" s="214"/>
      <c r="S304" s="281"/>
      <c r="T304" s="255">
        <f t="shared" si="280"/>
        <v>296322.87000000005</v>
      </c>
      <c r="U304" s="178"/>
      <c r="V304" s="178"/>
      <c r="W304" s="178"/>
      <c r="X304" s="178"/>
      <c r="Y304" s="178"/>
      <c r="Z304" s="178"/>
      <c r="AA304" s="179"/>
      <c r="AB304" s="256">
        <v>0.95</v>
      </c>
      <c r="AC304" s="248">
        <f t="shared" si="278"/>
        <v>0</v>
      </c>
      <c r="AD304" s="255">
        <f t="shared" si="281"/>
        <v>281506.72649999999</v>
      </c>
      <c r="AE304" s="178"/>
      <c r="AF304" s="178"/>
      <c r="AG304" s="178"/>
      <c r="AH304" s="178"/>
      <c r="AI304" s="178"/>
      <c r="AJ304" s="178"/>
      <c r="AK304" s="180"/>
      <c r="AL304" s="257">
        <v>1.2775468657734208</v>
      </c>
      <c r="AM304" s="96">
        <f t="shared" si="279"/>
        <v>0</v>
      </c>
      <c r="AN304" s="255">
        <f t="shared" si="282"/>
        <v>359638.03613421059</v>
      </c>
      <c r="AO304" s="178"/>
      <c r="AP304" s="178"/>
      <c r="AQ304" s="178"/>
      <c r="AR304" s="178"/>
      <c r="AS304" s="178"/>
      <c r="AT304" s="178"/>
    </row>
    <row r="305" spans="1:67" s="275" customFormat="1" ht="17.25">
      <c r="A305" s="231" t="s">
        <v>116</v>
      </c>
      <c r="B305" s="282" t="s">
        <v>387</v>
      </c>
      <c r="C305" s="283" t="s">
        <v>388</v>
      </c>
      <c r="D305" s="283"/>
      <c r="E305" s="283"/>
      <c r="F305" s="284"/>
      <c r="G305" s="254"/>
      <c r="H305" s="214"/>
      <c r="I305" s="214"/>
      <c r="J305" s="214"/>
      <c r="K305" s="214"/>
      <c r="L305" s="214"/>
      <c r="M305" s="214"/>
      <c r="N305" s="214"/>
      <c r="O305" s="214"/>
      <c r="P305" s="214"/>
      <c r="Q305" s="214"/>
      <c r="R305" s="214"/>
      <c r="S305" s="281"/>
      <c r="T305" s="255">
        <f t="shared" si="280"/>
        <v>9718.02</v>
      </c>
      <c r="U305" s="178"/>
      <c r="V305" s="178"/>
      <c r="W305" s="178"/>
      <c r="X305" s="178"/>
      <c r="Y305" s="178"/>
      <c r="Z305" s="178"/>
      <c r="AA305" s="179"/>
      <c r="AB305" s="256">
        <v>0.95</v>
      </c>
      <c r="AC305" s="248">
        <f t="shared" si="278"/>
        <v>0</v>
      </c>
      <c r="AD305" s="255">
        <f t="shared" si="281"/>
        <v>9232.1190000000024</v>
      </c>
      <c r="AE305" s="178"/>
      <c r="AF305" s="178"/>
      <c r="AG305" s="178"/>
      <c r="AH305" s="178"/>
      <c r="AI305" s="178"/>
      <c r="AJ305" s="178"/>
      <c r="AK305" s="180"/>
      <c r="AL305" s="257">
        <v>1.2775468657734208</v>
      </c>
      <c r="AM305" s="96">
        <f t="shared" si="279"/>
        <v>0</v>
      </c>
      <c r="AN305" s="255">
        <f t="shared" si="282"/>
        <v>11794.464692897251</v>
      </c>
      <c r="AO305" s="178"/>
      <c r="AP305" s="178"/>
      <c r="AQ305" s="178"/>
      <c r="AR305" s="178"/>
      <c r="AS305" s="178"/>
      <c r="AT305" s="178"/>
    </row>
    <row r="306" spans="1:67" s="250" customFormat="1" ht="18" customHeight="1">
      <c r="A306" s="231" t="s">
        <v>105</v>
      </c>
      <c r="B306" s="285" t="s">
        <v>389</v>
      </c>
      <c r="C306" s="286" t="s">
        <v>390</v>
      </c>
      <c r="D306" s="286"/>
      <c r="E306" s="286"/>
      <c r="F306" s="287"/>
      <c r="G306" s="254"/>
      <c r="H306" s="214"/>
      <c r="I306" s="214"/>
      <c r="J306" s="214"/>
      <c r="K306" s="214"/>
      <c r="L306" s="214"/>
      <c r="M306" s="214"/>
      <c r="N306" s="214"/>
      <c r="O306" s="214"/>
      <c r="P306" s="214"/>
      <c r="Q306" s="214"/>
      <c r="R306" s="214"/>
      <c r="S306" s="281"/>
      <c r="T306" s="255">
        <f t="shared" si="280"/>
        <v>13838.289000000001</v>
      </c>
      <c r="U306" s="178"/>
      <c r="V306" s="178"/>
      <c r="W306" s="178"/>
      <c r="X306" s="178"/>
      <c r="Y306" s="178"/>
      <c r="Z306" s="178"/>
      <c r="AA306" s="179"/>
      <c r="AB306" s="256">
        <v>0.95</v>
      </c>
      <c r="AC306" s="248">
        <f t="shared" si="278"/>
        <v>0</v>
      </c>
      <c r="AD306" s="255">
        <f t="shared" si="281"/>
        <v>13146.37455</v>
      </c>
      <c r="AE306" s="178"/>
      <c r="AF306" s="178"/>
      <c r="AG306" s="178"/>
      <c r="AH306" s="178"/>
      <c r="AI306" s="178"/>
      <c r="AJ306" s="178"/>
      <c r="AK306" s="180"/>
      <c r="AL306" s="257">
        <v>1.2775468657734208</v>
      </c>
      <c r="AM306" s="96">
        <f t="shared" si="279"/>
        <v>0</v>
      </c>
      <c r="AN306" s="255">
        <f t="shared" si="282"/>
        <v>16795.109602635966</v>
      </c>
      <c r="AO306" s="178"/>
      <c r="AP306" s="178"/>
      <c r="AQ306" s="178"/>
      <c r="AR306" s="178"/>
      <c r="AS306" s="178"/>
      <c r="AT306" s="178"/>
      <c r="BM306" s="275"/>
      <c r="BN306" s="275"/>
      <c r="BO306" s="275"/>
    </row>
    <row r="307" spans="1:67" s="250" customFormat="1" ht="17.25">
      <c r="A307" s="231"/>
      <c r="B307" s="264" t="s">
        <v>391</v>
      </c>
      <c r="C307" s="276" t="s">
        <v>184</v>
      </c>
      <c r="D307" s="276"/>
      <c r="E307" s="276"/>
      <c r="F307" s="277"/>
      <c r="G307" s="278"/>
      <c r="H307" s="214"/>
      <c r="I307" s="214"/>
      <c r="J307" s="214"/>
      <c r="K307" s="214"/>
      <c r="L307" s="214"/>
      <c r="M307" s="214"/>
      <c r="N307" s="214"/>
      <c r="O307" s="214"/>
      <c r="P307" s="214"/>
      <c r="Q307" s="214"/>
      <c r="R307" s="214"/>
      <c r="S307" s="281"/>
      <c r="T307" s="255">
        <f t="shared" si="280"/>
        <v>0</v>
      </c>
      <c r="U307" s="178"/>
      <c r="V307" s="178"/>
      <c r="W307" s="178"/>
      <c r="X307" s="178"/>
      <c r="Y307" s="178"/>
      <c r="Z307" s="178"/>
      <c r="AA307" s="179"/>
      <c r="AB307" s="256">
        <v>0</v>
      </c>
      <c r="AC307" s="248">
        <f t="shared" si="278"/>
        <v>0</v>
      </c>
      <c r="AD307" s="255">
        <f t="shared" si="281"/>
        <v>0</v>
      </c>
      <c r="AE307" s="178"/>
      <c r="AF307" s="178"/>
      <c r="AG307" s="178"/>
      <c r="AH307" s="178"/>
      <c r="AI307" s="178"/>
      <c r="AJ307" s="178"/>
      <c r="AK307" s="180"/>
      <c r="AL307" s="257">
        <v>0</v>
      </c>
      <c r="AM307" s="96">
        <f t="shared" si="279"/>
        <v>0</v>
      </c>
      <c r="AN307" s="255">
        <f t="shared" si="282"/>
        <v>0</v>
      </c>
      <c r="AO307" s="178"/>
      <c r="AP307" s="178"/>
      <c r="AQ307" s="178"/>
      <c r="AR307" s="178"/>
      <c r="AS307" s="178"/>
      <c r="AT307" s="178"/>
    </row>
    <row r="308" spans="1:67" s="250" customFormat="1" ht="17.25">
      <c r="A308" s="231" t="str">
        <f>IF(C308=0,"cea_particularites_a",RIGHT(C308,50))</f>
        <v>revêtements muraux PVC/vinyle</v>
      </c>
      <c r="B308" s="251" t="s">
        <v>178</v>
      </c>
      <c r="C308" s="261" t="str">
        <f>'[1]kst_kv par familles'!E119</f>
        <v>revêtements muraux PVC/vinyle</v>
      </c>
      <c r="D308" s="261"/>
      <c r="E308" s="261"/>
      <c r="F308" s="262"/>
      <c r="G308" s="263"/>
      <c r="H308" s="214"/>
      <c r="I308" s="214"/>
      <c r="J308" s="214"/>
      <c r="K308" s="214"/>
      <c r="L308" s="214"/>
      <c r="M308" s="214"/>
      <c r="N308" s="214"/>
      <c r="O308" s="214"/>
      <c r="P308" s="214"/>
      <c r="Q308" s="214"/>
      <c r="R308" s="214"/>
      <c r="S308" s="281"/>
      <c r="T308" s="255">
        <f t="shared" si="280"/>
        <v>0</v>
      </c>
      <c r="U308" s="178"/>
      <c r="V308" s="178"/>
      <c r="W308" s="178"/>
      <c r="X308" s="178"/>
      <c r="Y308" s="178"/>
      <c r="Z308" s="178"/>
      <c r="AA308" s="179"/>
      <c r="AB308" s="256">
        <v>0.95</v>
      </c>
      <c r="AC308" s="248">
        <f t="shared" si="278"/>
        <v>0</v>
      </c>
      <c r="AD308" s="255">
        <f t="shared" si="281"/>
        <v>0</v>
      </c>
      <c r="AE308" s="178"/>
      <c r="AF308" s="178"/>
      <c r="AG308" s="178"/>
      <c r="AH308" s="178"/>
      <c r="AI308" s="178"/>
      <c r="AJ308" s="178"/>
      <c r="AK308" s="180"/>
      <c r="AL308" s="257">
        <v>1.2775468657734208</v>
      </c>
      <c r="AM308" s="96">
        <f t="shared" si="279"/>
        <v>0</v>
      </c>
      <c r="AN308" s="255">
        <f t="shared" si="282"/>
        <v>0</v>
      </c>
      <c r="AO308" s="178"/>
      <c r="AP308" s="178"/>
      <c r="AQ308" s="178"/>
      <c r="AR308" s="178"/>
      <c r="AS308" s="178"/>
      <c r="AT308" s="178"/>
    </row>
    <row r="309" spans="1:67" s="112" customFormat="1" ht="17.25">
      <c r="A309" s="231" t="str">
        <f>IF(C309=0,"cea_particularites_b",RIGHT(C309,50))</f>
        <v>cea_particularites_b</v>
      </c>
      <c r="B309" s="251" t="s">
        <v>181</v>
      </c>
      <c r="C309" s="261">
        <f>'[1]kst_kv par familles'!E120</f>
        <v>0</v>
      </c>
      <c r="D309" s="261"/>
      <c r="E309" s="261"/>
      <c r="F309" s="262"/>
      <c r="G309" s="263"/>
      <c r="H309" s="214"/>
      <c r="I309" s="214"/>
      <c r="J309" s="214"/>
      <c r="K309" s="214"/>
      <c r="L309" s="214"/>
      <c r="M309" s="214"/>
      <c r="N309" s="214"/>
      <c r="O309" s="214"/>
      <c r="P309" s="214"/>
      <c r="Q309" s="214"/>
      <c r="R309" s="214"/>
      <c r="S309" s="178"/>
      <c r="T309" s="255">
        <f t="shared" si="280"/>
        <v>0</v>
      </c>
      <c r="U309" s="178"/>
      <c r="V309" s="178"/>
      <c r="W309" s="178"/>
      <c r="X309" s="178"/>
      <c r="Y309" s="178"/>
      <c r="Z309" s="178"/>
      <c r="AA309" s="179"/>
      <c r="AB309" s="256">
        <v>0</v>
      </c>
      <c r="AC309" s="248">
        <f t="shared" si="278"/>
        <v>0</v>
      </c>
      <c r="AD309" s="255">
        <f t="shared" si="281"/>
        <v>0</v>
      </c>
      <c r="AE309" s="178"/>
      <c r="AF309" s="178"/>
      <c r="AG309" s="178"/>
      <c r="AH309" s="178"/>
      <c r="AI309" s="178"/>
      <c r="AJ309" s="178"/>
      <c r="AK309" s="180"/>
      <c r="AL309" s="257">
        <v>0</v>
      </c>
      <c r="AM309" s="96">
        <f t="shared" si="279"/>
        <v>0</v>
      </c>
      <c r="AN309" s="255">
        <f t="shared" si="282"/>
        <v>0</v>
      </c>
      <c r="AO309" s="178"/>
      <c r="AP309" s="178"/>
      <c r="AQ309" s="178"/>
      <c r="AR309" s="178"/>
      <c r="AS309" s="178"/>
      <c r="AT309" s="178"/>
      <c r="AU309" s="101"/>
      <c r="AV309" s="101"/>
      <c r="AW309" s="101"/>
      <c r="BM309" s="250"/>
      <c r="BN309" s="250"/>
      <c r="BO309" s="250"/>
    </row>
    <row r="310" spans="1:67" s="112" customFormat="1" ht="17.25">
      <c r="A310" s="231" t="str">
        <f>IF(C310=0,"cea_particularites_c",RIGHT(C310,50))</f>
        <v>cea_particularites_c</v>
      </c>
      <c r="B310" s="251" t="s">
        <v>185</v>
      </c>
      <c r="C310" s="261">
        <f>'[1]kst_kv par familles'!E121</f>
        <v>0</v>
      </c>
      <c r="D310" s="261"/>
      <c r="E310" s="261"/>
      <c r="F310" s="262"/>
      <c r="G310" s="263"/>
      <c r="H310" s="214"/>
      <c r="I310" s="214"/>
      <c r="J310" s="214"/>
      <c r="K310" s="214"/>
      <c r="L310" s="214"/>
      <c r="M310" s="214"/>
      <c r="N310" s="214"/>
      <c r="O310" s="214"/>
      <c r="P310" s="214"/>
      <c r="Q310" s="214"/>
      <c r="R310" s="214"/>
      <c r="S310" s="178"/>
      <c r="T310" s="255">
        <f t="shared" si="280"/>
        <v>0</v>
      </c>
      <c r="U310" s="178"/>
      <c r="V310" s="178"/>
      <c r="W310" s="178"/>
      <c r="X310" s="178"/>
      <c r="Y310" s="178"/>
      <c r="Z310" s="178"/>
      <c r="AA310" s="179"/>
      <c r="AB310" s="256">
        <v>0</v>
      </c>
      <c r="AC310" s="248">
        <f t="shared" si="278"/>
        <v>0</v>
      </c>
      <c r="AD310" s="255">
        <f t="shared" si="281"/>
        <v>0</v>
      </c>
      <c r="AE310" s="178"/>
      <c r="AF310" s="178"/>
      <c r="AG310" s="178"/>
      <c r="AH310" s="178"/>
      <c r="AI310" s="178"/>
      <c r="AJ310" s="178"/>
      <c r="AK310" s="180"/>
      <c r="AL310" s="257">
        <v>0</v>
      </c>
      <c r="AM310" s="96">
        <f t="shared" si="279"/>
        <v>0</v>
      </c>
      <c r="AN310" s="255">
        <f t="shared" si="282"/>
        <v>0</v>
      </c>
      <c r="AO310" s="178"/>
      <c r="AP310" s="178"/>
      <c r="AQ310" s="178"/>
      <c r="AR310" s="178"/>
      <c r="AS310" s="178"/>
      <c r="AT310" s="178"/>
      <c r="AU310" s="101"/>
      <c r="AV310" s="101"/>
      <c r="AW310" s="101"/>
    </row>
    <row r="311" spans="1:67" s="112" customFormat="1" ht="17.25">
      <c r="A311" s="231" t="str">
        <f>IF(C311=0,"cea_particularites_d",RIGHT(C311,50))</f>
        <v>cea_particularites_d</v>
      </c>
      <c r="B311" s="251" t="s">
        <v>304</v>
      </c>
      <c r="C311" s="261">
        <f>'[1]kst_kv par familles'!E122</f>
        <v>0</v>
      </c>
      <c r="D311" s="261"/>
      <c r="E311" s="261"/>
      <c r="F311" s="262"/>
      <c r="G311" s="263"/>
      <c r="H311" s="214"/>
      <c r="I311" s="214"/>
      <c r="J311" s="214"/>
      <c r="K311" s="214"/>
      <c r="L311" s="214"/>
      <c r="M311" s="214"/>
      <c r="N311" s="214"/>
      <c r="O311" s="214"/>
      <c r="P311" s="214"/>
      <c r="Q311" s="214"/>
      <c r="R311" s="214"/>
      <c r="S311" s="178"/>
      <c r="T311" s="255">
        <f t="shared" si="280"/>
        <v>0</v>
      </c>
      <c r="U311" s="178"/>
      <c r="V311" s="178"/>
      <c r="W311" s="178"/>
      <c r="X311" s="178"/>
      <c r="Y311" s="178"/>
      <c r="Z311" s="178"/>
      <c r="AA311" s="179"/>
      <c r="AB311" s="256">
        <v>0</v>
      </c>
      <c r="AC311" s="248">
        <f t="shared" si="278"/>
        <v>0</v>
      </c>
      <c r="AD311" s="255">
        <f t="shared" si="281"/>
        <v>0</v>
      </c>
      <c r="AE311" s="178"/>
      <c r="AF311" s="178"/>
      <c r="AG311" s="178"/>
      <c r="AH311" s="178"/>
      <c r="AI311" s="178"/>
      <c r="AJ311" s="178"/>
      <c r="AK311" s="180"/>
      <c r="AL311" s="257">
        <v>0</v>
      </c>
      <c r="AM311" s="96">
        <f t="shared" si="279"/>
        <v>0</v>
      </c>
      <c r="AN311" s="255">
        <f t="shared" si="282"/>
        <v>0</v>
      </c>
      <c r="AO311" s="178"/>
      <c r="AP311" s="178"/>
      <c r="AQ311" s="178"/>
      <c r="AR311" s="178"/>
      <c r="AS311" s="178"/>
      <c r="AT311" s="178"/>
      <c r="AU311" s="101"/>
      <c r="AV311" s="101"/>
      <c r="AW311" s="101"/>
    </row>
    <row r="312" spans="1:67" s="250" customFormat="1" ht="17.25">
      <c r="A312" s="231" t="str">
        <f>IF(C312=0,"cea_particularites_e",RIGHT(C312,50))</f>
        <v>cea_particularites_e</v>
      </c>
      <c r="B312" s="251" t="s">
        <v>392</v>
      </c>
      <c r="C312" s="261">
        <f>'[1]kst_kv par familles'!E123</f>
        <v>0</v>
      </c>
      <c r="D312" s="261"/>
      <c r="E312" s="261"/>
      <c r="F312" s="262"/>
      <c r="G312" s="263"/>
      <c r="H312" s="214"/>
      <c r="I312" s="214"/>
      <c r="J312" s="214"/>
      <c r="K312" s="214"/>
      <c r="L312" s="214"/>
      <c r="M312" s="214"/>
      <c r="N312" s="214"/>
      <c r="O312" s="214"/>
      <c r="P312" s="214"/>
      <c r="Q312" s="214"/>
      <c r="R312" s="214"/>
      <c r="S312" s="281"/>
      <c r="T312" s="255">
        <f t="shared" si="280"/>
        <v>0</v>
      </c>
      <c r="U312" s="178"/>
      <c r="V312" s="178"/>
      <c r="W312" s="178"/>
      <c r="X312" s="178"/>
      <c r="Y312" s="178"/>
      <c r="Z312" s="178"/>
      <c r="AA312" s="179"/>
      <c r="AB312" s="256">
        <v>0</v>
      </c>
      <c r="AC312" s="248">
        <f t="shared" si="278"/>
        <v>0</v>
      </c>
      <c r="AD312" s="255">
        <f t="shared" si="281"/>
        <v>0</v>
      </c>
      <c r="AE312" s="178"/>
      <c r="AF312" s="178"/>
      <c r="AG312" s="178"/>
      <c r="AH312" s="178"/>
      <c r="AI312" s="178"/>
      <c r="AJ312" s="178"/>
      <c r="AK312" s="180"/>
      <c r="AL312" s="257">
        <v>0</v>
      </c>
      <c r="AM312" s="96">
        <f t="shared" si="279"/>
        <v>0</v>
      </c>
      <c r="AN312" s="255">
        <f t="shared" si="282"/>
        <v>0</v>
      </c>
      <c r="AO312" s="178"/>
      <c r="AP312" s="178"/>
      <c r="AQ312" s="178"/>
      <c r="AR312" s="178"/>
      <c r="AS312" s="178"/>
      <c r="AT312" s="178"/>
    </row>
    <row r="313" spans="1:67" s="112" customFormat="1" ht="17.25">
      <c r="A313" s="231" t="str">
        <f>IF(C313=0,"cea_particularites_f",RIGHT(C313,50))</f>
        <v>cea_particularites_f</v>
      </c>
      <c r="B313" s="251" t="s">
        <v>393</v>
      </c>
      <c r="C313" s="261">
        <f>'[1]kst_kv par familles'!E124</f>
        <v>0</v>
      </c>
      <c r="D313" s="261"/>
      <c r="E313" s="261"/>
      <c r="F313" s="262"/>
      <c r="G313" s="263"/>
      <c r="H313" s="214"/>
      <c r="I313" s="214"/>
      <c r="J313" s="214"/>
      <c r="K313" s="214"/>
      <c r="L313" s="214"/>
      <c r="M313" s="214"/>
      <c r="N313" s="214"/>
      <c r="O313" s="214"/>
      <c r="P313" s="214"/>
      <c r="Q313" s="214"/>
      <c r="R313" s="214"/>
      <c r="S313" s="178"/>
      <c r="T313" s="255">
        <f t="shared" si="280"/>
        <v>0</v>
      </c>
      <c r="U313" s="178"/>
      <c r="V313" s="178"/>
      <c r="W313" s="178"/>
      <c r="X313" s="178"/>
      <c r="Y313" s="178"/>
      <c r="Z313" s="178"/>
      <c r="AA313" s="179"/>
      <c r="AB313" s="256">
        <v>0</v>
      </c>
      <c r="AC313" s="248">
        <f t="shared" si="278"/>
        <v>0</v>
      </c>
      <c r="AD313" s="255">
        <f t="shared" si="281"/>
        <v>0</v>
      </c>
      <c r="AE313" s="178"/>
      <c r="AF313" s="178"/>
      <c r="AG313" s="178"/>
      <c r="AH313" s="178"/>
      <c r="AI313" s="178"/>
      <c r="AJ313" s="178"/>
      <c r="AK313" s="180"/>
      <c r="AL313" s="257">
        <v>0</v>
      </c>
      <c r="AM313" s="96">
        <f t="shared" si="279"/>
        <v>0</v>
      </c>
      <c r="AN313" s="255">
        <f t="shared" si="282"/>
        <v>0</v>
      </c>
      <c r="AO313" s="178"/>
      <c r="AP313" s="178"/>
      <c r="AQ313" s="178"/>
      <c r="AR313" s="178"/>
      <c r="AS313" s="178"/>
      <c r="AT313" s="178"/>
      <c r="AU313" s="101"/>
      <c r="AV313" s="101"/>
      <c r="AW313" s="101"/>
      <c r="BM313" s="250"/>
      <c r="BN313" s="250"/>
      <c r="BO313" s="250"/>
    </row>
    <row r="314" spans="1:67" s="112" customFormat="1" ht="17.25">
      <c r="A314" s="231" t="str">
        <f>IF(C314=0,"cea_particularites_g",RIGHT(C314,50))</f>
        <v>cea_particularites_g</v>
      </c>
      <c r="B314" s="251" t="s">
        <v>394</v>
      </c>
      <c r="C314" s="261">
        <f>'[1]kst_kv par familles'!E125</f>
        <v>0</v>
      </c>
      <c r="D314" s="261"/>
      <c r="E314" s="261"/>
      <c r="F314" s="262"/>
      <c r="G314" s="263"/>
      <c r="H314" s="214"/>
      <c r="I314" s="214"/>
      <c r="J314" s="214"/>
      <c r="K314" s="214"/>
      <c r="L314" s="214"/>
      <c r="M314" s="214"/>
      <c r="N314" s="214"/>
      <c r="O314" s="214"/>
      <c r="P314" s="214"/>
      <c r="Q314" s="214"/>
      <c r="R314" s="214"/>
      <c r="S314" s="178"/>
      <c r="T314" s="255">
        <f t="shared" si="280"/>
        <v>0</v>
      </c>
      <c r="U314" s="178"/>
      <c r="V314" s="178"/>
      <c r="W314" s="178"/>
      <c r="X314" s="178"/>
      <c r="Y314" s="178"/>
      <c r="Z314" s="178"/>
      <c r="AA314" s="179"/>
      <c r="AB314" s="256">
        <v>0</v>
      </c>
      <c r="AC314" s="248">
        <f t="shared" si="278"/>
        <v>0</v>
      </c>
      <c r="AD314" s="255">
        <f t="shared" si="281"/>
        <v>0</v>
      </c>
      <c r="AE314" s="178"/>
      <c r="AF314" s="178"/>
      <c r="AG314" s="178"/>
      <c r="AH314" s="178"/>
      <c r="AI314" s="178"/>
      <c r="AJ314" s="178"/>
      <c r="AK314" s="180"/>
      <c r="AL314" s="257">
        <v>0</v>
      </c>
      <c r="AM314" s="96">
        <f t="shared" si="279"/>
        <v>0</v>
      </c>
      <c r="AN314" s="255">
        <f t="shared" si="282"/>
        <v>0</v>
      </c>
      <c r="AO314" s="178"/>
      <c r="AP314" s="178"/>
      <c r="AQ314" s="178"/>
      <c r="AR314" s="178"/>
      <c r="AS314" s="178"/>
      <c r="AT314" s="178"/>
      <c r="AU314" s="101"/>
      <c r="AV314" s="101"/>
      <c r="AW314" s="101"/>
    </row>
    <row r="315" spans="1:67" s="112" customFormat="1" ht="18" thickBot="1">
      <c r="A315" s="231" t="str">
        <f>IF(C315=0,"cea_particularites_h",RIGHT(C315,50))</f>
        <v>cea_particularites_h</v>
      </c>
      <c r="B315" s="251" t="s">
        <v>395</v>
      </c>
      <c r="C315" s="261">
        <f>'[1]kst_kv par familles'!E126</f>
        <v>0</v>
      </c>
      <c r="D315" s="261"/>
      <c r="E315" s="261"/>
      <c r="F315" s="262"/>
      <c r="G315" s="263"/>
      <c r="H315" s="214"/>
      <c r="I315" s="214"/>
      <c r="J315" s="214"/>
      <c r="K315" s="214"/>
      <c r="L315" s="214"/>
      <c r="M315" s="214"/>
      <c r="N315" s="214"/>
      <c r="O315" s="214"/>
      <c r="P315" s="214"/>
      <c r="Q315" s="214"/>
      <c r="R315" s="214"/>
      <c r="S315" s="178"/>
      <c r="T315" s="255">
        <f t="shared" si="280"/>
        <v>0</v>
      </c>
      <c r="U315" s="178"/>
      <c r="V315" s="178"/>
      <c r="W315" s="178"/>
      <c r="X315" s="178"/>
      <c r="Y315" s="178"/>
      <c r="Z315" s="178"/>
      <c r="AA315" s="179"/>
      <c r="AB315" s="256">
        <v>0</v>
      </c>
      <c r="AC315" s="248">
        <f t="shared" si="278"/>
        <v>0</v>
      </c>
      <c r="AD315" s="255">
        <f t="shared" si="281"/>
        <v>0</v>
      </c>
      <c r="AE315" s="178"/>
      <c r="AF315" s="178"/>
      <c r="AG315" s="178"/>
      <c r="AH315" s="178"/>
      <c r="AI315" s="178"/>
      <c r="AJ315" s="178"/>
      <c r="AK315" s="180"/>
      <c r="AL315" s="257">
        <v>0</v>
      </c>
      <c r="AM315" s="96">
        <f t="shared" si="279"/>
        <v>0</v>
      </c>
      <c r="AN315" s="255">
        <f t="shared" si="282"/>
        <v>0</v>
      </c>
      <c r="AO315" s="178"/>
      <c r="AP315" s="178"/>
      <c r="AQ315" s="178"/>
      <c r="AR315" s="178"/>
      <c r="AS315" s="178"/>
      <c r="AT315" s="178"/>
      <c r="AU315" s="101"/>
      <c r="AV315" s="101"/>
      <c r="AW315" s="101"/>
    </row>
    <row r="316" spans="1:67" s="112" customFormat="1" ht="18" thickBot="1">
      <c r="A316" s="231"/>
      <c r="B316" s="232" t="s">
        <v>396</v>
      </c>
      <c r="C316" s="233"/>
      <c r="D316" s="233"/>
      <c r="E316" s="233"/>
      <c r="F316" s="234"/>
      <c r="G316" s="235"/>
      <c r="H316" s="214"/>
      <c r="I316" s="214"/>
      <c r="J316" s="214"/>
      <c r="K316" s="214"/>
      <c r="L316" s="214"/>
      <c r="M316" s="214"/>
      <c r="N316" s="214"/>
      <c r="O316" s="214"/>
      <c r="P316" s="214"/>
      <c r="Q316" s="214"/>
      <c r="R316" s="214"/>
      <c r="S316" s="178"/>
      <c r="T316" s="237">
        <f t="shared" si="280"/>
        <v>0</v>
      </c>
      <c r="U316" s="178"/>
      <c r="V316" s="178"/>
      <c r="W316" s="178"/>
      <c r="X316" s="178"/>
      <c r="Y316" s="178"/>
      <c r="Z316" s="178"/>
      <c r="AA316" s="179"/>
      <c r="AB316" s="238">
        <v>0</v>
      </c>
      <c r="AC316" s="248">
        <f t="shared" si="278"/>
        <v>0</v>
      </c>
      <c r="AD316" s="237">
        <f t="shared" si="281"/>
        <v>0</v>
      </c>
      <c r="AE316" s="178"/>
      <c r="AF316" s="178"/>
      <c r="AG316" s="178"/>
      <c r="AH316" s="178"/>
      <c r="AI316" s="178"/>
      <c r="AJ316" s="178"/>
      <c r="AK316" s="180"/>
      <c r="AL316" s="239">
        <v>0</v>
      </c>
      <c r="AM316" s="96">
        <f t="shared" si="279"/>
        <v>0</v>
      </c>
      <c r="AN316" s="237">
        <f t="shared" si="282"/>
        <v>0</v>
      </c>
      <c r="AO316" s="178"/>
      <c r="AP316" s="178"/>
      <c r="AQ316" s="178"/>
      <c r="AR316" s="178"/>
      <c r="AS316" s="178"/>
      <c r="AT316" s="178"/>
      <c r="AU316" s="101"/>
      <c r="AV316" s="101"/>
      <c r="AW316" s="101"/>
    </row>
    <row r="317" spans="1:67" s="112" customFormat="1" ht="17.25">
      <c r="A317" s="231" t="s">
        <v>397</v>
      </c>
      <c r="B317" s="241" t="s">
        <v>398</v>
      </c>
      <c r="C317" s="270" t="s">
        <v>399</v>
      </c>
      <c r="D317" s="270"/>
      <c r="E317" s="270"/>
      <c r="F317" s="271"/>
      <c r="G317" s="272"/>
      <c r="H317" s="214"/>
      <c r="I317" s="214"/>
      <c r="J317" s="214"/>
      <c r="K317" s="214"/>
      <c r="L317" s="214"/>
      <c r="M317" s="214"/>
      <c r="N317" s="214"/>
      <c r="O317" s="214"/>
      <c r="P317" s="214"/>
      <c r="Q317" s="214"/>
      <c r="R317" s="214"/>
      <c r="S317" s="178"/>
      <c r="T317" s="255">
        <f t="shared" si="280"/>
        <v>0</v>
      </c>
      <c r="U317" s="178"/>
      <c r="V317" s="178"/>
      <c r="W317" s="178"/>
      <c r="X317" s="178"/>
      <c r="Y317" s="178"/>
      <c r="Z317" s="178"/>
      <c r="AA317" s="179"/>
      <c r="AB317" s="256">
        <v>0</v>
      </c>
      <c r="AC317" s="248">
        <f t="shared" si="278"/>
        <v>0</v>
      </c>
      <c r="AD317" s="255">
        <f t="shared" si="281"/>
        <v>0</v>
      </c>
      <c r="AE317" s="178"/>
      <c r="AF317" s="178"/>
      <c r="AG317" s="178"/>
      <c r="AH317" s="178"/>
      <c r="AI317" s="178"/>
      <c r="AJ317" s="178"/>
      <c r="AK317" s="180"/>
      <c r="AL317" s="257">
        <v>0</v>
      </c>
      <c r="AM317" s="96">
        <f t="shared" si="279"/>
        <v>0</v>
      </c>
      <c r="AN317" s="255">
        <f t="shared" si="282"/>
        <v>0</v>
      </c>
      <c r="AO317" s="178"/>
      <c r="AP317" s="178"/>
      <c r="AQ317" s="178"/>
      <c r="AR317" s="178"/>
      <c r="AS317" s="178"/>
      <c r="AT317" s="178"/>
      <c r="AU317" s="101"/>
      <c r="AV317" s="101"/>
      <c r="AW317" s="101"/>
    </row>
    <row r="318" spans="1:67" s="112" customFormat="1" ht="17.25">
      <c r="A318" s="231" t="s">
        <v>400</v>
      </c>
      <c r="B318" s="264" t="s">
        <v>401</v>
      </c>
      <c r="C318" s="273" t="s">
        <v>402</v>
      </c>
      <c r="D318" s="273"/>
      <c r="E318" s="273"/>
      <c r="F318" s="274"/>
      <c r="G318" s="272"/>
      <c r="H318" s="214"/>
      <c r="I318" s="214"/>
      <c r="J318" s="214"/>
      <c r="K318" s="214"/>
      <c r="L318" s="214"/>
      <c r="M318" s="214"/>
      <c r="N318" s="214"/>
      <c r="O318" s="214"/>
      <c r="P318" s="214"/>
      <c r="Q318" s="214"/>
      <c r="R318" s="214"/>
      <c r="S318" s="178"/>
      <c r="T318" s="255">
        <f t="shared" si="280"/>
        <v>0</v>
      </c>
      <c r="U318" s="178"/>
      <c r="V318" s="178"/>
      <c r="W318" s="178"/>
      <c r="X318" s="178"/>
      <c r="Y318" s="178"/>
      <c r="Z318" s="178"/>
      <c r="AA318" s="179"/>
      <c r="AB318" s="256">
        <v>0</v>
      </c>
      <c r="AC318" s="248">
        <f t="shared" si="278"/>
        <v>0</v>
      </c>
      <c r="AD318" s="255">
        <f t="shared" si="281"/>
        <v>0</v>
      </c>
      <c r="AE318" s="178"/>
      <c r="AF318" s="178"/>
      <c r="AG318" s="178"/>
      <c r="AH318" s="178"/>
      <c r="AI318" s="178"/>
      <c r="AJ318" s="178"/>
      <c r="AK318" s="180"/>
      <c r="AL318" s="257">
        <v>0</v>
      </c>
      <c r="AM318" s="96">
        <f t="shared" si="279"/>
        <v>0</v>
      </c>
      <c r="AN318" s="255">
        <f t="shared" si="282"/>
        <v>0</v>
      </c>
      <c r="AO318" s="178"/>
      <c r="AP318" s="178"/>
      <c r="AQ318" s="178"/>
      <c r="AR318" s="178"/>
      <c r="AS318" s="178"/>
      <c r="AT318" s="178"/>
      <c r="AU318" s="101"/>
      <c r="AV318" s="101"/>
      <c r="AW318" s="101"/>
    </row>
    <row r="319" spans="1:67" s="112" customFormat="1" ht="17.25">
      <c r="A319" s="231"/>
      <c r="B319" s="264" t="s">
        <v>403</v>
      </c>
      <c r="C319" s="276" t="s">
        <v>184</v>
      </c>
      <c r="D319" s="276"/>
      <c r="E319" s="276"/>
      <c r="F319" s="277"/>
      <c r="G319" s="278"/>
      <c r="H319" s="214"/>
      <c r="I319" s="214"/>
      <c r="J319" s="214"/>
      <c r="K319" s="214"/>
      <c r="L319" s="214"/>
      <c r="M319" s="214"/>
      <c r="N319" s="214"/>
      <c r="O319" s="214"/>
      <c r="P319" s="214"/>
      <c r="Q319" s="214"/>
      <c r="R319" s="214"/>
      <c r="S319" s="178"/>
      <c r="T319" s="255">
        <f t="shared" si="280"/>
        <v>0</v>
      </c>
      <c r="U319" s="178"/>
      <c r="V319" s="178"/>
      <c r="W319" s="178"/>
      <c r="X319" s="178"/>
      <c r="Y319" s="178"/>
      <c r="Z319" s="178"/>
      <c r="AA319" s="179"/>
      <c r="AB319" s="256">
        <v>0</v>
      </c>
      <c r="AC319" s="248">
        <f t="shared" si="278"/>
        <v>0</v>
      </c>
      <c r="AD319" s="255">
        <f t="shared" si="281"/>
        <v>0</v>
      </c>
      <c r="AE319" s="178"/>
      <c r="AF319" s="178"/>
      <c r="AG319" s="178"/>
      <c r="AH319" s="178"/>
      <c r="AI319" s="178"/>
      <c r="AJ319" s="178"/>
      <c r="AK319" s="180"/>
      <c r="AL319" s="257">
        <v>0</v>
      </c>
      <c r="AM319" s="96">
        <f t="shared" si="279"/>
        <v>0</v>
      </c>
      <c r="AN319" s="255">
        <f t="shared" si="282"/>
        <v>0</v>
      </c>
      <c r="AO319" s="178"/>
      <c r="AP319" s="178"/>
      <c r="AQ319" s="178"/>
      <c r="AR319" s="178"/>
      <c r="AS319" s="178"/>
      <c r="AT319" s="178"/>
      <c r="AU319" s="101"/>
      <c r="AV319" s="101"/>
      <c r="AW319" s="101"/>
    </row>
    <row r="320" spans="1:67" s="112" customFormat="1" ht="17.25">
      <c r="A320" s="231" t="str">
        <f>IF(C320=0,"vrd_ev_particularites_a",RIGHT(C320,50))</f>
        <v>vrd_ev_particularites_a</v>
      </c>
      <c r="B320" s="251" t="s">
        <v>178</v>
      </c>
      <c r="C320" s="261">
        <f>'[1]kst_kv par familles'!E131</f>
        <v>0</v>
      </c>
      <c r="D320" s="261"/>
      <c r="E320" s="261"/>
      <c r="F320" s="262"/>
      <c r="G320" s="263"/>
      <c r="H320" s="214"/>
      <c r="I320" s="214"/>
      <c r="J320" s="214"/>
      <c r="K320" s="214"/>
      <c r="L320" s="214"/>
      <c r="M320" s="214"/>
      <c r="N320" s="214"/>
      <c r="O320" s="214"/>
      <c r="P320" s="214"/>
      <c r="Q320" s="214"/>
      <c r="R320" s="214"/>
      <c r="S320" s="178"/>
      <c r="T320" s="255">
        <f t="shared" si="280"/>
        <v>0</v>
      </c>
      <c r="U320" s="178"/>
      <c r="V320" s="178"/>
      <c r="W320" s="178"/>
      <c r="X320" s="178"/>
      <c r="Y320" s="178"/>
      <c r="Z320" s="178"/>
      <c r="AA320" s="179"/>
      <c r="AB320" s="256">
        <v>0</v>
      </c>
      <c r="AC320" s="248">
        <f t="shared" si="278"/>
        <v>0</v>
      </c>
      <c r="AD320" s="255">
        <f t="shared" si="281"/>
        <v>0</v>
      </c>
      <c r="AE320" s="178"/>
      <c r="AF320" s="178"/>
      <c r="AG320" s="178"/>
      <c r="AH320" s="178"/>
      <c r="AI320" s="178"/>
      <c r="AJ320" s="178"/>
      <c r="AK320" s="180"/>
      <c r="AL320" s="257">
        <v>0</v>
      </c>
      <c r="AM320" s="96">
        <f t="shared" si="279"/>
        <v>0</v>
      </c>
      <c r="AN320" s="255">
        <f t="shared" si="282"/>
        <v>0</v>
      </c>
      <c r="AO320" s="178"/>
      <c r="AP320" s="178"/>
      <c r="AQ320" s="178"/>
      <c r="AR320" s="178"/>
      <c r="AS320" s="178"/>
      <c r="AT320" s="178"/>
      <c r="AU320" s="101"/>
      <c r="AV320" s="101"/>
      <c r="AW320" s="101"/>
    </row>
    <row r="321" spans="1:49" s="112" customFormat="1" ht="17.25">
      <c r="A321" s="231" t="str">
        <f>IF(C321=0,"vrd_ev_particularites_b",RIGHT(C321,50))</f>
        <v>vrd_ev_particularites_b</v>
      </c>
      <c r="B321" s="251" t="s">
        <v>181</v>
      </c>
      <c r="C321" s="261">
        <f>'[1]kst_kv par familles'!E132</f>
        <v>0</v>
      </c>
      <c r="D321" s="261"/>
      <c r="E321" s="261"/>
      <c r="F321" s="262"/>
      <c r="G321" s="263"/>
      <c r="H321" s="214"/>
      <c r="I321" s="214"/>
      <c r="J321" s="214"/>
      <c r="K321" s="214"/>
      <c r="L321" s="214"/>
      <c r="M321" s="214"/>
      <c r="N321" s="214"/>
      <c r="O321" s="214"/>
      <c r="P321" s="214"/>
      <c r="Q321" s="214"/>
      <c r="R321" s="214"/>
      <c r="S321" s="178"/>
      <c r="T321" s="255">
        <f t="shared" si="280"/>
        <v>0</v>
      </c>
      <c r="U321" s="178"/>
      <c r="V321" s="178"/>
      <c r="W321" s="178"/>
      <c r="X321" s="178"/>
      <c r="Y321" s="178"/>
      <c r="Z321" s="178"/>
      <c r="AA321" s="179"/>
      <c r="AB321" s="256">
        <v>0</v>
      </c>
      <c r="AC321" s="248">
        <f t="shared" si="278"/>
        <v>0</v>
      </c>
      <c r="AD321" s="255">
        <f t="shared" si="281"/>
        <v>0</v>
      </c>
      <c r="AE321" s="178"/>
      <c r="AF321" s="178"/>
      <c r="AG321" s="178"/>
      <c r="AH321" s="178"/>
      <c r="AI321" s="178"/>
      <c r="AJ321" s="178"/>
      <c r="AK321" s="180"/>
      <c r="AL321" s="257">
        <v>0</v>
      </c>
      <c r="AM321" s="96">
        <f t="shared" si="279"/>
        <v>0</v>
      </c>
      <c r="AN321" s="255">
        <f t="shared" si="282"/>
        <v>0</v>
      </c>
      <c r="AO321" s="178"/>
      <c r="AP321" s="178"/>
      <c r="AQ321" s="178"/>
      <c r="AR321" s="178"/>
      <c r="AS321" s="178"/>
      <c r="AT321" s="178"/>
      <c r="AU321" s="101"/>
      <c r="AV321" s="101"/>
      <c r="AW321" s="101"/>
    </row>
    <row r="322" spans="1:49" s="112" customFormat="1" ht="17.25">
      <c r="A322" s="231" t="str">
        <f>IF(C322=0,"vrd_ev_particularites_c",RIGHT(C322,50))</f>
        <v>vrd_ev_particularites_c</v>
      </c>
      <c r="B322" s="251" t="s">
        <v>185</v>
      </c>
      <c r="C322" s="261">
        <f>'[1]kst_kv par familles'!E133</f>
        <v>0</v>
      </c>
      <c r="D322" s="261"/>
      <c r="E322" s="261"/>
      <c r="F322" s="262"/>
      <c r="G322" s="263"/>
      <c r="H322" s="214"/>
      <c r="I322" s="214"/>
      <c r="J322" s="214"/>
      <c r="K322" s="214"/>
      <c r="L322" s="214"/>
      <c r="M322" s="214"/>
      <c r="N322" s="214"/>
      <c r="O322" s="214"/>
      <c r="P322" s="214"/>
      <c r="Q322" s="214"/>
      <c r="R322" s="214"/>
      <c r="S322" s="178"/>
      <c r="T322" s="255">
        <f t="shared" si="280"/>
        <v>0</v>
      </c>
      <c r="U322" s="178"/>
      <c r="V322" s="178"/>
      <c r="W322" s="178"/>
      <c r="X322" s="178"/>
      <c r="Y322" s="178"/>
      <c r="Z322" s="178"/>
      <c r="AA322" s="179"/>
      <c r="AB322" s="256">
        <v>0</v>
      </c>
      <c r="AC322" s="248">
        <f t="shared" si="278"/>
        <v>0</v>
      </c>
      <c r="AD322" s="255">
        <f t="shared" si="281"/>
        <v>0</v>
      </c>
      <c r="AE322" s="178"/>
      <c r="AF322" s="178"/>
      <c r="AG322" s="178"/>
      <c r="AH322" s="178"/>
      <c r="AI322" s="178"/>
      <c r="AJ322" s="178"/>
      <c r="AK322" s="180"/>
      <c r="AL322" s="257">
        <v>0</v>
      </c>
      <c r="AM322" s="96">
        <f t="shared" si="279"/>
        <v>0</v>
      </c>
      <c r="AN322" s="255">
        <f t="shared" si="282"/>
        <v>0</v>
      </c>
      <c r="AO322" s="178"/>
      <c r="AP322" s="178"/>
      <c r="AQ322" s="178"/>
      <c r="AR322" s="178"/>
      <c r="AS322" s="178"/>
      <c r="AT322" s="178"/>
      <c r="AU322" s="101"/>
      <c r="AV322" s="101"/>
      <c r="AW322" s="101"/>
    </row>
    <row r="323" spans="1:49" s="112" customFormat="1" ht="18" thickBot="1">
      <c r="A323" s="231" t="str">
        <f>IF(C323=0,"vrd_ev_particularites_d",RIGHT(C323,50))</f>
        <v>vrd_ev_particularites_d</v>
      </c>
      <c r="B323" s="288" t="s">
        <v>304</v>
      </c>
      <c r="C323" s="289">
        <f>'[1]kst_kv par familles'!E134</f>
        <v>0</v>
      </c>
      <c r="D323" s="289"/>
      <c r="E323" s="289"/>
      <c r="F323" s="290"/>
      <c r="G323" s="263"/>
      <c r="H323" s="214"/>
      <c r="I323" s="214"/>
      <c r="J323" s="214"/>
      <c r="K323" s="214"/>
      <c r="L323" s="214"/>
      <c r="M323" s="214"/>
      <c r="N323" s="214"/>
      <c r="O323" s="214"/>
      <c r="P323" s="214"/>
      <c r="Q323" s="214"/>
      <c r="R323" s="214"/>
      <c r="S323" s="178"/>
      <c r="T323" s="291">
        <f t="shared" si="280"/>
        <v>0</v>
      </c>
      <c r="U323" s="178"/>
      <c r="V323" s="178"/>
      <c r="W323" s="178"/>
      <c r="X323" s="178"/>
      <c r="Y323" s="178"/>
      <c r="Z323" s="178"/>
      <c r="AA323" s="179"/>
      <c r="AB323" s="292">
        <v>0</v>
      </c>
      <c r="AC323" s="248">
        <f t="shared" si="278"/>
        <v>0</v>
      </c>
      <c r="AD323" s="291">
        <f t="shared" si="281"/>
        <v>0</v>
      </c>
      <c r="AE323" s="178"/>
      <c r="AF323" s="178"/>
      <c r="AG323" s="178"/>
      <c r="AH323" s="178"/>
      <c r="AI323" s="178"/>
      <c r="AJ323" s="178"/>
      <c r="AK323" s="180"/>
      <c r="AL323" s="293">
        <v>0</v>
      </c>
      <c r="AM323" s="96">
        <f t="shared" si="279"/>
        <v>0</v>
      </c>
      <c r="AN323" s="291">
        <f t="shared" si="282"/>
        <v>0</v>
      </c>
      <c r="AO323" s="178"/>
      <c r="AP323" s="178"/>
      <c r="AQ323" s="178"/>
      <c r="AR323" s="178"/>
      <c r="AS323" s="178"/>
      <c r="AT323" s="178"/>
      <c r="AU323" s="101"/>
      <c r="AV323" s="101"/>
      <c r="AW323" s="101"/>
    </row>
    <row r="324" spans="1:49" s="112" customFormat="1" ht="18" thickBot="1">
      <c r="A324" s="60"/>
      <c r="B324" s="175"/>
      <c r="C324" s="294"/>
      <c r="D324" s="294"/>
      <c r="E324" s="294"/>
      <c r="F324" s="294"/>
      <c r="G324" s="294"/>
      <c r="H324" s="214"/>
      <c r="I324" s="214"/>
      <c r="J324" s="214"/>
      <c r="K324" s="214"/>
      <c r="L324" s="214"/>
      <c r="M324" s="214"/>
      <c r="N324" s="214"/>
      <c r="O324" s="214"/>
      <c r="P324" s="214"/>
      <c r="Q324" s="214"/>
      <c r="R324" s="214"/>
      <c r="S324" s="178"/>
      <c r="T324" s="178"/>
      <c r="U324" s="178"/>
      <c r="V324" s="178"/>
      <c r="W324" s="178"/>
      <c r="X324" s="178"/>
      <c r="Y324" s="178"/>
      <c r="Z324" s="178"/>
      <c r="AA324" s="179"/>
      <c r="AB324" s="102"/>
      <c r="AC324" s="178"/>
      <c r="AD324" s="178"/>
      <c r="AE324" s="178"/>
      <c r="AF324" s="178"/>
      <c r="AG324" s="178"/>
      <c r="AH324" s="178"/>
      <c r="AI324" s="178"/>
      <c r="AJ324" s="178"/>
      <c r="AK324" s="180"/>
      <c r="AM324" s="178"/>
      <c r="AN324" s="178"/>
      <c r="AO324" s="178"/>
      <c r="AP324" s="178"/>
      <c r="AQ324" s="178"/>
      <c r="AR324" s="178"/>
      <c r="AS324" s="178"/>
      <c r="AT324" s="178"/>
      <c r="AU324" s="101"/>
      <c r="AV324" s="101"/>
      <c r="AW324" s="101"/>
    </row>
    <row r="325" spans="1:49" s="112" customFormat="1" ht="69.75" thickBot="1">
      <c r="A325" s="60"/>
      <c r="B325" s="175"/>
      <c r="C325" s="176"/>
      <c r="D325" s="176"/>
      <c r="E325" s="176"/>
      <c r="F325" s="176"/>
      <c r="G325" s="176"/>
      <c r="H325" s="214"/>
      <c r="I325" s="214"/>
      <c r="J325" s="214"/>
      <c r="K325" s="214"/>
      <c r="L325" s="214"/>
      <c r="M325" s="214"/>
      <c r="N325" s="214"/>
      <c r="O325" s="214"/>
      <c r="P325" s="214"/>
      <c r="Q325" s="214"/>
      <c r="R325" s="214"/>
      <c r="S325" s="178"/>
      <c r="T325" s="295">
        <f>+SUBTOTAL(9,T200:T323)</f>
        <v>337373.57900000009</v>
      </c>
      <c r="U325" s="178"/>
      <c r="V325" s="178"/>
      <c r="W325" s="178"/>
      <c r="X325" s="178"/>
      <c r="Y325" s="178"/>
      <c r="Z325" s="178"/>
      <c r="AA325" s="179"/>
      <c r="AB325" s="175" t="s">
        <v>404</v>
      </c>
      <c r="AC325" s="296"/>
      <c r="AD325" s="295">
        <f>+SUBTOTAL(9,AD200:AD323)</f>
        <v>321063.92005000002</v>
      </c>
      <c r="AE325" s="178"/>
      <c r="AF325" s="178"/>
      <c r="AG325" s="178"/>
      <c r="AH325" s="178"/>
      <c r="AI325" s="178"/>
      <c r="AJ325" s="178"/>
      <c r="AK325" s="180"/>
      <c r="AL325" s="296" t="s">
        <v>405</v>
      </c>
      <c r="AM325" s="296"/>
      <c r="AN325" s="295">
        <f>+SUBTOTAL(9,AN200:AN323)</f>
        <v>407071.11979471252</v>
      </c>
      <c r="AO325" s="178"/>
      <c r="AP325" s="178"/>
      <c r="AQ325" s="178"/>
      <c r="AR325" s="178"/>
      <c r="AS325" s="178"/>
      <c r="AT325" s="178"/>
      <c r="AU325" s="101"/>
      <c r="AV325" s="101"/>
      <c r="AW325" s="101"/>
    </row>
    <row r="326" spans="1:49" s="112" customFormat="1" ht="18" thickBot="1">
      <c r="A326" s="60"/>
      <c r="B326" s="175"/>
      <c r="C326" s="176"/>
      <c r="D326" s="176"/>
      <c r="E326" s="176"/>
      <c r="F326" s="176"/>
      <c r="G326" s="176"/>
      <c r="H326" s="214"/>
      <c r="I326" s="214"/>
      <c r="J326" s="214"/>
      <c r="K326" s="214"/>
      <c r="L326" s="214"/>
      <c r="M326" s="214"/>
      <c r="N326" s="214"/>
      <c r="O326" s="214"/>
      <c r="P326" s="214"/>
      <c r="Q326" s="214"/>
      <c r="R326" s="214"/>
      <c r="S326" s="178"/>
      <c r="T326" s="178"/>
      <c r="U326" s="178"/>
      <c r="V326" s="178"/>
      <c r="W326" s="178"/>
      <c r="X326" s="178"/>
      <c r="Y326" s="178"/>
      <c r="Z326" s="178"/>
      <c r="AA326" s="179"/>
      <c r="AB326" s="297"/>
      <c r="AC326" s="298"/>
      <c r="AD326" s="178"/>
      <c r="AE326" s="178"/>
      <c r="AF326" s="178"/>
      <c r="AG326" s="178"/>
      <c r="AH326" s="178"/>
      <c r="AI326" s="178"/>
      <c r="AJ326" s="178"/>
      <c r="AK326" s="180"/>
      <c r="AL326" s="298"/>
      <c r="AM326" s="298"/>
      <c r="AN326" s="178"/>
      <c r="AO326" s="178"/>
      <c r="AP326" s="178"/>
      <c r="AQ326" s="178"/>
      <c r="AR326" s="178"/>
      <c r="AS326" s="178"/>
      <c r="AT326" s="178"/>
      <c r="AU326" s="101"/>
      <c r="AV326" s="101"/>
      <c r="AW326" s="101"/>
    </row>
    <row r="327" spans="1:49" s="112" customFormat="1" ht="18" thickBot="1">
      <c r="A327" s="60"/>
      <c r="B327" s="175"/>
      <c r="C327" s="176"/>
      <c r="D327" s="176"/>
      <c r="E327" s="176"/>
      <c r="F327" s="176"/>
      <c r="G327" s="176"/>
      <c r="H327" s="214"/>
      <c r="I327" s="214"/>
      <c r="J327" s="214"/>
      <c r="K327" s="214"/>
      <c r="L327" s="214"/>
      <c r="M327" s="214"/>
      <c r="N327" s="214"/>
      <c r="O327" s="214"/>
      <c r="P327" s="214"/>
      <c r="Q327" s="214"/>
      <c r="R327" s="214"/>
      <c r="S327" s="178"/>
      <c r="T327" s="299">
        <f>+T137-T325</f>
        <v>0</v>
      </c>
      <c r="U327" s="299"/>
      <c r="V327" s="178"/>
      <c r="W327" s="178"/>
      <c r="X327" s="178"/>
      <c r="Y327" s="178"/>
      <c r="Z327" s="178"/>
      <c r="AA327" s="179"/>
      <c r="AB327" s="300">
        <f>IF(T325=0,,+AD325/T325)</f>
        <v>0.95165697622693779</v>
      </c>
      <c r="AC327" s="301"/>
      <c r="AD327" s="299">
        <f>+AD137-AD325</f>
        <v>0</v>
      </c>
      <c r="AE327" s="178"/>
      <c r="AF327" s="178"/>
      <c r="AG327" s="178"/>
      <c r="AH327" s="178"/>
      <c r="AI327" s="178"/>
      <c r="AJ327" s="178"/>
      <c r="AK327" s="180"/>
      <c r="AL327" s="300">
        <f>IF(AD325=0,,+AN325/AD325)</f>
        <v>1.2678818589498266</v>
      </c>
      <c r="AM327" s="301"/>
      <c r="AN327" s="299">
        <f>+AN137-AN325</f>
        <v>0</v>
      </c>
      <c r="AO327" s="178"/>
      <c r="AP327" s="178"/>
      <c r="AQ327" s="178"/>
      <c r="AR327" s="178"/>
      <c r="AS327" s="178"/>
      <c r="AT327" s="178"/>
      <c r="AU327" s="101"/>
      <c r="AV327" s="101"/>
      <c r="AW327" s="101"/>
    </row>
  </sheetData>
  <mergeCells count="23">
    <mergeCell ref="AB198:AB199"/>
    <mergeCell ref="AY158:BC158"/>
    <mergeCell ref="BE158:BK158"/>
    <mergeCell ref="BM158:BO158"/>
    <mergeCell ref="AY175:BC175"/>
    <mergeCell ref="BE175:BK175"/>
    <mergeCell ref="BM175:BO175"/>
    <mergeCell ref="AY5:BC5"/>
    <mergeCell ref="BE5:BK5"/>
    <mergeCell ref="BM5:BO5"/>
    <mergeCell ref="AY141:BC141"/>
    <mergeCell ref="BE141:BK141"/>
    <mergeCell ref="BM141:BO141"/>
    <mergeCell ref="R3:T3"/>
    <mergeCell ref="AB3:AL3"/>
    <mergeCell ref="I4:N4"/>
    <mergeCell ref="C5:H5"/>
    <mergeCell ref="Q5:R5"/>
    <mergeCell ref="S5:T5"/>
    <mergeCell ref="U5:Z5"/>
    <mergeCell ref="AB5:AB6"/>
    <mergeCell ref="AC5:AD5"/>
    <mergeCell ref="AE5:AJ5"/>
  </mergeCells>
  <conditionalFormatting sqref="AA7:AA135">
    <cfRule type="cellIs" dxfId="31" priority="32" operator="equal">
      <formula>"!"</formula>
    </cfRule>
  </conditionalFormatting>
  <conditionalFormatting sqref="AC143:AC152">
    <cfRule type="cellIs" dxfId="30" priority="31" operator="equal">
      <formula>"k st dans BM?"</formula>
    </cfRule>
  </conditionalFormatting>
  <conditionalFormatting sqref="AM143:AM152">
    <cfRule type="cellIs" dxfId="29" priority="30" operator="equal">
      <formula>"k vente dans BM?"</formula>
    </cfRule>
  </conditionalFormatting>
  <conditionalFormatting sqref="AB3:AD3 AK3:AL3">
    <cfRule type="cellIs" dxfId="28" priority="29" operator="equal">
      <formula>"! = renseigner ou ajuster la colonne A"</formula>
    </cfRule>
  </conditionalFormatting>
  <conditionalFormatting sqref="AL7:AL135">
    <cfRule type="cellIs" dxfId="27" priority="28" operator="equal">
      <formula>"!"</formula>
    </cfRule>
  </conditionalFormatting>
  <conditionalFormatting sqref="AL7:AL135">
    <cfRule type="cellIs" dxfId="26" priority="27" operator="equal">
      <formula>"!"</formula>
    </cfRule>
  </conditionalFormatting>
  <conditionalFormatting sqref="AL143:AL152">
    <cfRule type="cellIs" dxfId="25" priority="26" operator="equal">
      <formula>"!"</formula>
    </cfRule>
  </conditionalFormatting>
  <conditionalFormatting sqref="AL143:AL152">
    <cfRule type="cellIs" dxfId="24" priority="25" operator="equal">
      <formula>"!"</formula>
    </cfRule>
  </conditionalFormatting>
  <conditionalFormatting sqref="C5:G5">
    <cfRule type="cellIs" dxfId="23" priority="24" operator="equal">
      <formula>"Ce chiffrage comprend quoi? (cf.BM)"</formula>
    </cfRule>
  </conditionalFormatting>
  <conditionalFormatting sqref="AA143:AA152">
    <cfRule type="cellIs" dxfId="22" priority="23" operator="equal">
      <formula>"!"</formula>
    </cfRule>
  </conditionalFormatting>
  <conditionalFormatting sqref="T7:T135">
    <cfRule type="cellIs" dxfId="21" priority="22" operator="equal">
      <formula>"Quantité forcée"</formula>
    </cfRule>
  </conditionalFormatting>
  <conditionalFormatting sqref="AD7:AD135">
    <cfRule type="cellIs" dxfId="20" priority="21" operator="equal">
      <formula>"Quantité forcée"</formula>
    </cfRule>
  </conditionalFormatting>
  <conditionalFormatting sqref="AN7:AN135">
    <cfRule type="cellIs" dxfId="19" priority="20" operator="equal">
      <formula>"Quantité forcée"</formula>
    </cfRule>
  </conditionalFormatting>
  <conditionalFormatting sqref="T143:T152">
    <cfRule type="cellIs" dxfId="18" priority="19" operator="equal">
      <formula>"Quantité forcée"</formula>
    </cfRule>
  </conditionalFormatting>
  <conditionalFormatting sqref="AD143:AD152">
    <cfRule type="cellIs" dxfId="17" priority="18" operator="equal">
      <formula>"Quantité forcée"</formula>
    </cfRule>
  </conditionalFormatting>
  <conditionalFormatting sqref="AN143:AN152">
    <cfRule type="cellIs" dxfId="16" priority="17" operator="equal">
      <formula>"Quantité forcée"</formula>
    </cfRule>
  </conditionalFormatting>
  <conditionalFormatting sqref="AC160:AC169">
    <cfRule type="cellIs" dxfId="15" priority="16" operator="equal">
      <formula>"k st dans BM?"</formula>
    </cfRule>
  </conditionalFormatting>
  <conditionalFormatting sqref="AM160:AM169">
    <cfRule type="cellIs" dxfId="14" priority="15" operator="equal">
      <formula>"k vente dans BM?"</formula>
    </cfRule>
  </conditionalFormatting>
  <conditionalFormatting sqref="AL160:AL169">
    <cfRule type="cellIs" dxfId="13" priority="14" operator="equal">
      <formula>"!"</formula>
    </cfRule>
  </conditionalFormatting>
  <conditionalFormatting sqref="AL160:AL169">
    <cfRule type="cellIs" dxfId="12" priority="13" operator="equal">
      <formula>"!"</formula>
    </cfRule>
  </conditionalFormatting>
  <conditionalFormatting sqref="AA160:AA169">
    <cfRule type="cellIs" dxfId="11" priority="12" operator="equal">
      <formula>"!"</formula>
    </cfRule>
  </conditionalFormatting>
  <conditionalFormatting sqref="T160:T169">
    <cfRule type="cellIs" dxfId="10" priority="11" operator="equal">
      <formula>"Quantité forcée"</formula>
    </cfRule>
  </conditionalFormatting>
  <conditionalFormatting sqref="AD160:AD169">
    <cfRule type="cellIs" dxfId="9" priority="10" operator="equal">
      <formula>"Quantité forcée"</formula>
    </cfRule>
  </conditionalFormatting>
  <conditionalFormatting sqref="AN160:AN169">
    <cfRule type="cellIs" dxfId="8" priority="9" operator="equal">
      <formula>"Quantité forcée"</formula>
    </cfRule>
  </conditionalFormatting>
  <conditionalFormatting sqref="AC177:AC186">
    <cfRule type="cellIs" dxfId="7" priority="8" operator="equal">
      <formula>"k st dans BM?"</formula>
    </cfRule>
  </conditionalFormatting>
  <conditionalFormatting sqref="AM177:AM186">
    <cfRule type="cellIs" dxfId="6" priority="7" operator="equal">
      <formula>"k vente dans BM?"</formula>
    </cfRule>
  </conditionalFormatting>
  <conditionalFormatting sqref="AL177:AL186">
    <cfRule type="cellIs" dxfId="5" priority="6" operator="equal">
      <formula>"!"</formula>
    </cfRule>
  </conditionalFormatting>
  <conditionalFormatting sqref="AL177:AL186">
    <cfRule type="cellIs" dxfId="4" priority="5" operator="equal">
      <formula>"!"</formula>
    </cfRule>
  </conditionalFormatting>
  <conditionalFormatting sqref="AA177:AA186">
    <cfRule type="cellIs" dxfId="3" priority="4" operator="equal">
      <formula>"!"</formula>
    </cfRule>
  </conditionalFormatting>
  <conditionalFormatting sqref="T177:T186">
    <cfRule type="cellIs" dxfId="2" priority="3" operator="equal">
      <formula>"Quantité forcée"</formula>
    </cfRule>
  </conditionalFormatting>
  <conditionalFormatting sqref="AD177:AD186">
    <cfRule type="cellIs" dxfId="1" priority="2" operator="equal">
      <formula>"Quantité forcée"</formula>
    </cfRule>
  </conditionalFormatting>
  <conditionalFormatting sqref="AN177:AN186">
    <cfRule type="cellIs" dxfId="0" priority="1" operator="equal">
      <formula>"Quantité forcée"</formula>
    </cfRule>
  </conditionalFormatting>
  <dataValidations count="5">
    <dataValidation type="list" allowBlank="1" showInputMessage="1" showErrorMessage="1" sqref="AX7:AX141 AX143:AX158 AX160:AX175 AX177:AX187">
      <formula1>",b,ha,ts,cv,ch"</formula1>
    </dataValidation>
    <dataValidation allowBlank="1" showInputMessage="1" showErrorMessage="1" prompt="Cocher les cases V2 à  V6 de la BM_developpee suivant ce qui doit être compris dans ce chiffrage_x000a_" sqref="C5:H5"/>
    <dataValidation type="list" allowBlank="1" showInputMessage="1" showErrorMessage="1" sqref="A143:A152 A160:A169 A177:A186 A6:A135">
      <formula1>$A$202:$A$323</formula1>
    </dataValidation>
    <dataValidation type="list" errorStyle="information" allowBlank="1" showInputMessage="1" showErrorMessage="1" sqref="A136:A137">
      <formula1>$A$202:$A$323</formula1>
    </dataValidation>
    <dataValidation type="list" errorStyle="warning" allowBlank="1" showInputMessage="1" showErrorMessage="1" sqref="A138">
      <formula1>$A$202:$A$323</formula1>
    </dataValidation>
  </dataValidations>
  <printOptions horizontalCentered="1" gridLinesSet="0"/>
  <pageMargins left="0.39370078740157483" right="0.39370078740157483" top="0.31496062992125984" bottom="0.59055118110236227" header="0.27559055118110237" footer="0.15748031496062992"/>
  <pageSetup paperSize="9" scale="22" fitToHeight="0" orientation="landscape" r:id="rId1"/>
  <headerFooter alignWithMargins="0">
    <oddFooter>&amp;L&amp;"Vinci Sans,Normal"Date : 04/05/2012 - Révision : I&amp;C&amp;"Vinci Sans,Normal"&amp;F
Lot &amp;A&amp;R&amp;"Vinci Sans,Normal"&amp;P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4</vt:lpstr>
      <vt:lpstr>'4'!Impression_des_titres</vt:lpstr>
      <vt:lpstr>THM</vt:lpstr>
      <vt:lpstr>'4'!Zone_d_impression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RIVIERE Ann</dc:creator>
  <cp:lastModifiedBy>RIVIERE Ann</cp:lastModifiedBy>
  <dcterms:created xsi:type="dcterms:W3CDTF">2012-05-21T14:29:21Z</dcterms:created>
  <dcterms:modified xsi:type="dcterms:W3CDTF">2012-05-21T14:39:15Z</dcterms:modified>
</cp:coreProperties>
</file>