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 activeTab="1"/>
  </bookViews>
  <sheets>
    <sheet name="bdd" sheetId="1" r:id="rId1"/>
    <sheet name="tab1EFF2" sheetId="5" r:id="rId2"/>
    <sheet name="tab1ClassMedMod" sheetId="4" r:id="rId3"/>
  </sheets>
  <externalReferences>
    <externalReference r:id="rId4"/>
    <externalReference r:id="rId5"/>
    <externalReference r:id="rId6"/>
  </externalReferences>
  <calcPr calcId="144525"/>
</workbook>
</file>

<file path=xl/calcChain.xml><?xml version="1.0" encoding="utf-8"?>
<calcChain xmlns="http://schemas.openxmlformats.org/spreadsheetml/2006/main">
  <c r="D21" i="5" l="1"/>
  <c r="D22" i="5" s="1"/>
  <c r="D23" i="5" s="1"/>
  <c r="D24" i="5" s="1"/>
  <c r="D25" i="5" s="1"/>
  <c r="D26" i="5" s="1"/>
  <c r="D27" i="5" s="1"/>
  <c r="D28" i="5" s="1"/>
  <c r="D29" i="5" s="1"/>
  <c r="D30" i="5" s="1"/>
  <c r="D31" i="5" s="1"/>
  <c r="C21" i="5"/>
  <c r="C22" i="5" s="1"/>
  <c r="C23" i="5" s="1"/>
  <c r="C24" i="5" s="1"/>
  <c r="C25" i="5" s="1"/>
  <c r="C26" i="5" s="1"/>
  <c r="C27" i="5" s="1"/>
  <c r="C28" i="5" s="1"/>
  <c r="C29" i="5" s="1"/>
  <c r="C30" i="5" s="1"/>
  <c r="C31" i="5" s="1"/>
  <c r="D6" i="5"/>
  <c r="D7" i="5" s="1"/>
  <c r="D8" i="5" s="1"/>
  <c r="D9" i="5" s="1"/>
  <c r="D10" i="5" s="1"/>
  <c r="D11" i="5" s="1"/>
  <c r="D12" i="5" s="1"/>
  <c r="D13" i="5" s="1"/>
  <c r="D14" i="5" s="1"/>
  <c r="D15" i="5" s="1"/>
  <c r="C6" i="5"/>
  <c r="C7" i="5" s="1"/>
  <c r="C8" i="5" s="1"/>
  <c r="C9" i="5" s="1"/>
  <c r="C10" i="5" s="1"/>
  <c r="C11" i="5" s="1"/>
  <c r="C12" i="5" s="1"/>
  <c r="C13" i="5" s="1"/>
  <c r="C14" i="5" s="1"/>
  <c r="C15" i="5" s="1"/>
  <c r="D5" i="5"/>
  <c r="C5" i="5"/>
  <c r="F18" i="4"/>
  <c r="E18" i="4"/>
  <c r="D18" i="4"/>
  <c r="C18" i="4"/>
  <c r="F17" i="4"/>
  <c r="E17" i="4"/>
  <c r="D17" i="4"/>
  <c r="C17" i="4"/>
  <c r="F9" i="4"/>
  <c r="E9" i="4"/>
  <c r="E8" i="4" s="1"/>
  <c r="D9" i="4"/>
  <c r="D8" i="4" s="1"/>
  <c r="C9" i="4"/>
  <c r="C8" i="4" s="1"/>
  <c r="F8" i="4"/>
  <c r="C30" i="1"/>
  <c r="B30" i="1"/>
  <c r="F29" i="1"/>
  <c r="E29" i="1"/>
  <c r="D29" i="1"/>
  <c r="D28" i="1"/>
  <c r="F28" i="1" s="1"/>
  <c r="D27" i="1"/>
  <c r="F27" i="1" s="1"/>
  <c r="F26" i="1"/>
  <c r="D26" i="1"/>
  <c r="E26" i="1" s="1"/>
  <c r="F25" i="1"/>
  <c r="E25" i="1"/>
  <c r="D25" i="1"/>
  <c r="D24" i="1"/>
  <c r="F24" i="1" s="1"/>
  <c r="D23" i="1"/>
  <c r="F23" i="1" s="1"/>
  <c r="E16" i="1"/>
  <c r="D16" i="1"/>
  <c r="C16" i="1"/>
  <c r="B16" i="1"/>
  <c r="H15" i="1"/>
  <c r="G15" i="1"/>
  <c r="F15" i="1"/>
  <c r="H14" i="1"/>
  <c r="G14" i="1"/>
  <c r="F14" i="1"/>
  <c r="H13" i="1"/>
  <c r="G13" i="1" s="1"/>
  <c r="H12" i="1"/>
  <c r="F12" i="1" s="1"/>
  <c r="G12" i="1"/>
  <c r="H11" i="1"/>
  <c r="G11" i="1"/>
  <c r="F11" i="1"/>
  <c r="H10" i="1"/>
  <c r="G10" i="1"/>
  <c r="F10" i="1"/>
  <c r="H9" i="1"/>
  <c r="G9" i="1" s="1"/>
  <c r="H8" i="1"/>
  <c r="F8" i="1" s="1"/>
  <c r="G8" i="1"/>
  <c r="H7" i="1"/>
  <c r="G7" i="1"/>
  <c r="F7" i="1"/>
  <c r="H6" i="1"/>
  <c r="G6" i="1"/>
  <c r="F6" i="1"/>
  <c r="H5" i="1"/>
  <c r="G5" i="1" s="1"/>
  <c r="G16" i="1" l="1"/>
  <c r="F30" i="1"/>
  <c r="E24" i="1"/>
  <c r="E28" i="1"/>
  <c r="F5" i="1"/>
  <c r="F16" i="1" s="1"/>
  <c r="F9" i="1"/>
  <c r="F13" i="1"/>
  <c r="E23" i="1"/>
  <c r="E27" i="1"/>
  <c r="E30" i="1" l="1"/>
</calcChain>
</file>

<file path=xl/sharedStrings.xml><?xml version="1.0" encoding="utf-8"?>
<sst xmlns="http://schemas.openxmlformats.org/spreadsheetml/2006/main" count="66" uniqueCount="35">
  <si>
    <t>Tableau 1: Nombre et taille des exploitations agricoles en France métropolitaine</t>
  </si>
  <si>
    <t>Exploitation</t>
  </si>
  <si>
    <t>SAU</t>
  </si>
  <si>
    <t>Ni x Xi 1988</t>
  </si>
  <si>
    <t>Ni x Xi 2000</t>
  </si>
  <si>
    <t>centre de classe</t>
  </si>
  <si>
    <t>[0;5[</t>
  </si>
  <si>
    <t>[5;20[</t>
  </si>
  <si>
    <t>[20;35[</t>
  </si>
  <si>
    <t>[35;50[</t>
  </si>
  <si>
    <t>[50;75[</t>
  </si>
  <si>
    <t>[75;100[</t>
  </si>
  <si>
    <t>[100;125[</t>
  </si>
  <si>
    <t>[125;150[</t>
  </si>
  <si>
    <t>[150;200[</t>
  </si>
  <si>
    <t>[200;300[</t>
  </si>
  <si>
    <t>[300;+[</t>
  </si>
  <si>
    <t>total</t>
  </si>
  <si>
    <t>Tableau 2: Age( au 31/12) des exploitants agricoles en France métropolitaine</t>
  </si>
  <si>
    <t>[0;30[</t>
  </si>
  <si>
    <t>[30;39]</t>
  </si>
  <si>
    <t>[40;49]</t>
  </si>
  <si>
    <t>[50;54]</t>
  </si>
  <si>
    <t>[55;59]</t>
  </si>
  <si>
    <t>[60;64]</t>
  </si>
  <si>
    <t>[65;+[</t>
  </si>
  <si>
    <r>
      <rPr>
        <sz val="11"/>
        <color theme="1"/>
        <rFont val="Calibri"/>
        <family val="2"/>
        <scheme val="minor"/>
      </rPr>
      <t xml:space="preserve">             </t>
    </r>
    <r>
      <rPr>
        <u/>
        <sz val="11"/>
        <color theme="1"/>
        <rFont val="Calibri"/>
        <family val="2"/>
        <scheme val="minor"/>
      </rPr>
      <t xml:space="preserve"> Médianes, Classes médianes / Modes, Classes modales</t>
    </r>
  </si>
  <si>
    <t>classe modale</t>
  </si>
  <si>
    <t>mode</t>
  </si>
  <si>
    <t>Classe médiane</t>
  </si>
  <si>
    <t>Médiane</t>
  </si>
  <si>
    <t>Effectifs cumulés croissants (ECC) et fréquences cumulées croissantes (FCC) de la SAU en 1988 et 2000</t>
  </si>
  <si>
    <t>ECC</t>
  </si>
  <si>
    <t>SAU (Ha)</t>
  </si>
  <si>
    <t>FCC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</si>
</sst>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4">
    <xf numFmtId="0" fontId="0" fillId="0" borderId="0" xfId="0"/>
    <xf numFmtId="0" fontId="1" fillId="0" borderId="0" xfId="0" applyFont="1" applyBorder="1" applyAlignment="1">
      <alignment horizontal="left"/>
    </xf>
    <xf numFmtId="0" fontId="0" fillId="0" borderId="0" xfId="0" applyAlignment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/>
    <xf numFmtId="0" fontId="0" fillId="2" borderId="2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0" borderId="2" xfId="0" applyBorder="1" applyAlignment="1">
      <alignment horizontal="center"/>
    </xf>
    <xf numFmtId="0" fontId="0" fillId="3" borderId="2" xfId="0" applyFill="1" applyBorder="1"/>
    <xf numFmtId="0" fontId="0" fillId="4" borderId="2" xfId="0" applyFill="1" applyBorder="1"/>
    <xf numFmtId="0" fontId="0" fillId="0" borderId="0" xfId="0" applyNumberFormat="1"/>
    <xf numFmtId="0" fontId="0" fillId="0" borderId="4" xfId="0" applyBorder="1"/>
    <xf numFmtId="0" fontId="0" fillId="3" borderId="4" xfId="0" applyFill="1" applyBorder="1"/>
    <xf numFmtId="0" fontId="0" fillId="4" borderId="4" xfId="0" applyFill="1" applyBorder="1"/>
    <xf numFmtId="0" fontId="0" fillId="0" borderId="5" xfId="0" applyFill="1" applyBorder="1"/>
    <xf numFmtId="0" fontId="0" fillId="3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0" borderId="0" xfId="0" applyFill="1" applyBorder="1"/>
    <xf numFmtId="0" fontId="0" fillId="0" borderId="0" xfId="0" applyBorder="1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left"/>
    </xf>
    <xf numFmtId="0" fontId="0" fillId="5" borderId="2" xfId="0" applyFill="1" applyBorder="1"/>
    <xf numFmtId="0" fontId="0" fillId="5" borderId="4" xfId="0" applyFill="1" applyBorder="1"/>
    <xf numFmtId="0" fontId="0" fillId="0" borderId="6" xfId="0" applyFill="1" applyBorder="1"/>
    <xf numFmtId="0" fontId="0" fillId="5" borderId="6" xfId="0" applyFill="1" applyBorder="1"/>
    <xf numFmtId="0" fontId="0" fillId="4" borderId="6" xfId="0" applyFill="1" applyBorder="1"/>
    <xf numFmtId="0" fontId="2" fillId="0" borderId="0" xfId="0" applyFont="1"/>
    <xf numFmtId="0" fontId="0" fillId="0" borderId="9" xfId="0" applyBorder="1"/>
    <xf numFmtId="0" fontId="0" fillId="6" borderId="10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0" borderId="12" xfId="0" applyBorder="1"/>
    <xf numFmtId="0" fontId="0" fillId="6" borderId="13" xfId="0" applyFill="1" applyBorder="1"/>
    <xf numFmtId="0" fontId="0" fillId="6" borderId="14" xfId="0" applyFill="1" applyBorder="1"/>
    <xf numFmtId="0" fontId="0" fillId="6" borderId="15" xfId="0" applyFill="1" applyBorder="1"/>
    <xf numFmtId="0" fontId="0" fillId="6" borderId="16" xfId="0" applyFill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6" borderId="21" xfId="0" applyFill="1" applyBorder="1" applyAlignment="1">
      <alignment horizontal="center"/>
    </xf>
    <xf numFmtId="0" fontId="0" fillId="6" borderId="22" xfId="0" applyFill="1" applyBorder="1" applyAlignment="1">
      <alignment horizontal="center"/>
    </xf>
    <xf numFmtId="0" fontId="0" fillId="0" borderId="10" xfId="0" applyBorder="1"/>
    <xf numFmtId="0" fontId="0" fillId="0" borderId="23" xfId="0" applyBorder="1" applyAlignment="1">
      <alignment wrapText="1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6" borderId="28" xfId="0" applyFill="1" applyBorder="1"/>
    <xf numFmtId="0" fontId="0" fillId="6" borderId="29" xfId="0" applyFill="1" applyBorder="1"/>
    <xf numFmtId="0" fontId="0" fillId="6" borderId="30" xfId="0" applyFill="1" applyBorder="1"/>
    <xf numFmtId="164" fontId="0" fillId="0" borderId="24" xfId="0" applyNumberFormat="1" applyBorder="1"/>
    <xf numFmtId="164" fontId="0" fillId="0" borderId="25" xfId="0" applyNumberFormat="1" applyBorder="1"/>
    <xf numFmtId="0" fontId="0" fillId="0" borderId="31" xfId="0" applyBorder="1"/>
    <xf numFmtId="164" fontId="0" fillId="0" borderId="32" xfId="0" applyNumberFormat="1" applyBorder="1"/>
    <xf numFmtId="164" fontId="0" fillId="0" borderId="33" xfId="0" applyNumberFormat="1" applyBorder="1"/>
    <xf numFmtId="164" fontId="0" fillId="0" borderId="27" xfId="0" applyNumberFormat="1" applyBorder="1"/>
    <xf numFmtId="164" fontId="0" fillId="0" borderId="30" xfId="0" applyNumberFormat="1" applyBorder="1"/>
    <xf numFmtId="0" fontId="2" fillId="0" borderId="0" xfId="0" applyFont="1" applyAlignment="1">
      <alignment horizontal="left"/>
    </xf>
    <xf numFmtId="0" fontId="0" fillId="6" borderId="34" xfId="0" applyFill="1" applyBorder="1"/>
    <xf numFmtId="0" fontId="0" fillId="6" borderId="35" xfId="0" applyFill="1" applyBorder="1" applyAlignment="1">
      <alignment horizontal="center"/>
    </xf>
    <xf numFmtId="0" fontId="0" fillId="6" borderId="36" xfId="0" applyFill="1" applyBorder="1" applyAlignment="1">
      <alignment horizontal="center"/>
    </xf>
    <xf numFmtId="0" fontId="0" fillId="6" borderId="19" xfId="0" applyFill="1" applyBorder="1"/>
    <xf numFmtId="0" fontId="0" fillId="6" borderId="27" xfId="0" applyFill="1" applyBorder="1"/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0" borderId="32" xfId="0" applyBorder="1"/>
    <xf numFmtId="0" fontId="0" fillId="0" borderId="33" xfId="0" applyBorder="1"/>
    <xf numFmtId="164" fontId="0" fillId="0" borderId="0" xfId="0" applyNumberFormat="1" applyBorder="1"/>
    <xf numFmtId="0" fontId="0" fillId="0" borderId="30" xfId="0" applyBorder="1"/>
    <xf numFmtId="0" fontId="0" fillId="6" borderId="37" xfId="0" applyFill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excel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opie%20de%20proj%20info%20PL%20MB%20Tim%20cam%20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mille/Downloads/Copie%20de%20Xl0000002%20inf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tion"/>
      <sheetName val="base de données"/>
      <sheetName val="tab1pres"/>
      <sheetName val="tab1EFF"/>
      <sheetName val="tab1EFF2"/>
      <sheetName val="tab1moy"/>
      <sheetName val="tab1ClassMedMod"/>
      <sheetName val="Feuil6"/>
      <sheetName val="Feuil8"/>
      <sheetName val="tab2pres"/>
    </sheetNames>
    <sheetDataSet>
      <sheetData sheetId="0"/>
      <sheetData sheetId="1">
        <row r="5">
          <cell r="A5" t="str">
            <v>[0;5[</v>
          </cell>
          <cell r="B5">
            <v>278252</v>
          </cell>
          <cell r="C5">
            <v>193358</v>
          </cell>
          <cell r="D5">
            <v>519032</v>
          </cell>
          <cell r="E5">
            <v>361844</v>
          </cell>
          <cell r="F5">
            <v>1297580</v>
          </cell>
        </row>
        <row r="6">
          <cell r="A6" t="str">
            <v>[5;20[</v>
          </cell>
          <cell r="B6">
            <v>278473</v>
          </cell>
          <cell r="C6">
            <v>131753</v>
          </cell>
          <cell r="D6">
            <v>3238212</v>
          </cell>
          <cell r="E6">
            <v>1463994</v>
          </cell>
          <cell r="F6">
            <v>40477650</v>
          </cell>
        </row>
        <row r="7">
          <cell r="A7" t="str">
            <v>[20;35[</v>
          </cell>
          <cell r="B7">
            <v>178249</v>
          </cell>
          <cell r="C7">
            <v>75644</v>
          </cell>
          <cell r="D7">
            <v>4780303</v>
          </cell>
          <cell r="E7">
            <v>2048067</v>
          </cell>
          <cell r="F7">
            <v>131458332.5</v>
          </cell>
        </row>
        <row r="8">
          <cell r="A8" t="str">
            <v>[35;50[</v>
          </cell>
          <cell r="B8">
            <v>109806</v>
          </cell>
          <cell r="C8">
            <v>62162</v>
          </cell>
          <cell r="D8">
            <v>4567762</v>
          </cell>
          <cell r="E8">
            <v>2618077</v>
          </cell>
          <cell r="F8">
            <v>194129885</v>
          </cell>
        </row>
        <row r="9">
          <cell r="A9" t="str">
            <v>[50;75[</v>
          </cell>
          <cell r="B9">
            <v>89625</v>
          </cell>
          <cell r="C9">
            <v>75463</v>
          </cell>
          <cell r="D9">
            <v>5406159</v>
          </cell>
          <cell r="E9">
            <v>4631108</v>
          </cell>
          <cell r="F9">
            <v>337884937.5</v>
          </cell>
        </row>
        <row r="10">
          <cell r="A10" t="str">
            <v>[75;100[</v>
          </cell>
          <cell r="B10">
            <v>38636</v>
          </cell>
          <cell r="C10">
            <v>46680</v>
          </cell>
          <cell r="D10">
            <v>3302752</v>
          </cell>
          <cell r="E10">
            <v>4030872</v>
          </cell>
          <cell r="F10">
            <v>288990800</v>
          </cell>
        </row>
        <row r="11">
          <cell r="A11" t="str">
            <v>[100;125[</v>
          </cell>
          <cell r="B11">
            <v>18676</v>
          </cell>
          <cell r="C11">
            <v>29161</v>
          </cell>
          <cell r="D11">
            <v>2055769</v>
          </cell>
          <cell r="E11">
            <v>3242724</v>
          </cell>
          <cell r="F11">
            <v>231274012.5</v>
          </cell>
        </row>
        <row r="12">
          <cell r="A12" t="str">
            <v>[125;150[</v>
          </cell>
          <cell r="B12">
            <v>9658</v>
          </cell>
          <cell r="C12">
            <v>17229</v>
          </cell>
          <cell r="D12">
            <v>1312275</v>
          </cell>
          <cell r="E12">
            <v>2349389</v>
          </cell>
          <cell r="F12">
            <v>180437812.5</v>
          </cell>
        </row>
        <row r="13">
          <cell r="A13" t="str">
            <v>[150;200[</v>
          </cell>
          <cell r="B13">
            <v>8744</v>
          </cell>
          <cell r="C13">
            <v>17908</v>
          </cell>
          <cell r="D13">
            <v>1485585</v>
          </cell>
          <cell r="E13">
            <v>3063261</v>
          </cell>
          <cell r="F13">
            <v>259977375</v>
          </cell>
        </row>
        <row r="14">
          <cell r="A14" t="str">
            <v>[200;300[</v>
          </cell>
          <cell r="B14">
            <v>4865</v>
          </cell>
          <cell r="C14">
            <v>10827</v>
          </cell>
          <cell r="D14">
            <v>1145509</v>
          </cell>
          <cell r="E14">
            <v>2564668</v>
          </cell>
          <cell r="F14">
            <v>286377250</v>
          </cell>
        </row>
        <row r="15">
          <cell r="A15" t="str">
            <v>[300;+[</v>
          </cell>
          <cell r="B15">
            <v>1771</v>
          </cell>
          <cell r="C15">
            <v>3622</v>
          </cell>
          <cell r="D15">
            <v>772440</v>
          </cell>
          <cell r="E15">
            <v>1482309</v>
          </cell>
          <cell r="F15">
            <v>270354000</v>
          </cell>
        </row>
        <row r="16">
          <cell r="D16">
            <v>28585798</v>
          </cell>
          <cell r="E16">
            <v>27856313</v>
          </cell>
        </row>
      </sheetData>
      <sheetData sheetId="2"/>
      <sheetData sheetId="3"/>
      <sheetData sheetId="4">
        <row r="5">
          <cell r="B5" t="str">
            <v>[0;5[</v>
          </cell>
          <cell r="C5">
            <v>519032</v>
          </cell>
          <cell r="D5">
            <v>361844</v>
          </cell>
        </row>
        <row r="6">
          <cell r="B6" t="str">
            <v>[5;20[</v>
          </cell>
          <cell r="C6">
            <v>3757244</v>
          </cell>
          <cell r="D6">
            <v>1825838</v>
          </cell>
        </row>
        <row r="7">
          <cell r="B7" t="str">
            <v>[20;35[</v>
          </cell>
          <cell r="C7">
            <v>8537547</v>
          </cell>
          <cell r="D7">
            <v>3873905</v>
          </cell>
        </row>
        <row r="8">
          <cell r="B8" t="str">
            <v>[35;50[</v>
          </cell>
          <cell r="C8">
            <v>13105309</v>
          </cell>
          <cell r="D8">
            <v>6491982</v>
          </cell>
        </row>
        <row r="9">
          <cell r="B9" t="str">
            <v>[50;75[</v>
          </cell>
          <cell r="C9">
            <v>18511468</v>
          </cell>
          <cell r="D9">
            <v>11123090</v>
          </cell>
        </row>
        <row r="10">
          <cell r="B10" t="str">
            <v>[75;100[</v>
          </cell>
          <cell r="C10">
            <v>21814220</v>
          </cell>
          <cell r="D10">
            <v>15153962</v>
          </cell>
        </row>
        <row r="11">
          <cell r="B11" t="str">
            <v>[100;125[</v>
          </cell>
          <cell r="C11">
            <v>23869989</v>
          </cell>
          <cell r="D11">
            <v>18396686</v>
          </cell>
        </row>
        <row r="12">
          <cell r="B12" t="str">
            <v>[125;150[</v>
          </cell>
          <cell r="C12">
            <v>25182264</v>
          </cell>
          <cell r="D12">
            <v>20746075</v>
          </cell>
        </row>
        <row r="13">
          <cell r="B13" t="str">
            <v>[150;200[</v>
          </cell>
          <cell r="C13">
            <v>26667849</v>
          </cell>
          <cell r="D13">
            <v>23809336</v>
          </cell>
        </row>
        <row r="14">
          <cell r="B14" t="str">
            <v>[200;300[</v>
          </cell>
          <cell r="C14">
            <v>27813358</v>
          </cell>
          <cell r="D14">
            <v>26374004</v>
          </cell>
        </row>
        <row r="15">
          <cell r="B15" t="str">
            <v>[300;+[</v>
          </cell>
          <cell r="C15">
            <v>28585798</v>
          </cell>
          <cell r="D15">
            <v>27856313</v>
          </cell>
        </row>
        <row r="20">
          <cell r="C20">
            <v>1988</v>
          </cell>
          <cell r="D20">
            <v>2000</v>
          </cell>
        </row>
        <row r="21">
          <cell r="B21" t="str">
            <v>[0;5[</v>
          </cell>
          <cell r="C21">
            <v>1.8156988305871327E-2</v>
          </cell>
          <cell r="D21">
            <v>1.2989658753475379E-2</v>
          </cell>
        </row>
        <row r="22">
          <cell r="B22" t="str">
            <v>[5;20[</v>
          </cell>
          <cell r="C22">
            <v>0.13143743617022691</v>
          </cell>
          <cell r="D22">
            <v>6.5544855128530463E-2</v>
          </cell>
        </row>
        <row r="23">
          <cell r="B23" t="str">
            <v>[20;35[</v>
          </cell>
          <cell r="C23">
            <v>0.29866393794568896</v>
          </cell>
          <cell r="D23">
            <v>0.13906739919242003</v>
          </cell>
        </row>
        <row r="24">
          <cell r="B24" t="str">
            <v>[35;50[</v>
          </cell>
          <cell r="C24">
            <v>0.45845524410408273</v>
          </cell>
          <cell r="D24">
            <v>0.23305245026504404</v>
          </cell>
        </row>
        <row r="25">
          <cell r="B25" t="str">
            <v>[50;75[</v>
          </cell>
          <cell r="C25">
            <v>0.64757569475583643</v>
          </cell>
          <cell r="D25">
            <v>0.39930230536970202</v>
          </cell>
        </row>
        <row r="26">
          <cell r="B26" t="str">
            <v>[75;100[</v>
          </cell>
          <cell r="C26">
            <v>0.76311390712269078</v>
          </cell>
          <cell r="D26">
            <v>0.54400458524428552</v>
          </cell>
        </row>
        <row r="27">
          <cell r="B27" t="str">
            <v>[100;125[</v>
          </cell>
          <cell r="C27">
            <v>0.83502965353634695</v>
          </cell>
          <cell r="D27">
            <v>0.66041352995997704</v>
          </cell>
        </row>
        <row r="28">
          <cell r="B28" t="str">
            <v>[125;150[</v>
          </cell>
          <cell r="C28">
            <v>0.88093619076158025</v>
          </cell>
          <cell r="D28">
            <v>0.7447530834392907</v>
          </cell>
        </row>
        <row r="29">
          <cell r="B29" t="str">
            <v>[150;200[</v>
          </cell>
          <cell r="C29">
            <v>0.93290552882238931</v>
          </cell>
          <cell r="D29">
            <v>0.85471957469748416</v>
          </cell>
        </row>
        <row r="30">
          <cell r="B30" t="str">
            <v>[200;300[</v>
          </cell>
          <cell r="C30">
            <v>0.97297819007886355</v>
          </cell>
          <cell r="D30">
            <v>0.94678732250028919</v>
          </cell>
        </row>
        <row r="31">
          <cell r="B31" t="str">
            <v>[300;+[</v>
          </cell>
          <cell r="C31">
            <v>0.99999999999999989</v>
          </cell>
          <cell r="D31">
            <v>0.99999999999999989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base de données"/>
      <sheetName val="tab1EFF"/>
      <sheetName val="tab1freq"/>
      <sheetName val="tab1moy"/>
      <sheetName val="tab1ET"/>
      <sheetName val="tab1ClassModMod"/>
      <sheetName val="tab1ClassMedMed"/>
      <sheetName val="Feuil6"/>
      <sheetName val="Feuil7"/>
      <sheetName val="Feuil8"/>
    </sheetNames>
    <sheetDataSet>
      <sheetData sheetId="0" refreshError="1"/>
      <sheetData sheetId="1" refreshError="1"/>
      <sheetData sheetId="2" refreshError="1">
        <row r="4">
          <cell r="B4" t="str">
            <v>[0;5[</v>
          </cell>
        </row>
        <row r="11">
          <cell r="B11" t="str">
            <v>[125;150[</v>
          </cell>
          <cell r="C11">
            <v>1001375</v>
          </cell>
          <cell r="D11">
            <v>631450</v>
          </cell>
          <cell r="E11">
            <v>25182264</v>
          </cell>
        </row>
        <row r="12">
          <cell r="B12" t="str">
            <v>[150;200[</v>
          </cell>
          <cell r="C12">
            <v>1010119</v>
          </cell>
          <cell r="D12">
            <v>649358</v>
          </cell>
          <cell r="E12">
            <v>26667849</v>
          </cell>
        </row>
        <row r="13">
          <cell r="B13" t="str">
            <v>[200;300[</v>
          </cell>
          <cell r="C13">
            <v>1014984</v>
          </cell>
          <cell r="D13">
            <v>660185</v>
          </cell>
          <cell r="E13">
            <v>27813358</v>
          </cell>
        </row>
        <row r="14">
          <cell r="B14" t="str">
            <v>[300;+[</v>
          </cell>
          <cell r="C14">
            <v>1016755</v>
          </cell>
          <cell r="D14">
            <v>663807</v>
          </cell>
          <cell r="E14">
            <v>28585798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tion"/>
      <sheetName val="tab1pres"/>
      <sheetName val="base de données"/>
      <sheetName val="tab1EFF+Freq"/>
      <sheetName val="tab2 Eff+freq"/>
      <sheetName val="tab1moy"/>
      <sheetName val="tab1ET"/>
      <sheetName val="tab1ClassModMod"/>
      <sheetName val="tab1ClassMedMed"/>
      <sheetName val="National"/>
      <sheetName val="Feuil6"/>
      <sheetName val="Feuil7"/>
      <sheetName val="Feuil8"/>
    </sheetNames>
    <sheetDataSet>
      <sheetData sheetId="0"/>
      <sheetData sheetId="1"/>
      <sheetData sheetId="2">
        <row r="4">
          <cell r="D4">
            <v>519032</v>
          </cell>
          <cell r="E4">
            <v>361844</v>
          </cell>
        </row>
        <row r="5">
          <cell r="D5">
            <v>3238212</v>
          </cell>
          <cell r="E5">
            <v>1463994</v>
          </cell>
        </row>
        <row r="6">
          <cell r="D6">
            <v>4780303</v>
          </cell>
          <cell r="E6">
            <v>2048067</v>
          </cell>
        </row>
        <row r="7">
          <cell r="D7">
            <v>4567762</v>
          </cell>
          <cell r="E7">
            <v>2618077</v>
          </cell>
        </row>
        <row r="8">
          <cell r="D8">
            <v>5406159</v>
          </cell>
          <cell r="E8">
            <v>4631108</v>
          </cell>
        </row>
        <row r="9">
          <cell r="D9">
            <v>3302752</v>
          </cell>
          <cell r="E9">
            <v>4030872</v>
          </cell>
        </row>
        <row r="10">
          <cell r="D10">
            <v>2055769</v>
          </cell>
          <cell r="E10">
            <v>3242724</v>
          </cell>
        </row>
        <row r="11">
          <cell r="D11">
            <v>1312275</v>
          </cell>
          <cell r="E11">
            <v>2349389</v>
          </cell>
        </row>
        <row r="12">
          <cell r="D12">
            <v>1485585</v>
          </cell>
          <cell r="E12">
            <v>3063261</v>
          </cell>
        </row>
        <row r="13">
          <cell r="D13">
            <v>1145509</v>
          </cell>
          <cell r="E13">
            <v>2564668</v>
          </cell>
        </row>
        <row r="14">
          <cell r="D14">
            <v>772440</v>
          </cell>
          <cell r="E14">
            <v>1482309</v>
          </cell>
        </row>
      </sheetData>
      <sheetData sheetId="3">
        <row r="11">
          <cell r="B11" t="str">
            <v>[125;150[</v>
          </cell>
          <cell r="C11">
            <v>1001375</v>
          </cell>
          <cell r="D11">
            <v>631450</v>
          </cell>
          <cell r="E11">
            <v>25182264</v>
          </cell>
          <cell r="F11">
            <v>20746075</v>
          </cell>
        </row>
        <row r="12">
          <cell r="B12" t="str">
            <v>[150;200[</v>
          </cell>
          <cell r="C12">
            <v>1010119</v>
          </cell>
          <cell r="D12">
            <v>649358</v>
          </cell>
          <cell r="E12">
            <v>26667849</v>
          </cell>
          <cell r="F12">
            <v>23809336</v>
          </cell>
        </row>
        <row r="13">
          <cell r="B13" t="str">
            <v>[200;300[</v>
          </cell>
          <cell r="C13">
            <v>1014984</v>
          </cell>
          <cell r="D13">
            <v>660185</v>
          </cell>
          <cell r="E13">
            <v>27813358</v>
          </cell>
          <cell r="F13">
            <v>26374004</v>
          </cell>
        </row>
        <row r="14">
          <cell r="B14" t="str">
            <v>[300;+[</v>
          </cell>
          <cell r="C14">
            <v>1016755</v>
          </cell>
          <cell r="D14">
            <v>663807</v>
          </cell>
          <cell r="E14">
            <v>28585798</v>
          </cell>
          <cell r="F14">
            <v>27856313</v>
          </cell>
        </row>
        <row r="17">
          <cell r="B17" t="str">
            <v>FCC</v>
          </cell>
          <cell r="C17" t="str">
            <v>Exploitation</v>
          </cell>
          <cell r="E17" t="str">
            <v>SAU</v>
          </cell>
        </row>
        <row r="18">
          <cell r="C18">
            <v>1988</v>
          </cell>
          <cell r="D18">
            <v>2000</v>
          </cell>
          <cell r="E18">
            <v>1988</v>
          </cell>
          <cell r="F18">
            <v>2000</v>
          </cell>
        </row>
        <row r="19">
          <cell r="B19" t="str">
            <v>[0;5[</v>
          </cell>
          <cell r="C19">
            <v>0.27366671420352001</v>
          </cell>
          <cell r="D19">
            <v>0.29128647332733759</v>
          </cell>
          <cell r="E19">
            <v>1.8156988305871327E-2</v>
          </cell>
          <cell r="F19">
            <v>1.2989658753475379E-2</v>
          </cell>
        </row>
        <row r="20">
          <cell r="B20" t="str">
            <v>[5;20[</v>
          </cell>
          <cell r="C20">
            <v>0.54755078657100276</v>
          </cell>
          <cell r="D20">
            <v>0.48976735707818686</v>
          </cell>
          <cell r="E20">
            <v>0.13143743617022691</v>
          </cell>
          <cell r="F20">
            <v>6.5544855128530463E-2</v>
          </cell>
        </row>
        <row r="21">
          <cell r="B21" t="str">
            <v>[20;35[</v>
          </cell>
          <cell r="C21">
            <v>0.72286243982080234</v>
          </cell>
          <cell r="D21">
            <v>0.60372216623205233</v>
          </cell>
          <cell r="E21">
            <v>0.29866393794568896</v>
          </cell>
          <cell r="F21">
            <v>0.13906739919242003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I19" sqref="I19"/>
    </sheetView>
  </sheetViews>
  <sheetFormatPr baseColWidth="10" defaultRowHeight="15" x14ac:dyDescent="0.25"/>
  <sheetData>
    <row r="1" spans="1:8" x14ac:dyDescent="0.25">
      <c r="A1" s="1" t="s">
        <v>0</v>
      </c>
      <c r="B1" s="1"/>
      <c r="C1" s="1"/>
      <c r="D1" s="1"/>
      <c r="E1" s="1"/>
      <c r="F1" s="2"/>
      <c r="G1" s="2"/>
      <c r="H1" s="2"/>
    </row>
    <row r="2" spans="1:8" x14ac:dyDescent="0.25">
      <c r="A2" s="3"/>
      <c r="B2" s="3"/>
      <c r="C2" s="3"/>
      <c r="D2" s="3"/>
      <c r="E2" s="4"/>
      <c r="F2" s="2"/>
      <c r="G2" s="2"/>
      <c r="H2" s="2"/>
    </row>
    <row r="3" spans="1:8" x14ac:dyDescent="0.25">
      <c r="A3" s="5"/>
      <c r="B3" s="6" t="s">
        <v>1</v>
      </c>
      <c r="C3" s="6"/>
      <c r="D3" s="6" t="s">
        <v>2</v>
      </c>
      <c r="E3" s="6"/>
    </row>
    <row r="4" spans="1:8" x14ac:dyDescent="0.25">
      <c r="A4" s="5"/>
      <c r="B4" s="7">
        <v>1988</v>
      </c>
      <c r="C4" s="7">
        <v>2000</v>
      </c>
      <c r="D4" s="7">
        <v>1988</v>
      </c>
      <c r="E4" s="8">
        <v>2000</v>
      </c>
      <c r="F4" s="9" t="s">
        <v>3</v>
      </c>
      <c r="G4" s="9" t="s">
        <v>4</v>
      </c>
      <c r="H4" s="9" t="s">
        <v>5</v>
      </c>
    </row>
    <row r="5" spans="1:8" x14ac:dyDescent="0.25">
      <c r="A5" s="5" t="s">
        <v>6</v>
      </c>
      <c r="B5" s="10">
        <v>278252</v>
      </c>
      <c r="C5" s="11">
        <v>193358</v>
      </c>
      <c r="D5" s="10">
        <v>519032</v>
      </c>
      <c r="E5" s="11">
        <v>361844</v>
      </c>
      <c r="F5">
        <f>H5*D5</f>
        <v>1297580</v>
      </c>
      <c r="G5">
        <f>E5*H5</f>
        <v>904610</v>
      </c>
      <c r="H5" s="12">
        <f>5/2</f>
        <v>2.5</v>
      </c>
    </row>
    <row r="6" spans="1:8" x14ac:dyDescent="0.25">
      <c r="A6" s="5" t="s">
        <v>7</v>
      </c>
      <c r="B6" s="10">
        <v>278473</v>
      </c>
      <c r="C6" s="11">
        <v>131753</v>
      </c>
      <c r="D6" s="10">
        <v>3238212</v>
      </c>
      <c r="E6" s="11">
        <v>1463994</v>
      </c>
      <c r="F6">
        <f t="shared" ref="F6:F15" si="0">H6*D6</f>
        <v>40477650</v>
      </c>
      <c r="G6">
        <f t="shared" ref="G6:G15" si="1">E6*H6</f>
        <v>18299925</v>
      </c>
      <c r="H6">
        <f>(5+20)/2</f>
        <v>12.5</v>
      </c>
    </row>
    <row r="7" spans="1:8" x14ac:dyDescent="0.25">
      <c r="A7" s="5" t="s">
        <v>8</v>
      </c>
      <c r="B7" s="10">
        <v>178249</v>
      </c>
      <c r="C7" s="11">
        <v>75644</v>
      </c>
      <c r="D7" s="10">
        <v>4780303</v>
      </c>
      <c r="E7" s="11">
        <v>2048067</v>
      </c>
      <c r="F7">
        <f t="shared" si="0"/>
        <v>131458332.5</v>
      </c>
      <c r="G7">
        <f t="shared" si="1"/>
        <v>56321842.5</v>
      </c>
      <c r="H7">
        <f>(35+20)/2</f>
        <v>27.5</v>
      </c>
    </row>
    <row r="8" spans="1:8" x14ac:dyDescent="0.25">
      <c r="A8" s="5" t="s">
        <v>9</v>
      </c>
      <c r="B8" s="10">
        <v>109806</v>
      </c>
      <c r="C8" s="11">
        <v>62162</v>
      </c>
      <c r="D8" s="10">
        <v>4567762</v>
      </c>
      <c r="E8" s="11">
        <v>2618077</v>
      </c>
      <c r="F8">
        <f t="shared" si="0"/>
        <v>194129885</v>
      </c>
      <c r="G8">
        <f t="shared" si="1"/>
        <v>111268272.5</v>
      </c>
      <c r="H8">
        <f>(35+50)/2</f>
        <v>42.5</v>
      </c>
    </row>
    <row r="9" spans="1:8" x14ac:dyDescent="0.25">
      <c r="A9" s="5" t="s">
        <v>10</v>
      </c>
      <c r="B9" s="10">
        <v>89625</v>
      </c>
      <c r="C9" s="11">
        <v>75463</v>
      </c>
      <c r="D9" s="10">
        <v>5406159</v>
      </c>
      <c r="E9" s="11">
        <v>4631108</v>
      </c>
      <c r="F9">
        <f t="shared" si="0"/>
        <v>337884937.5</v>
      </c>
      <c r="G9">
        <f t="shared" si="1"/>
        <v>289444250</v>
      </c>
      <c r="H9">
        <f>(50+75)/2</f>
        <v>62.5</v>
      </c>
    </row>
    <row r="10" spans="1:8" x14ac:dyDescent="0.25">
      <c r="A10" s="5" t="s">
        <v>11</v>
      </c>
      <c r="B10" s="10">
        <v>38636</v>
      </c>
      <c r="C10" s="11">
        <v>46680</v>
      </c>
      <c r="D10" s="10">
        <v>3302752</v>
      </c>
      <c r="E10" s="11">
        <v>4030872</v>
      </c>
      <c r="F10">
        <f t="shared" si="0"/>
        <v>288990800</v>
      </c>
      <c r="G10">
        <f t="shared" si="1"/>
        <v>352701300</v>
      </c>
      <c r="H10">
        <f>(75+100)/2</f>
        <v>87.5</v>
      </c>
    </row>
    <row r="11" spans="1:8" x14ac:dyDescent="0.25">
      <c r="A11" s="5" t="s">
        <v>12</v>
      </c>
      <c r="B11" s="10">
        <v>18676</v>
      </c>
      <c r="C11" s="11">
        <v>29161</v>
      </c>
      <c r="D11" s="10">
        <v>2055769</v>
      </c>
      <c r="E11" s="11">
        <v>3242724</v>
      </c>
      <c r="F11">
        <f t="shared" si="0"/>
        <v>231274012.5</v>
      </c>
      <c r="G11">
        <f t="shared" si="1"/>
        <v>364806450</v>
      </c>
      <c r="H11">
        <f>(100+125)/2</f>
        <v>112.5</v>
      </c>
    </row>
    <row r="12" spans="1:8" x14ac:dyDescent="0.25">
      <c r="A12" s="5" t="s">
        <v>13</v>
      </c>
      <c r="B12" s="10">
        <v>9658</v>
      </c>
      <c r="C12" s="11">
        <v>17229</v>
      </c>
      <c r="D12" s="10">
        <v>1312275</v>
      </c>
      <c r="E12" s="11">
        <v>2349389</v>
      </c>
      <c r="F12">
        <f t="shared" si="0"/>
        <v>180437812.5</v>
      </c>
      <c r="G12">
        <f t="shared" si="1"/>
        <v>323040987.5</v>
      </c>
      <c r="H12">
        <f>(125+150)/2</f>
        <v>137.5</v>
      </c>
    </row>
    <row r="13" spans="1:8" x14ac:dyDescent="0.25">
      <c r="A13" s="5" t="s">
        <v>14</v>
      </c>
      <c r="B13" s="10">
        <v>8744</v>
      </c>
      <c r="C13" s="11">
        <v>17908</v>
      </c>
      <c r="D13" s="10">
        <v>1485585</v>
      </c>
      <c r="E13" s="11">
        <v>3063261</v>
      </c>
      <c r="F13">
        <f t="shared" si="0"/>
        <v>259977375</v>
      </c>
      <c r="G13">
        <f t="shared" si="1"/>
        <v>536070675</v>
      </c>
      <c r="H13">
        <f>(150+200)/2</f>
        <v>175</v>
      </c>
    </row>
    <row r="14" spans="1:8" x14ac:dyDescent="0.25">
      <c r="A14" s="5" t="s">
        <v>15</v>
      </c>
      <c r="B14" s="10">
        <v>4865</v>
      </c>
      <c r="C14" s="11">
        <v>10827</v>
      </c>
      <c r="D14" s="10">
        <v>1145509</v>
      </c>
      <c r="E14" s="11">
        <v>2564668</v>
      </c>
      <c r="F14">
        <f t="shared" si="0"/>
        <v>286377250</v>
      </c>
      <c r="G14">
        <f t="shared" si="1"/>
        <v>641167000</v>
      </c>
      <c r="H14">
        <f>(200+300)/2</f>
        <v>250</v>
      </c>
    </row>
    <row r="15" spans="1:8" ht="15.75" thickBot="1" x14ac:dyDescent="0.3">
      <c r="A15" s="13" t="s">
        <v>16</v>
      </c>
      <c r="B15" s="14">
        <v>1771</v>
      </c>
      <c r="C15" s="15">
        <v>3622</v>
      </c>
      <c r="D15" s="14">
        <v>772440</v>
      </c>
      <c r="E15" s="15">
        <v>1482309</v>
      </c>
      <c r="F15">
        <f t="shared" si="0"/>
        <v>270354000</v>
      </c>
      <c r="G15">
        <f t="shared" si="1"/>
        <v>518808150</v>
      </c>
      <c r="H15">
        <f>(300+400)/2</f>
        <v>350</v>
      </c>
    </row>
    <row r="16" spans="1:8" ht="16.5" thickTop="1" thickBot="1" x14ac:dyDescent="0.3">
      <c r="A16" s="16" t="s">
        <v>17</v>
      </c>
      <c r="B16" s="17">
        <f t="shared" ref="B16:G16" si="2">SUM(B5:B15)</f>
        <v>1016755</v>
      </c>
      <c r="C16" s="18">
        <f t="shared" si="2"/>
        <v>663807</v>
      </c>
      <c r="D16" s="17">
        <f t="shared" si="2"/>
        <v>28585798</v>
      </c>
      <c r="E16" s="19">
        <f t="shared" si="2"/>
        <v>27856313</v>
      </c>
      <c r="F16" s="20">
        <f t="shared" si="2"/>
        <v>2222659635</v>
      </c>
      <c r="G16" s="20">
        <f t="shared" si="2"/>
        <v>3212833462.5</v>
      </c>
    </row>
    <row r="17" spans="1:8" ht="15.75" thickTop="1" x14ac:dyDescent="0.25">
      <c r="A17" s="20"/>
      <c r="B17" s="21"/>
      <c r="C17" s="21"/>
      <c r="D17" s="21"/>
      <c r="E17" s="21"/>
      <c r="F17" s="20"/>
      <c r="G17" s="20"/>
    </row>
    <row r="18" spans="1:8" x14ac:dyDescent="0.25">
      <c r="A18" s="20"/>
      <c r="B18" s="21"/>
      <c r="C18" s="21"/>
      <c r="D18" s="21"/>
      <c r="E18" s="21"/>
      <c r="F18" s="20"/>
      <c r="G18" s="20"/>
    </row>
    <row r="20" spans="1:8" x14ac:dyDescent="0.25">
      <c r="A20" s="22" t="s">
        <v>18</v>
      </c>
      <c r="B20" s="22"/>
      <c r="C20" s="22"/>
      <c r="D20" s="22"/>
      <c r="E20" s="22"/>
      <c r="F20" s="22"/>
      <c r="G20" s="23"/>
      <c r="H20" s="23"/>
    </row>
    <row r="21" spans="1:8" x14ac:dyDescent="0.25">
      <c r="A21" s="24"/>
      <c r="B21" s="24"/>
      <c r="C21" s="24"/>
      <c r="D21" s="24"/>
      <c r="E21" s="24"/>
      <c r="F21" s="24"/>
      <c r="G21" s="23"/>
      <c r="H21" s="23"/>
    </row>
    <row r="22" spans="1:8" x14ac:dyDescent="0.25">
      <c r="A22" s="5"/>
      <c r="B22" s="7">
        <v>1988</v>
      </c>
      <c r="C22" s="8">
        <v>2000</v>
      </c>
      <c r="D22" s="9" t="s">
        <v>5</v>
      </c>
      <c r="E22" s="9" t="s">
        <v>3</v>
      </c>
      <c r="F22" s="9" t="s">
        <v>4</v>
      </c>
    </row>
    <row r="23" spans="1:8" x14ac:dyDescent="0.25">
      <c r="A23" s="5" t="s">
        <v>19</v>
      </c>
      <c r="B23" s="25">
        <v>81479</v>
      </c>
      <c r="C23" s="11">
        <v>41389</v>
      </c>
      <c r="D23">
        <f>30/2</f>
        <v>15</v>
      </c>
      <c r="E23">
        <f>D23*B23</f>
        <v>1222185</v>
      </c>
      <c r="F23">
        <f>D23*C23</f>
        <v>620835</v>
      </c>
    </row>
    <row r="24" spans="1:8" x14ac:dyDescent="0.25">
      <c r="A24" s="5" t="s">
        <v>20</v>
      </c>
      <c r="B24" s="25">
        <v>181840</v>
      </c>
      <c r="C24" s="11">
        <v>157766</v>
      </c>
      <c r="D24">
        <f>(30+39)/2</f>
        <v>34.5</v>
      </c>
      <c r="E24">
        <f t="shared" ref="E24:E29" si="3">D24*B24</f>
        <v>6273480</v>
      </c>
      <c r="F24">
        <f t="shared" ref="F24:F29" si="4">D24*C24</f>
        <v>5442927</v>
      </c>
    </row>
    <row r="25" spans="1:8" x14ac:dyDescent="0.25">
      <c r="A25" s="5" t="s">
        <v>21</v>
      </c>
      <c r="B25" s="25">
        <v>200113</v>
      </c>
      <c r="C25" s="11">
        <v>206454</v>
      </c>
      <c r="D25">
        <f>(40+49)/2</f>
        <v>44.5</v>
      </c>
      <c r="E25">
        <f t="shared" si="3"/>
        <v>8905028.5</v>
      </c>
      <c r="F25">
        <f t="shared" si="4"/>
        <v>9187203</v>
      </c>
    </row>
    <row r="26" spans="1:8" x14ac:dyDescent="0.25">
      <c r="A26" s="5" t="s">
        <v>22</v>
      </c>
      <c r="B26" s="25">
        <v>149799</v>
      </c>
      <c r="C26" s="11">
        <v>120342</v>
      </c>
      <c r="D26">
        <f>(50+54)/2</f>
        <v>52</v>
      </c>
      <c r="E26">
        <f t="shared" si="3"/>
        <v>7789548</v>
      </c>
      <c r="F26">
        <f t="shared" si="4"/>
        <v>6257784</v>
      </c>
    </row>
    <row r="27" spans="1:8" x14ac:dyDescent="0.25">
      <c r="A27" s="5" t="s">
        <v>23</v>
      </c>
      <c r="B27" s="25">
        <v>193483</v>
      </c>
      <c r="C27" s="11">
        <v>81739</v>
      </c>
      <c r="D27">
        <f>(55+59)/2</f>
        <v>57</v>
      </c>
      <c r="E27">
        <f t="shared" si="3"/>
        <v>11028531</v>
      </c>
      <c r="F27">
        <f t="shared" si="4"/>
        <v>4659123</v>
      </c>
    </row>
    <row r="28" spans="1:8" x14ac:dyDescent="0.25">
      <c r="A28" s="5" t="s">
        <v>24</v>
      </c>
      <c r="B28" s="25">
        <v>142545</v>
      </c>
      <c r="C28" s="11">
        <v>52009</v>
      </c>
      <c r="D28">
        <f>(60+64)/2</f>
        <v>62</v>
      </c>
      <c r="E28">
        <f t="shared" si="3"/>
        <v>8837790</v>
      </c>
      <c r="F28">
        <f t="shared" si="4"/>
        <v>3224558</v>
      </c>
    </row>
    <row r="29" spans="1:8" ht="15.75" thickBot="1" x14ac:dyDescent="0.3">
      <c r="A29" s="13" t="s">
        <v>25</v>
      </c>
      <c r="B29" s="26">
        <v>139472</v>
      </c>
      <c r="C29" s="15">
        <v>104254</v>
      </c>
      <c r="D29">
        <f>(65+70)/2</f>
        <v>67.5</v>
      </c>
      <c r="E29">
        <f t="shared" si="3"/>
        <v>9414360</v>
      </c>
      <c r="F29">
        <f t="shared" si="4"/>
        <v>7037145</v>
      </c>
    </row>
    <row r="30" spans="1:8" ht="16.5" thickTop="1" thickBot="1" x14ac:dyDescent="0.3">
      <c r="A30" s="27" t="s">
        <v>17</v>
      </c>
      <c r="B30" s="28">
        <f>SUM(B23:B29)</f>
        <v>1088731</v>
      </c>
      <c r="C30" s="29">
        <f>SUM(C23:C29)</f>
        <v>763953</v>
      </c>
      <c r="E30">
        <f>SUM(E23:E29)</f>
        <v>53470922.5</v>
      </c>
      <c r="F30">
        <f>SUM(F23:F29)</f>
        <v>36429575</v>
      </c>
    </row>
    <row r="31" spans="1:8" ht="15.75" thickTop="1" x14ac:dyDescent="0.25"/>
  </sheetData>
  <mergeCells count="4">
    <mergeCell ref="A1:E1"/>
    <mergeCell ref="B3:C3"/>
    <mergeCell ref="D3:E3"/>
    <mergeCell ref="A20:F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1:R36"/>
  <sheetViews>
    <sheetView tabSelected="1" topLeftCell="A10" workbookViewId="0">
      <selection activeCell="F22" sqref="F22"/>
    </sheetView>
  </sheetViews>
  <sheetFormatPr baseColWidth="10" defaultRowHeight="15" x14ac:dyDescent="0.25"/>
  <cols>
    <col min="1" max="1" width="2.85546875" customWidth="1"/>
    <col min="2" max="2" width="10" customWidth="1"/>
    <col min="7" max="7" width="5.5703125" customWidth="1"/>
    <col min="8" max="8" width="10" customWidth="1"/>
  </cols>
  <sheetData>
    <row r="1" spans="2:18" x14ac:dyDescent="0.25">
      <c r="C1" s="61" t="s">
        <v>31</v>
      </c>
    </row>
    <row r="2" spans="2:18" ht="15.75" thickBot="1" x14ac:dyDescent="0.3">
      <c r="M2" s="21"/>
      <c r="N2" s="21"/>
      <c r="O2" s="21"/>
      <c r="P2" s="21"/>
      <c r="Q2" s="21"/>
      <c r="R2" s="21"/>
    </row>
    <row r="3" spans="2:18" x14ac:dyDescent="0.25">
      <c r="B3" s="62" t="s">
        <v>32</v>
      </c>
      <c r="C3" s="63" t="s">
        <v>33</v>
      </c>
      <c r="D3" s="64"/>
      <c r="M3" s="21"/>
      <c r="N3" s="21"/>
      <c r="O3" s="21"/>
      <c r="P3" s="21"/>
      <c r="Q3" s="21"/>
      <c r="R3" s="21"/>
    </row>
    <row r="4" spans="2:18" ht="15.75" thickBot="1" x14ac:dyDescent="0.3">
      <c r="B4" s="65"/>
      <c r="C4" s="66">
        <v>1988</v>
      </c>
      <c r="D4" s="53">
        <v>2000</v>
      </c>
      <c r="M4" s="21"/>
      <c r="N4" s="21"/>
      <c r="O4" s="21"/>
      <c r="P4" s="21"/>
      <c r="Q4" s="67"/>
      <c r="R4" s="67"/>
    </row>
    <row r="5" spans="2:18" x14ac:dyDescent="0.25">
      <c r="B5" s="39" t="s">
        <v>6</v>
      </c>
      <c r="C5" s="47">
        <f>'[3]base de données'!D4</f>
        <v>519032</v>
      </c>
      <c r="D5" s="48">
        <f>'[3]base de données'!E4</f>
        <v>361844</v>
      </c>
      <c r="M5" s="21"/>
      <c r="N5" s="68"/>
      <c r="O5" s="68"/>
      <c r="P5" s="21"/>
      <c r="Q5" s="21"/>
      <c r="R5" s="21"/>
    </row>
    <row r="6" spans="2:18" x14ac:dyDescent="0.25">
      <c r="B6" s="56" t="s">
        <v>7</v>
      </c>
      <c r="C6" s="69">
        <f>C5+'[3]base de données'!D5</f>
        <v>3757244</v>
      </c>
      <c r="D6" s="70">
        <f>D5+'[3]base de données'!E5</f>
        <v>1825838</v>
      </c>
      <c r="M6" s="21"/>
      <c r="N6" s="21"/>
      <c r="O6" s="21"/>
      <c r="P6" s="21"/>
      <c r="Q6" s="21"/>
      <c r="R6" s="21"/>
    </row>
    <row r="7" spans="2:18" x14ac:dyDescent="0.25">
      <c r="B7" s="56" t="s">
        <v>8</v>
      </c>
      <c r="C7" s="69">
        <f>C6+'[3]base de données'!D6</f>
        <v>8537547</v>
      </c>
      <c r="D7" s="70">
        <f>D6+'[3]base de données'!E6</f>
        <v>3873905</v>
      </c>
      <c r="M7" s="21"/>
      <c r="N7" s="71"/>
      <c r="O7" s="71"/>
      <c r="P7" s="21"/>
      <c r="Q7" s="21"/>
      <c r="R7" s="21"/>
    </row>
    <row r="8" spans="2:18" x14ac:dyDescent="0.25">
      <c r="B8" s="56" t="s">
        <v>9</v>
      </c>
      <c r="C8" s="69">
        <f>C7+'[3]base de données'!D7</f>
        <v>13105309</v>
      </c>
      <c r="D8" s="70">
        <f>D7+'[3]base de données'!E7</f>
        <v>6491982</v>
      </c>
      <c r="M8" s="21"/>
      <c r="N8" s="71"/>
      <c r="O8" s="71"/>
      <c r="P8" s="21"/>
      <c r="Q8" s="21"/>
      <c r="R8" s="21"/>
    </row>
    <row r="9" spans="2:18" x14ac:dyDescent="0.25">
      <c r="B9" s="56" t="s">
        <v>10</v>
      </c>
      <c r="C9" s="69">
        <f>C8+'[3]base de données'!D8</f>
        <v>18511468</v>
      </c>
      <c r="D9" s="70">
        <f>D8+'[3]base de données'!E8</f>
        <v>11123090</v>
      </c>
      <c r="M9" s="21"/>
      <c r="N9" s="71"/>
      <c r="O9" s="71"/>
      <c r="P9" s="21"/>
      <c r="Q9" s="21"/>
      <c r="R9" s="21"/>
    </row>
    <row r="10" spans="2:18" x14ac:dyDescent="0.25">
      <c r="B10" s="56" t="s">
        <v>11</v>
      </c>
      <c r="C10" s="69">
        <f>C9+'[3]base de données'!D9</f>
        <v>21814220</v>
      </c>
      <c r="D10" s="70">
        <f>D9+'[3]base de données'!E9</f>
        <v>15153962</v>
      </c>
      <c r="M10" s="21"/>
      <c r="N10" s="71"/>
      <c r="O10" s="71"/>
      <c r="P10" s="21"/>
      <c r="Q10" s="21"/>
      <c r="R10" s="21"/>
    </row>
    <row r="11" spans="2:18" x14ac:dyDescent="0.25">
      <c r="B11" s="56" t="s">
        <v>12</v>
      </c>
      <c r="C11" s="69">
        <f>C10+'[3]base de données'!D10</f>
        <v>23869989</v>
      </c>
      <c r="D11" s="70">
        <f>D10+'[3]base de données'!E10</f>
        <v>18396686</v>
      </c>
      <c r="M11" s="21"/>
      <c r="N11" s="71"/>
      <c r="O11" s="71"/>
      <c r="P11" s="21"/>
      <c r="Q11" s="21"/>
      <c r="R11" s="21"/>
    </row>
    <row r="12" spans="2:18" x14ac:dyDescent="0.25">
      <c r="B12" s="56" t="s">
        <v>13</v>
      </c>
      <c r="C12" s="69">
        <f>C11+'[3]base de données'!D11</f>
        <v>25182264</v>
      </c>
      <c r="D12" s="70">
        <f>D11+'[3]base de données'!E11</f>
        <v>20746075</v>
      </c>
      <c r="M12" s="21"/>
      <c r="N12" s="71"/>
      <c r="O12" s="71"/>
      <c r="P12" s="21"/>
      <c r="Q12" s="21"/>
      <c r="R12" s="21"/>
    </row>
    <row r="13" spans="2:18" x14ac:dyDescent="0.25">
      <c r="B13" s="56" t="s">
        <v>14</v>
      </c>
      <c r="C13" s="69">
        <f>C12+'[3]base de données'!D12</f>
        <v>26667849</v>
      </c>
      <c r="D13" s="70">
        <f>D12+'[3]base de données'!E12</f>
        <v>23809336</v>
      </c>
      <c r="M13" s="21"/>
      <c r="N13" s="71"/>
      <c r="O13" s="71"/>
      <c r="P13" s="21"/>
      <c r="Q13" s="21"/>
      <c r="R13" s="21"/>
    </row>
    <row r="14" spans="2:18" x14ac:dyDescent="0.25">
      <c r="B14" s="56" t="s">
        <v>15</v>
      </c>
      <c r="C14" s="69">
        <f>C13+'[3]base de données'!D13</f>
        <v>27813358</v>
      </c>
      <c r="D14" s="70">
        <f>D13+'[3]base de données'!E13</f>
        <v>26374004</v>
      </c>
      <c r="M14" s="21"/>
      <c r="N14" s="71"/>
      <c r="O14" s="71"/>
      <c r="P14" s="21"/>
      <c r="Q14" s="21"/>
      <c r="R14" s="21"/>
    </row>
    <row r="15" spans="2:18" ht="15.75" thickBot="1" x14ac:dyDescent="0.3">
      <c r="B15" s="41" t="s">
        <v>16</v>
      </c>
      <c r="C15" s="50">
        <f>C14+'[3]base de données'!D14</f>
        <v>28585798</v>
      </c>
      <c r="D15" s="72">
        <f>D14+'[3]base de données'!E14</f>
        <v>27856313</v>
      </c>
      <c r="M15" s="21"/>
      <c r="N15" s="71"/>
      <c r="O15" s="71"/>
      <c r="P15" s="21"/>
      <c r="Q15" s="21"/>
      <c r="R15" s="21"/>
    </row>
    <row r="16" spans="2:18" x14ac:dyDescent="0.25">
      <c r="M16" s="21"/>
      <c r="N16" s="71"/>
      <c r="O16" s="71"/>
      <c r="P16" s="21"/>
      <c r="Q16" s="21"/>
      <c r="R16" s="21"/>
    </row>
    <row r="17" spans="2:18" x14ac:dyDescent="0.25">
      <c r="M17" s="21"/>
      <c r="N17" s="71"/>
      <c r="O17" s="71"/>
      <c r="P17" s="21"/>
      <c r="Q17" s="21"/>
      <c r="R17" s="21"/>
    </row>
    <row r="18" spans="2:18" ht="15.75" thickBot="1" x14ac:dyDescent="0.3">
      <c r="M18" s="21"/>
      <c r="N18" s="71"/>
      <c r="O18" s="71"/>
      <c r="P18" s="21"/>
      <c r="Q18" s="21"/>
      <c r="R18" s="21"/>
    </row>
    <row r="19" spans="2:18" x14ac:dyDescent="0.25">
      <c r="B19" s="62" t="s">
        <v>34</v>
      </c>
      <c r="C19" s="73" t="s">
        <v>33</v>
      </c>
      <c r="D19" s="64"/>
      <c r="M19" s="21"/>
      <c r="N19" s="21"/>
      <c r="O19" s="21"/>
      <c r="P19" s="21"/>
      <c r="Q19" s="21"/>
      <c r="R19" s="21"/>
    </row>
    <row r="20" spans="2:18" ht="15.75" thickBot="1" x14ac:dyDescent="0.3">
      <c r="B20" s="51"/>
      <c r="C20" s="52">
        <v>1988</v>
      </c>
      <c r="D20" s="53">
        <v>2000</v>
      </c>
      <c r="M20" s="21"/>
      <c r="N20" s="21"/>
      <c r="O20" s="21"/>
      <c r="P20" s="21"/>
      <c r="Q20" s="21"/>
      <c r="R20" s="21"/>
    </row>
    <row r="21" spans="2:18" x14ac:dyDescent="0.25">
      <c r="B21" s="39" t="s">
        <v>6</v>
      </c>
      <c r="C21" s="54">
        <f>'[1]base de données'!D5/'[1]base de données'!$D$16</f>
        <v>1.8156988305871327E-2</v>
      </c>
      <c r="D21" s="55">
        <f>'[1]base de données'!E5/'[1]base de données'!$E$16</f>
        <v>1.2989658753475379E-2</v>
      </c>
    </row>
    <row r="22" spans="2:18" x14ac:dyDescent="0.25">
      <c r="B22" s="56" t="s">
        <v>7</v>
      </c>
      <c r="C22" s="57">
        <f>C21+'[1]base de données'!D6/'[1]base de données'!$D$16</f>
        <v>0.13143743617022691</v>
      </c>
      <c r="D22" s="58">
        <f>D21+'[1]base de données'!E6/'[1]base de données'!$E$16</f>
        <v>6.5544855128530463E-2</v>
      </c>
    </row>
    <row r="23" spans="2:18" x14ac:dyDescent="0.25">
      <c r="B23" s="56" t="s">
        <v>8</v>
      </c>
      <c r="C23" s="57">
        <f>C22+'[1]base de données'!D7/'[1]base de données'!$D$16</f>
        <v>0.29866393794568896</v>
      </c>
      <c r="D23" s="58">
        <f>D22+'[1]base de données'!E7/'[1]base de données'!$E$16</f>
        <v>0.13906739919242003</v>
      </c>
    </row>
    <row r="24" spans="2:18" x14ac:dyDescent="0.25">
      <c r="B24" s="56" t="s">
        <v>9</v>
      </c>
      <c r="C24" s="57">
        <f>C23+'[1]base de données'!D8/'[1]base de données'!$D$16</f>
        <v>0.45845524410408273</v>
      </c>
      <c r="D24" s="58">
        <f>D23+'[1]base de données'!E8/'[1]base de données'!$E$16</f>
        <v>0.23305245026504404</v>
      </c>
    </row>
    <row r="25" spans="2:18" x14ac:dyDescent="0.25">
      <c r="B25" s="56" t="s">
        <v>10</v>
      </c>
      <c r="C25" s="57">
        <f>C24+'[1]base de données'!D9/'[1]base de données'!$D$16</f>
        <v>0.64757569475583643</v>
      </c>
      <c r="D25" s="58">
        <f>D24+'[1]base de données'!E9/'[1]base de données'!$E$16</f>
        <v>0.39930230536970202</v>
      </c>
    </row>
    <row r="26" spans="2:18" x14ac:dyDescent="0.25">
      <c r="B26" s="56" t="s">
        <v>11</v>
      </c>
      <c r="C26" s="57">
        <f>C25+'[1]base de données'!D10/'[1]base de données'!$D$16</f>
        <v>0.76311390712269078</v>
      </c>
      <c r="D26" s="58">
        <f>D25+'[1]base de données'!E10/'[1]base de données'!$E$16</f>
        <v>0.54400458524428552</v>
      </c>
    </row>
    <row r="27" spans="2:18" x14ac:dyDescent="0.25">
      <c r="B27" s="56" t="s">
        <v>12</v>
      </c>
      <c r="C27" s="57">
        <f>C26+'[1]base de données'!D11/'[1]base de données'!$D$16</f>
        <v>0.83502965353634695</v>
      </c>
      <c r="D27" s="58">
        <f>D26+'[1]base de données'!E11/'[1]base de données'!$E$16</f>
        <v>0.66041352995997704</v>
      </c>
    </row>
    <row r="28" spans="2:18" x14ac:dyDescent="0.25">
      <c r="B28" s="56" t="s">
        <v>13</v>
      </c>
      <c r="C28" s="57">
        <f>C27+'[1]base de données'!D12/'[1]base de données'!$D$16</f>
        <v>0.88093619076158025</v>
      </c>
      <c r="D28" s="58">
        <f>D27+'[1]base de données'!E12/'[1]base de données'!$E$16</f>
        <v>0.7447530834392907</v>
      </c>
    </row>
    <row r="29" spans="2:18" x14ac:dyDescent="0.25">
      <c r="B29" s="56" t="s">
        <v>14</v>
      </c>
      <c r="C29" s="57">
        <f>C28+'[1]base de données'!D13/'[1]base de données'!$D$16</f>
        <v>0.93290552882238931</v>
      </c>
      <c r="D29" s="58">
        <f>D28+'[1]base de données'!E13/'[1]base de données'!$E$16</f>
        <v>0.85471957469748416</v>
      </c>
    </row>
    <row r="30" spans="2:18" x14ac:dyDescent="0.25">
      <c r="B30" s="56" t="s">
        <v>15</v>
      </c>
      <c r="C30" s="57">
        <f>C29+'[1]base de données'!D14/'[1]base de données'!$D$16</f>
        <v>0.97297819007886355</v>
      </c>
      <c r="D30" s="58">
        <f>D29+'[1]base de données'!E14/'[1]base de données'!$E$16</f>
        <v>0.94678732250028919</v>
      </c>
    </row>
    <row r="31" spans="2:18" ht="15.75" thickBot="1" x14ac:dyDescent="0.3">
      <c r="B31" s="41" t="s">
        <v>16</v>
      </c>
      <c r="C31" s="59">
        <f>C30+'[1]base de données'!D15/'[1]base de données'!$D$16</f>
        <v>0.99999999999999989</v>
      </c>
      <c r="D31" s="60">
        <f>D30+'[1]base de données'!E15/'[1]base de données'!$E$16</f>
        <v>0.99999999999999989</v>
      </c>
    </row>
    <row r="32" spans="2:18" x14ac:dyDescent="0.25">
      <c r="C32" s="71"/>
      <c r="D32" s="71"/>
    </row>
    <row r="33" spans="2:4" x14ac:dyDescent="0.25">
      <c r="C33" s="21"/>
      <c r="D33" s="21"/>
    </row>
    <row r="35" spans="2:4" x14ac:dyDescent="0.25">
      <c r="B35" s="21"/>
      <c r="C35" s="21"/>
    </row>
    <row r="36" spans="2:4" x14ac:dyDescent="0.25">
      <c r="B36" s="21"/>
      <c r="C36" s="21"/>
    </row>
  </sheetData>
  <mergeCells count="3">
    <mergeCell ref="C3:D3"/>
    <mergeCell ref="N5:O5"/>
    <mergeCell ref="C19:D19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1:F20"/>
  <sheetViews>
    <sheetView workbookViewId="0">
      <selection activeCell="H8" sqref="H8"/>
    </sheetView>
  </sheetViews>
  <sheetFormatPr baseColWidth="10" defaultRowHeight="15" x14ac:dyDescent="0.25"/>
  <cols>
    <col min="1" max="1" width="27.28515625" customWidth="1"/>
    <col min="2" max="2" width="16.140625" customWidth="1"/>
  </cols>
  <sheetData>
    <row r="1" spans="2:6" x14ac:dyDescent="0.25">
      <c r="B1" s="30" t="s">
        <v>26</v>
      </c>
    </row>
    <row r="5" spans="2:6" ht="15.75" thickBot="1" x14ac:dyDescent="0.3"/>
    <row r="6" spans="2:6" ht="15.75" thickBot="1" x14ac:dyDescent="0.3">
      <c r="B6" s="31"/>
      <c r="C6" s="32" t="s">
        <v>1</v>
      </c>
      <c r="D6" s="33"/>
      <c r="E6" s="32" t="s">
        <v>2</v>
      </c>
      <c r="F6" s="33"/>
    </row>
    <row r="7" spans="2:6" ht="15.75" thickBot="1" x14ac:dyDescent="0.3">
      <c r="B7" s="34"/>
      <c r="C7" s="35">
        <v>1988</v>
      </c>
      <c r="D7" s="36">
        <v>2000</v>
      </c>
      <c r="E7" s="37">
        <v>1988</v>
      </c>
      <c r="F7" s="38">
        <v>2000</v>
      </c>
    </row>
    <row r="8" spans="2:6" x14ac:dyDescent="0.25">
      <c r="B8" s="39" t="s">
        <v>27</v>
      </c>
      <c r="C8" s="40" t="e">
        <f>INDEX('[1]base de données'!A5:E15,MATCH(C9,'[1]base de données'!A5:E15,0),2)</f>
        <v>#N/A</v>
      </c>
      <c r="D8" s="40" t="e">
        <f>INDEX('[1]base de données'!B5:F15,MATCH(D9,'[1]base de données'!B5:F15,0),1)</f>
        <v>#N/A</v>
      </c>
      <c r="E8" s="40" t="e">
        <f>VLOOKUP(E9,'[1]base de données'!C5:D15,1,FALSE)</f>
        <v>#N/A</v>
      </c>
      <c r="F8" s="40" t="e">
        <f>VLOOKUP(F9,'[1]base de données'!D5:E15,1,FALSE)</f>
        <v>#N/A</v>
      </c>
    </row>
    <row r="9" spans="2:6" ht="15.75" thickBot="1" x14ac:dyDescent="0.3">
      <c r="B9" s="41" t="s">
        <v>28</v>
      </c>
      <c r="C9" s="40">
        <f>MAX('[1]base de données'!B5:B15)</f>
        <v>278473</v>
      </c>
      <c r="D9" s="40">
        <f>MAX('[1]base de données'!C5:C15)</f>
        <v>193358</v>
      </c>
      <c r="E9" s="40">
        <f>MAX('[1]base de données'!D5:D15)</f>
        <v>5406159</v>
      </c>
      <c r="F9" s="40">
        <f>MAX('[1]base de données'!E5:E15)</f>
        <v>4631108</v>
      </c>
    </row>
    <row r="10" spans="2:6" x14ac:dyDescent="0.25">
      <c r="B10" s="21"/>
      <c r="C10" s="21"/>
      <c r="D10" s="21"/>
      <c r="E10" s="21"/>
      <c r="F10" s="21"/>
    </row>
    <row r="11" spans="2:6" x14ac:dyDescent="0.25">
      <c r="B11" s="21"/>
      <c r="C11" s="21"/>
      <c r="D11" s="21"/>
      <c r="E11" s="21"/>
      <c r="F11" s="21"/>
    </row>
    <row r="12" spans="2:6" x14ac:dyDescent="0.25">
      <c r="B12" s="21"/>
      <c r="C12" s="21"/>
      <c r="D12" s="21"/>
      <c r="E12" s="21"/>
      <c r="F12" s="21"/>
    </row>
    <row r="13" spans="2:6" x14ac:dyDescent="0.25">
      <c r="B13" s="21"/>
      <c r="C13" s="21"/>
      <c r="D13" s="21"/>
      <c r="E13" s="21"/>
      <c r="F13" s="21"/>
    </row>
    <row r="14" spans="2:6" ht="15.75" thickBot="1" x14ac:dyDescent="0.3">
      <c r="B14" s="21"/>
      <c r="C14" s="21"/>
      <c r="D14" s="21"/>
      <c r="E14" s="21"/>
      <c r="F14" s="21"/>
    </row>
    <row r="15" spans="2:6" ht="15.75" thickBot="1" x14ac:dyDescent="0.3">
      <c r="B15" s="42"/>
      <c r="C15" s="43" t="s">
        <v>1</v>
      </c>
      <c r="D15" s="44"/>
      <c r="E15" s="43" t="s">
        <v>2</v>
      </c>
      <c r="F15" s="44"/>
    </row>
    <row r="16" spans="2:6" ht="15.75" thickBot="1" x14ac:dyDescent="0.3">
      <c r="B16" s="45"/>
      <c r="C16" s="37">
        <v>1988</v>
      </c>
      <c r="D16" s="38">
        <v>2000</v>
      </c>
      <c r="E16" s="37">
        <v>1988</v>
      </c>
      <c r="F16" s="38">
        <v>2000</v>
      </c>
    </row>
    <row r="17" spans="2:6" x14ac:dyDescent="0.25">
      <c r="B17" s="46" t="s">
        <v>29</v>
      </c>
      <c r="C17" s="47" t="e">
        <f>HLOOKUP([2]tab1EFF!B11:B21,[2]tab1EFF!B11:C21,2,FALSE)</f>
        <v>#REF!</v>
      </c>
      <c r="D17" s="48" t="e">
        <f>HLOOKUP([2]tab1EFF!B11:B21,[2]tab1EFF!B11:D21,2,FALSE)</f>
        <v>#REF!</v>
      </c>
      <c r="E17" s="47" t="e">
        <f>HLOOKUP([2]tab1EFF!$B11:$B21,[2]tab1EFF!B11:E21,5,FALSE)</f>
        <v>#REF!</v>
      </c>
      <c r="F17" s="48" t="e">
        <f>HLOOKUP('[3]tab1EFF+Freq'!B11:B21,'[3]tab1EFF+Freq'!B11:F21,6,FALSE)</f>
        <v>#N/A</v>
      </c>
    </row>
    <row r="18" spans="2:6" ht="15.75" thickBot="1" x14ac:dyDescent="0.3">
      <c r="B18" s="49" t="s">
        <v>30</v>
      </c>
      <c r="C18" s="50">
        <f>MEDIAN('[1]base de données'!B5:B15)</f>
        <v>38636</v>
      </c>
      <c r="D18" s="50">
        <f>MEDIAN('[1]base de données'!C5:C15)</f>
        <v>46680</v>
      </c>
      <c r="E18" s="50">
        <f>MEDIAN('[1]base de données'!D5:D15)</f>
        <v>2055769</v>
      </c>
      <c r="F18" s="50">
        <f>MEDIAN('[1]base de données'!E5:E15)</f>
        <v>2564668</v>
      </c>
    </row>
    <row r="19" spans="2:6" x14ac:dyDescent="0.25">
      <c r="B19" s="21"/>
      <c r="C19" s="21"/>
      <c r="D19" s="21"/>
      <c r="E19" s="21"/>
      <c r="F19" s="21"/>
    </row>
    <row r="20" spans="2:6" x14ac:dyDescent="0.25">
      <c r="B20" s="21"/>
      <c r="C20" s="21"/>
      <c r="D20" s="21"/>
      <c r="E20" s="21"/>
      <c r="F20" s="21"/>
    </row>
  </sheetData>
  <mergeCells count="4">
    <mergeCell ref="C6:D6"/>
    <mergeCell ref="E6:F6"/>
    <mergeCell ref="C15:D15"/>
    <mergeCell ref="E15:F1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tab1EFF2</vt:lpstr>
      <vt:lpstr>tab1ClassMedMod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</dc:creator>
  <cp:lastModifiedBy>Camille</cp:lastModifiedBy>
  <dcterms:created xsi:type="dcterms:W3CDTF">2012-05-10T16:07:18Z</dcterms:created>
  <dcterms:modified xsi:type="dcterms:W3CDTF">2012-05-10T16:12:56Z</dcterms:modified>
</cp:coreProperties>
</file>