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omments1.xml" ContentType="application/vnd.openxmlformats-officedocument.spreadsheetml.comments+xml"/>
  <Override PartName="/xl/charts/chart1.xml" ContentType="application/vnd.openxmlformats-officedocument.drawingml.chart+xml"/>
  <Override PartName="/xl/charts/chart2.xml" ContentType="application/vnd.openxmlformats-officedocument.drawingml.chart+xml"/>
  <Override PartName="/xl/theme/themeOverride1.xml" ContentType="application/vnd.openxmlformats-officedocument.themeOverride+xml"/>
  <Override PartName="/xl/comments2.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32445" yWindow="960" windowWidth="10815" windowHeight="10755" activeTab="1"/>
  </bookViews>
  <sheets>
    <sheet name="feuil2" sheetId="526" r:id="rId1"/>
    <sheet name="Feuil3" sheetId="3" r:id="rId2"/>
    <sheet name="Feuil1" sheetId="47" r:id="rId3"/>
    <sheet name="Feuil4" sheetId="5" r:id="rId4"/>
  </sheets>
  <definedNames>
    <definedName name="_xlnm._FilterDatabase" localSheetId="2" hidden="1">Feuil1!$A$1:$U$36247</definedName>
    <definedName name="_xlnm._FilterDatabase" localSheetId="1" hidden="1">Feuil3!$A$1:$U$81</definedName>
    <definedName name="_xlnm._FilterDatabase" localSheetId="3" hidden="1">Feuil4!$A$67:$J$201</definedName>
    <definedName name="_xlnm.Criteria" localSheetId="1">Feuil3!$AH$7:$AN$8</definedName>
    <definedName name="P15_Datenbasis">#REF!</definedName>
  </definedNames>
  <calcPr calcId="145621"/>
</workbook>
</file>

<file path=xl/calcChain.xml><?xml version="1.0" encoding="utf-8"?>
<calcChain xmlns="http://schemas.openxmlformats.org/spreadsheetml/2006/main">
  <c r="AC48" i="3" l="1"/>
  <c r="AD48" i="3" s="1"/>
  <c r="AE48" i="3" s="1"/>
  <c r="AB47" i="3"/>
  <c r="AC47" i="3" s="1"/>
  <c r="AD47" i="3" s="1"/>
  <c r="B10" i="3" l="1"/>
  <c r="X37" i="5"/>
  <c r="X38" i="5" s="1"/>
  <c r="X39" i="5" s="1"/>
  <c r="X40" i="5" s="1"/>
  <c r="X41" i="5" s="1"/>
  <c r="X42" i="5" s="1"/>
  <c r="X43" i="5" s="1"/>
  <c r="X44" i="5" s="1"/>
  <c r="X45" i="5" s="1"/>
  <c r="X46" i="5" s="1"/>
  <c r="X47" i="5" s="1"/>
  <c r="X48" i="5" s="1"/>
  <c r="X49" i="5" s="1"/>
  <c r="X50" i="5" s="1"/>
  <c r="X51" i="5" s="1"/>
  <c r="X52" i="5" s="1"/>
  <c r="X53" i="5" s="1"/>
  <c r="X54" i="5" s="1"/>
  <c r="X55" i="5" s="1"/>
  <c r="X56" i="5" s="1"/>
  <c r="X57" i="5" s="1"/>
  <c r="X58" i="5" s="1"/>
  <c r="X59" i="5" s="1"/>
  <c r="X60" i="5" s="1"/>
  <c r="X61" i="5" s="1"/>
  <c r="X62" i="5" s="1"/>
  <c r="X63" i="5" s="1"/>
  <c r="X64" i="5" s="1"/>
  <c r="X65" i="5" s="1"/>
  <c r="X66" i="5" s="1"/>
  <c r="X67" i="5" s="1"/>
  <c r="X68" i="5" s="1"/>
  <c r="X69" i="5" s="1"/>
  <c r="X70" i="5" s="1"/>
  <c r="D1" i="5" l="1"/>
  <c r="E1" i="5" s="1"/>
  <c r="A69" i="3"/>
  <c r="B69" i="3" s="1"/>
  <c r="A68" i="3"/>
  <c r="Z26" i="5" l="1"/>
  <c r="Z24" i="5"/>
  <c r="Z22" i="5"/>
  <c r="Z20" i="5"/>
  <c r="Z18" i="5"/>
  <c r="Z16" i="5"/>
  <c r="Z14" i="5"/>
  <c r="Z12" i="5"/>
  <c r="Z10" i="5"/>
  <c r="Z8" i="5"/>
  <c r="Z6" i="5"/>
  <c r="Z4" i="5"/>
  <c r="Z2" i="5"/>
  <c r="Z13" i="5"/>
  <c r="Z9" i="5"/>
  <c r="Z5" i="5"/>
  <c r="Z25" i="5"/>
  <c r="Z23" i="5"/>
  <c r="Z21" i="5"/>
  <c r="Z19" i="5"/>
  <c r="Z17" i="5"/>
  <c r="Z15" i="5"/>
  <c r="Z11" i="5"/>
  <c r="Z7" i="5"/>
  <c r="Z3" i="5"/>
  <c r="A200" i="5"/>
  <c r="A201" i="5" s="1"/>
  <c r="A195" i="5"/>
  <c r="A196" i="5" s="1"/>
  <c r="A197" i="5" s="1"/>
  <c r="A198" i="5" s="1"/>
  <c r="A189" i="5"/>
  <c r="A190" i="5" s="1"/>
  <c r="A191" i="5" s="1"/>
  <c r="A192" i="5" s="1"/>
  <c r="A193" i="5" s="1"/>
  <c r="A185" i="5"/>
  <c r="A186" i="5" s="1"/>
  <c r="A187" i="5" s="1"/>
  <c r="A181" i="5"/>
  <c r="A182" i="5" s="1"/>
  <c r="A183" i="5" s="1"/>
  <c r="A178" i="5"/>
  <c r="A179" i="5" s="1"/>
  <c r="A172" i="5"/>
  <c r="A173" i="5" s="1"/>
  <c r="A174" i="5" s="1"/>
  <c r="A175" i="5" s="1"/>
  <c r="A176" i="5" s="1"/>
  <c r="A164" i="5"/>
  <c r="A165" i="5" s="1"/>
  <c r="A166" i="5" s="1"/>
  <c r="A167" i="5" s="1"/>
  <c r="A168" i="5" s="1"/>
  <c r="A169" i="5" s="1"/>
  <c r="A170" i="5" s="1"/>
  <c r="A158" i="5"/>
  <c r="A159" i="5" s="1"/>
  <c r="A160" i="5" s="1"/>
  <c r="A161" i="5" s="1"/>
  <c r="A162" i="5" s="1"/>
  <c r="A154" i="5"/>
  <c r="A155" i="5" s="1"/>
  <c r="A156" i="5" s="1"/>
  <c r="A149" i="5"/>
  <c r="A150" i="5" s="1"/>
  <c r="A151" i="5" s="1"/>
  <c r="A152" i="5" s="1"/>
  <c r="A145" i="5"/>
  <c r="A146" i="5" s="1"/>
  <c r="A147" i="5" s="1"/>
  <c r="A132" i="5"/>
  <c r="A133" i="5" s="1"/>
  <c r="A134" i="5" s="1"/>
  <c r="A135" i="5" s="1"/>
  <c r="A126" i="5"/>
  <c r="A127" i="5" s="1"/>
  <c r="A128" i="5" s="1"/>
  <c r="A130" i="5" s="1"/>
  <c r="A122" i="5"/>
  <c r="A123" i="5" s="1"/>
  <c r="A124" i="5" s="1"/>
  <c r="A117" i="5"/>
  <c r="A118" i="5" s="1"/>
  <c r="A119" i="5" s="1"/>
  <c r="A120" i="5" s="1"/>
  <c r="A112" i="5"/>
  <c r="A113" i="5" s="1"/>
  <c r="A114" i="5" s="1"/>
  <c r="A115" i="5" s="1"/>
  <c r="A108" i="5"/>
  <c r="A109" i="5" s="1"/>
  <c r="A110" i="5" s="1"/>
  <c r="A102" i="5"/>
  <c r="A103" i="5" s="1"/>
  <c r="A104" i="5" s="1"/>
  <c r="A105" i="5" s="1"/>
  <c r="A106" i="5" s="1"/>
  <c r="A96" i="5"/>
  <c r="A97" i="5" s="1"/>
  <c r="A98" i="5" s="1"/>
  <c r="A99" i="5" s="1"/>
  <c r="A100" i="5" s="1"/>
  <c r="A87" i="5"/>
  <c r="A88" i="5" s="1"/>
  <c r="A89" i="5" s="1"/>
  <c r="A90" i="5" s="1"/>
  <c r="A91" i="5" s="1"/>
  <c r="A92" i="5" s="1"/>
  <c r="A93" i="5" s="1"/>
  <c r="A94" i="5" s="1"/>
  <c r="A81" i="5"/>
  <c r="A82" i="5" s="1"/>
  <c r="A83" i="5" s="1"/>
  <c r="A84" i="5" s="1"/>
  <c r="A85" i="5" s="1"/>
  <c r="A75" i="5"/>
  <c r="AB10" i="3"/>
  <c r="AB9" i="3"/>
  <c r="AB8" i="3"/>
  <c r="AB4" i="3"/>
  <c r="AB3" i="3"/>
  <c r="AB2" i="3"/>
  <c r="AB65" i="3"/>
  <c r="AC65" i="3" s="1"/>
  <c r="AB64" i="3"/>
  <c r="AC64" i="3" s="1"/>
  <c r="AD64" i="3" s="1"/>
  <c r="AE64" i="3" s="1"/>
  <c r="AB63" i="3"/>
  <c r="AC63" i="3" s="1"/>
  <c r="AD63" i="3" s="1"/>
  <c r="AE63" i="3" s="1"/>
  <c r="AF63" i="3" s="1"/>
  <c r="AB62" i="3"/>
  <c r="AC62" i="3" s="1"/>
  <c r="AD62" i="3" s="1"/>
  <c r="AE61" i="3"/>
  <c r="AF61" i="3" s="1"/>
  <c r="AB61" i="3"/>
  <c r="AC61" i="3" s="1"/>
  <c r="AD61" i="3" s="1"/>
  <c r="AB60" i="3"/>
  <c r="AC60" i="3" s="1"/>
  <c r="AD60" i="3" s="1"/>
  <c r="AB59" i="3"/>
  <c r="AC59" i="3" s="1"/>
  <c r="AB58" i="3"/>
  <c r="AC58" i="3" s="1"/>
  <c r="AD58" i="3" s="1"/>
  <c r="AE58" i="3" s="1"/>
  <c r="AB57" i="3"/>
  <c r="AC57" i="3" s="1"/>
  <c r="AD57" i="3" s="1"/>
  <c r="AE57" i="3" s="1"/>
  <c r="AF57" i="3" s="1"/>
  <c r="AG57" i="3" s="1"/>
  <c r="AH57" i="3" s="1"/>
  <c r="AB56" i="3"/>
  <c r="AC56" i="3" s="1"/>
  <c r="AD56" i="3" s="1"/>
  <c r="AE56" i="3" s="1"/>
  <c r="AF56" i="3" s="1"/>
  <c r="AB55" i="3"/>
  <c r="AC55" i="3" s="1"/>
  <c r="AD55" i="3" s="1"/>
  <c r="AB54" i="3"/>
  <c r="AC54" i="3" s="1"/>
  <c r="AD54" i="3" s="1"/>
  <c r="AE54" i="3" s="1"/>
  <c r="AC53" i="3"/>
  <c r="AD53" i="3" s="1"/>
  <c r="AB53" i="3"/>
  <c r="AB46" i="3"/>
  <c r="AC46" i="3" s="1"/>
  <c r="AD46" i="3" s="1"/>
  <c r="AB45" i="3"/>
  <c r="AC45" i="3" s="1"/>
  <c r="AD45" i="3" s="1"/>
  <c r="AE45" i="3" s="1"/>
  <c r="AE44" i="3"/>
  <c r="AB44" i="3"/>
  <c r="AC44" i="3" s="1"/>
  <c r="AD44" i="3" s="1"/>
  <c r="AB43" i="3"/>
  <c r="AC43" i="3" s="1"/>
  <c r="AD43" i="3" s="1"/>
  <c r="AB42" i="3"/>
  <c r="AC42" i="3" s="1"/>
  <c r="AD42" i="3" s="1"/>
  <c r="AE42" i="3" s="1"/>
  <c r="AF42" i="3" s="1"/>
  <c r="AC41" i="3"/>
  <c r="AD41" i="3" s="1"/>
  <c r="AE41" i="3" s="1"/>
  <c r="AF41" i="3" s="1"/>
  <c r="AB41" i="3"/>
  <c r="AB40" i="3"/>
  <c r="AC40" i="3" s="1"/>
  <c r="AD40" i="3" s="1"/>
  <c r="AE40" i="3" s="1"/>
  <c r="AF40" i="3" s="1"/>
  <c r="AG40" i="3" s="1"/>
  <c r="AH40" i="3" s="1"/>
  <c r="AI40" i="3" s="1"/>
  <c r="AC39" i="3"/>
  <c r="AD39" i="3" s="1"/>
  <c r="AE39" i="3" s="1"/>
  <c r="AF39" i="3" s="1"/>
  <c r="AB39" i="3"/>
  <c r="AB38" i="3"/>
  <c r="AC38" i="3" s="1"/>
  <c r="AD38" i="3" s="1"/>
  <c r="AE38" i="3" s="1"/>
  <c r="AF38" i="3" s="1"/>
  <c r="AF58" i="3" l="1"/>
  <c r="AB7" i="3" s="1"/>
  <c r="AB6" i="3"/>
  <c r="AB5" i="3"/>
  <c r="AF34" i="3"/>
  <c r="AE34" i="3"/>
  <c r="AC34" i="3"/>
  <c r="A76" i="5"/>
  <c r="A77" i="5" s="1"/>
  <c r="A78" i="5" s="1"/>
  <c r="A79" i="5" s="1"/>
  <c r="AB34" i="3" l="1"/>
  <c r="AA34" i="3"/>
  <c r="AD34" i="3"/>
  <c r="B68" i="3"/>
  <c r="AA33" i="3"/>
  <c r="AC33" i="3"/>
  <c r="AB33" i="3"/>
  <c r="AF33" i="3"/>
  <c r="AE33" i="3"/>
  <c r="AD33" i="3"/>
  <c r="Z4" i="3" l="1"/>
  <c r="Z3" i="3"/>
  <c r="Z2" i="3"/>
  <c r="Z1" i="3"/>
  <c r="AD10" i="3" l="1"/>
  <c r="AD9" i="3"/>
  <c r="AD8" i="3"/>
  <c r="AD7" i="3"/>
</calcChain>
</file>

<file path=xl/comments1.xml><?xml version="1.0" encoding="utf-8"?>
<comments xmlns="http://schemas.openxmlformats.org/spreadsheetml/2006/main">
  <authors>
    <author>Dupont, Guillaume</author>
  </authors>
  <commentList>
    <comment ref="A2" authorId="0">
      <text>
        <r>
          <rPr>
            <b/>
            <sz val="9"/>
            <color indexed="81"/>
            <rFont val="Tahoma"/>
            <family val="2"/>
          </rPr>
          <t xml:space="preserve">Dupont, Guillaume:
</t>
        </r>
        <r>
          <rPr>
            <sz val="9"/>
            <color indexed="81"/>
            <rFont val="Tahoma"/>
            <family val="2"/>
          </rPr>
          <t xml:space="preserve">
Etape pour analyser un fichier:
1- Charger votre fichier à analyser en appuyant sur le bouton "Charger Csv" (Les données brutes se trouvent en Feuil1")
2-Rentrer vos critère d'analyse dans les cellules A6:C9 (Eolienne à analyser;Date d'analyse; Position angulaire de la machine à prendre en compte)
        -Il est possible d'analyser une ou deux éoliennes en même temps (Première éolienne en A7 et deuxième éolienne en A8) Pour analyser une seule éolienne supprimer le contenu de la cellule A8 à l'aide de la touche "Suppr" sur votre clavier.
3-Appuyer sur le bouton Filtrer (Les données filtrées se trouvent en Feuil2)
4- A cette étape il est possible de tracer un ou deux graphiques:
         -Appuyer sur le bouton "Traçer graphique P=f(v)" pour faire apparaitre le nuage de point de une ou des éoliennes sélectionnées ainsi que sa courbe caractéristique.(Ce graphique permet de voir la courbe de charge des éoliennes).
         -Appuyer sur le bouton "Traçer graphique P=f(Rpm)" pour faire apparaitre le nuage de point de une ou des éoliennes sélectionnées ainsi que les différents modes rencontré sur ces éoliennes.(Ce graphique permet de voir dans quels mode fonctionne les éoliennes)
5-Pour tracer de nouveaux graphiques, effacer les graphiques déjà présents à l'aide des boutons "Effacer graphique P=f(v)" et "Effacer graphique P=f(Rpm)", choisissez ensuite vos nouveaux critères dans les cellules A6:C9 puis appuyer sur le bouton Filtrer.
6- Pour charger un nouveau fichier, appuyer de nouveau sur Charger Csv, la suppression des anciennes données est automatique.
Les données chargés sont également supprimé de façon automatique avant une sauvegarde ou en fermant le classeur.
En feuil4 se trouvent toutes les informations concernant le parc (Courbe caractéristique des machines, bridages,modes...)
Les informations en feuil4 sont celles qui permettent de tracer la courbe caractéristique du graphique P=f(v), ainsi que les différents modes présent sur le graphiques P=f(Rpm), il est possible de changer ces valeurs dans le tableau feuil4.
D'autres informations sont disponibles dans toutes les feuilles de ce classeur,un triangle rouge dans le coin d'une cellule indique la présence d'informations, il suffit de passer la souris sur cette cellule pour avoir des informations.  
D'autres outils sont disponibles onglet "courbe moyenne" et onglet "rose des vents"
</t>
        </r>
      </text>
    </comment>
    <comment ref="B7" authorId="0">
      <text>
        <r>
          <rPr>
            <b/>
            <sz val="9"/>
            <color indexed="81"/>
            <rFont val="Tahoma"/>
            <family val="2"/>
          </rPr>
          <t>Dupont, Guillaume:</t>
        </r>
        <r>
          <rPr>
            <sz val="9"/>
            <color indexed="81"/>
            <rFont val="Tahoma"/>
            <family val="2"/>
          </rPr>
          <t xml:space="preserve">
Date au format:
jj/mm/aaaa hh:mm</t>
        </r>
      </text>
    </comment>
    <comment ref="C7" authorId="0">
      <text>
        <r>
          <rPr>
            <b/>
            <sz val="9"/>
            <color indexed="81"/>
            <rFont val="Tahoma"/>
            <family val="2"/>
          </rPr>
          <t xml:space="preserve">Dupont, Guillaume:
</t>
        </r>
        <r>
          <rPr>
            <sz val="9"/>
            <color indexed="81"/>
            <rFont val="Tahoma"/>
            <family val="2"/>
          </rPr>
          <t xml:space="preserve">
Date au format:
jj/mm/aaaa hh:mm</t>
        </r>
      </text>
    </comment>
    <comment ref="B9" authorId="0">
      <text>
        <r>
          <rPr>
            <b/>
            <sz val="9"/>
            <color indexed="81"/>
            <rFont val="Tahoma"/>
            <family val="2"/>
          </rPr>
          <t>Dupont, Guillaume:</t>
        </r>
        <r>
          <rPr>
            <sz val="9"/>
            <color indexed="81"/>
            <rFont val="Tahoma"/>
            <family val="2"/>
          </rPr>
          <t xml:space="preserve">
Cette option permet par exemple de tracer une courbe de charge en prenant en compte seulement certaines directions de la nacelle.
Mettre 0 pour sélectionner toutes les valeurs.</t>
        </r>
      </text>
    </comment>
    <comment ref="C9" authorId="0">
      <text>
        <r>
          <rPr>
            <b/>
            <sz val="9"/>
            <color indexed="81"/>
            <rFont val="Tahoma"/>
            <family val="2"/>
          </rPr>
          <t xml:space="preserve">Dupont, Guillaume:
</t>
        </r>
        <r>
          <rPr>
            <sz val="9"/>
            <color indexed="81"/>
            <rFont val="Tahoma"/>
            <family val="2"/>
          </rPr>
          <t xml:space="preserve">
Cette option permet par exemple de tracer une courbe de charge en prenant en compte seulement certaines directions de la nacelle.
Mettre 360 pour sélectionner toutes les valeurs.</t>
        </r>
      </text>
    </comment>
  </commentList>
</comments>
</file>

<file path=xl/comments2.xml><?xml version="1.0" encoding="utf-8"?>
<comments xmlns="http://schemas.openxmlformats.org/spreadsheetml/2006/main">
  <authors>
    <author>Dupont, Guillaume</author>
  </authors>
  <commentList>
    <comment ref="A1" authorId="0">
      <text>
        <r>
          <rPr>
            <b/>
            <sz val="9"/>
            <color indexed="81"/>
            <rFont val="Tahoma"/>
            <family val="2"/>
          </rPr>
          <t>Dupont, Guillaume:</t>
        </r>
        <r>
          <rPr>
            <sz val="9"/>
            <color indexed="81"/>
            <rFont val="Tahoma"/>
            <family val="2"/>
          </rPr>
          <t xml:space="preserve">
Le tableau ci-desous contient les valeurs des courbes de charge caractéristiques théroriques.
Il est possible de changer les valeurs des courbes dans le tableau ci-dessous.
</t>
        </r>
      </text>
    </comment>
    <comment ref="A66" authorId="0">
      <text>
        <r>
          <rPr>
            <b/>
            <sz val="9"/>
            <color indexed="81"/>
            <rFont val="Tahoma"/>
            <family val="2"/>
          </rPr>
          <t>Dupont, Guillaume:</t>
        </r>
        <r>
          <rPr>
            <sz val="9"/>
            <color indexed="81"/>
            <rFont val="Tahoma"/>
            <family val="2"/>
          </rPr>
          <t xml:space="preserve">
Il est possible de changer les paramètres de bridages à prendre en compte dans les graphiques dans le tableau ci-dessous.
Pour un fonctionnement normal rentrer les paramètres suivants:
Début mode jour: 0
Fin mode jour: 23
Début mode nuit: X
Fin mode nuit: X
vmin: 0
vmax: 100
Pour un autre mode de fonctionnement rentrer les paramètre suivants:
Début mode jour: Marquer 7 si le début de fonctionnement du mode jour commence à 7h
Fin mode jour: Marquer 21 si la fin du mode jour se termine à 22h
Début mode nuit: Marquer 22 si le début du nuit commence à 22h
Fin mode nuit: Marquer 6 si la fin du mode nuit se termine à 7h
vmin: Vitesse minimum ou le bridage doit commencer( Utiliser le point comme séparateur et non la virgule. Exemple: inscrire 10.5 pour 10,5 m/s)
vmax:Vitesse maximum ou le bridage doit se terminer(Utiliser le point comme séparateur et non la virgule. Exemple: inscrire 16.5 pour 16,5 m/s
Les valeurs renseignées dans vmin et vmax sont pris en compte uniquement pour les bridages (Mode bridé) et ne rentre pas en compte en mode normal de fonctionnement.</t>
        </r>
      </text>
    </comment>
  </commentList>
</comments>
</file>

<file path=xl/connections.xml><?xml version="1.0" encoding="utf-8"?>
<connections xmlns="http://schemas.openxmlformats.org/spreadsheetml/2006/main">
  <connection id="1" name="0000297135_02557135_1" type="6" refreshedVersion="0" background="1">
    <textPr prompt="0" sourceFile="0000297135_02557135_1" decimal="," thousands=" ">
      <textFields>
        <textField/>
      </textFields>
    </textPr>
  </connection>
  <connection id="2" name="Entre" type="6" refreshedVersion="0" background="1">
    <textPr prompt="0" sourceFile="Entre" decimal="," thousands=" ">
      <textFields>
        <textField/>
      </textFields>
    </textPr>
  </connection>
  <connection id="3" name="Entre1" type="6" refreshedVersion="0" background="1">
    <textPr prompt="0" sourceFile="Entre" decimal="," thousands=" ">
      <textFields>
        <textField/>
      </textFields>
    </textPr>
  </connection>
  <connection id="4" name="Entre2" type="6" refreshedVersion="0" background="1">
    <textPr prompt="0" sourceFile="Entre" decimal="," thousands=" ">
      <textFields>
        <textField/>
      </textFields>
    </textPr>
  </connection>
</connections>
</file>

<file path=xl/sharedStrings.xml><?xml version="1.0" encoding="utf-8"?>
<sst xmlns="http://schemas.openxmlformats.org/spreadsheetml/2006/main" count="902" uniqueCount="108">
  <si>
    <t>Critères d'analyse</t>
  </si>
  <si>
    <t>Date début analyse</t>
  </si>
  <si>
    <t>Date fin analyse</t>
  </si>
  <si>
    <t>Courbe caractéristique des machines</t>
  </si>
  <si>
    <t>Vvent</t>
  </si>
  <si>
    <t>Puissance</t>
  </si>
  <si>
    <t>Site</t>
  </si>
  <si>
    <t>Type de machine</t>
  </si>
  <si>
    <t>E-66</t>
  </si>
  <si>
    <t>Vvent (m/s)</t>
  </si>
  <si>
    <t>Puissance (kw)</t>
  </si>
  <si>
    <t>Vmin (m/s)</t>
  </si>
  <si>
    <t>Vmax (m/s)</t>
  </si>
  <si>
    <t>Pmin ( kw)</t>
  </si>
  <si>
    <t>Pmax (kw)</t>
  </si>
  <si>
    <t>Paramètre échelle graphique</t>
  </si>
  <si>
    <t>Mode de fonctionnement éolienne</t>
  </si>
  <si>
    <t>Eolienne</t>
  </si>
  <si>
    <t>Début mode jour</t>
  </si>
  <si>
    <t>Fin mode jour</t>
  </si>
  <si>
    <t>Début mode nuit</t>
  </si>
  <si>
    <t>Fin mode nuit</t>
  </si>
  <si>
    <t>vmin</t>
  </si>
  <si>
    <t>vmax</t>
  </si>
  <si>
    <t>Position angulaire</t>
  </si>
  <si>
    <t>Bridage machine</t>
  </si>
  <si>
    <t>X</t>
  </si>
  <si>
    <t xml:space="preserve"> mode normal</t>
  </si>
  <si>
    <t xml:space="preserve"> mode bridé</t>
  </si>
  <si>
    <t>Vmin (tr/min)</t>
  </si>
  <si>
    <t>Vmax (tr/min)</t>
  </si>
  <si>
    <t>mode0</t>
  </si>
  <si>
    <t>B</t>
  </si>
  <si>
    <t>D(bridé 1450)</t>
  </si>
  <si>
    <t>Courbe thérorique P=f(rpm) suivant les différents modes</t>
  </si>
  <si>
    <t>C(bridé 1600kw)</t>
  </si>
  <si>
    <t>E</t>
  </si>
  <si>
    <t>Passez votre souris ici afin d'obtenir des informations sur 
la procédure pour analyser un fichier</t>
  </si>
  <si>
    <t>Eolienne  analysée</t>
  </si>
  <si>
    <t>Analyse modes de fonctionnement</t>
  </si>
  <si>
    <t xml:space="preserve">Analyse courbes de puissance </t>
  </si>
  <si>
    <t>Paramètres échelle graphique</t>
  </si>
  <si>
    <t>E1</t>
  </si>
  <si>
    <t>E2</t>
  </si>
  <si>
    <t>E3</t>
  </si>
  <si>
    <t>E4</t>
  </si>
  <si>
    <t>E5</t>
  </si>
  <si>
    <t>E6</t>
  </si>
  <si>
    <t>Parc</t>
  </si>
  <si>
    <t>E7</t>
  </si>
  <si>
    <t>E8</t>
  </si>
  <si>
    <t>E9</t>
  </si>
  <si>
    <t>Assigny</t>
  </si>
  <si>
    <t>Saucourt Nibas</t>
  </si>
  <si>
    <t>Saint Martin de Crau</t>
  </si>
  <si>
    <t>Maisnières II</t>
  </si>
  <si>
    <t>Maisnières I</t>
  </si>
  <si>
    <t>Rambures</t>
  </si>
  <si>
    <t>Harcanville</t>
  </si>
  <si>
    <t>Guerville</t>
  </si>
  <si>
    <t>Réthonvillers II</t>
  </si>
  <si>
    <t>Réthonvillers III</t>
  </si>
  <si>
    <t>Quinquempoix I</t>
  </si>
  <si>
    <t>Quinquempoix II</t>
  </si>
  <si>
    <t>Quinquempoix III</t>
  </si>
  <si>
    <t>Pontru</t>
  </si>
  <si>
    <t>Méautis Auvert</t>
  </si>
  <si>
    <t>Plouisy</t>
  </si>
  <si>
    <t>Silfiac</t>
  </si>
  <si>
    <t>Erbray</t>
  </si>
  <si>
    <t>Freigné</t>
  </si>
  <si>
    <t>Le horps</t>
  </si>
  <si>
    <t>Saint Quentin en Mauge</t>
  </si>
  <si>
    <t>Beaufou</t>
  </si>
  <si>
    <t>Soudan</t>
  </si>
  <si>
    <t>Mesanger</t>
  </si>
  <si>
    <t>Cruguel</t>
  </si>
  <si>
    <t>La Divatte</t>
  </si>
  <si>
    <t>Valanjou</t>
  </si>
  <si>
    <t>Falleron</t>
  </si>
  <si>
    <t>Lassay</t>
  </si>
  <si>
    <t>Parc analysé</t>
  </si>
  <si>
    <t>-</t>
  </si>
  <si>
    <t>Om2</t>
  </si>
  <si>
    <t>Om3</t>
  </si>
  <si>
    <t>Om2 jour et Om3 nuit</t>
  </si>
  <si>
    <t>A définir</t>
  </si>
  <si>
    <t>Mode ET</t>
  </si>
  <si>
    <t>Mode définit par ET</t>
  </si>
  <si>
    <t>OM-1</t>
  </si>
  <si>
    <t>E70-2,3Mw</t>
  </si>
  <si>
    <t>E82-2Mw</t>
  </si>
  <si>
    <t>E70-2Mw</t>
  </si>
  <si>
    <t>E82-2,3Mw</t>
  </si>
  <si>
    <t>E48-0,8Mw</t>
  </si>
  <si>
    <t>E66-2Mw</t>
  </si>
  <si>
    <t>E-82-E1-2Mw</t>
  </si>
  <si>
    <t>E-70-2Mw</t>
  </si>
  <si>
    <t>C</t>
  </si>
  <si>
    <t>N°Enercon</t>
  </si>
  <si>
    <t>Vestas</t>
  </si>
  <si>
    <t>N°Enercon parc</t>
  </si>
  <si>
    <t>E-82-2,3Mw</t>
  </si>
  <si>
    <t>mode 1</t>
  </si>
  <si>
    <t>Mode 4</t>
  </si>
  <si>
    <t>Om0</t>
  </si>
  <si>
    <t>Om1</t>
  </si>
  <si>
    <t>Om6</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</si>
</sst>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 _€_-;\-* #,##0.00\ _€_-;_-* &quot;-&quot;??\ _€_-;_-@_-"/>
    <numFmt numFmtId="164" formatCode="[$-F400]h:mm:ss\ AM/PM"/>
  </numFmts>
  <fonts count="7" x14ac:knownFonts="1">
    <font>
      <sz val="11"/>
      <color theme="1"/>
      <name val="Calibri"/>
      <family val="2"/>
      <scheme val="minor"/>
    </font>
    <font>
      <sz val="28"/>
      <color rgb="FF7030A0"/>
      <name val="Calibri"/>
      <family val="2"/>
      <scheme val="minor"/>
    </font>
    <font>
      <sz val="11"/>
      <color rgb="FF7030A0"/>
      <name val="Calibri"/>
      <family val="2"/>
      <scheme val="minor"/>
    </font>
    <font>
      <sz val="9"/>
      <color indexed="81"/>
      <name val="Tahoma"/>
      <family val="2"/>
    </font>
    <font>
      <b/>
      <sz val="9"/>
      <color indexed="81"/>
      <name val="Tahoma"/>
      <family val="2"/>
    </font>
    <font>
      <sz val="11"/>
      <color rgb="FF640000"/>
      <name val="Calibri"/>
      <family val="2"/>
      <scheme val="minor"/>
    </font>
    <font>
      <sz val="11"/>
      <color indexed="8"/>
      <name val="Calibri"/>
      <family val="2"/>
    </font>
  </fonts>
  <fills count="3">
    <fill>
      <patternFill patternType="none"/>
    </fill>
    <fill>
      <patternFill patternType="gray125"/>
    </fill>
    <fill>
      <patternFill patternType="solid">
        <fgColor theme="0" tint="-0.14999847407452621"/>
        <bgColor indexed="64"/>
      </patternFill>
    </fill>
  </fills>
  <borders count="51">
    <border>
      <left/>
      <right/>
      <top/>
      <bottom/>
      <diagonal/>
    </border>
    <border>
      <left style="medium">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top style="medium">
        <color indexed="64"/>
      </top>
      <bottom style="medium">
        <color indexed="64"/>
      </bottom>
      <diagonal/>
    </border>
    <border>
      <left style="medium">
        <color indexed="64"/>
      </left>
      <right style="medium">
        <color indexed="64"/>
      </right>
      <top/>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style="medium">
        <color indexed="64"/>
      </left>
      <right style="medium">
        <color indexed="64"/>
      </right>
      <top style="medium">
        <color indexed="64"/>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right style="thin">
        <color indexed="64"/>
      </right>
      <top style="thin">
        <color indexed="64"/>
      </top>
      <bottom style="thin">
        <color indexed="64"/>
      </bottom>
      <diagonal/>
    </border>
    <border>
      <left style="thin">
        <color indexed="64"/>
      </left>
      <right/>
      <top style="medium">
        <color indexed="64"/>
      </top>
      <bottom style="thin">
        <color indexed="64"/>
      </bottom>
      <diagonal/>
    </border>
    <border>
      <left style="thin">
        <color indexed="64"/>
      </left>
      <right/>
      <top style="thin">
        <color indexed="64"/>
      </top>
      <bottom style="thin">
        <color indexed="64"/>
      </bottom>
      <diagonal/>
    </border>
    <border>
      <left style="thin">
        <color indexed="64"/>
      </left>
      <right/>
      <top style="thin">
        <color indexed="64"/>
      </top>
      <bottom style="medium">
        <color indexed="64"/>
      </bottom>
      <diagonal/>
    </border>
    <border>
      <left/>
      <right style="thin">
        <color indexed="64"/>
      </right>
      <top style="medium">
        <color indexed="64"/>
      </top>
      <bottom style="thin">
        <color indexed="64"/>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medium">
        <color indexed="64"/>
      </left>
      <right style="medium">
        <color indexed="64"/>
      </right>
      <top style="medium">
        <color indexed="64"/>
      </top>
      <bottom/>
      <diagonal/>
    </border>
    <border>
      <left/>
      <right style="thin">
        <color indexed="64"/>
      </right>
      <top style="thin">
        <color indexed="64"/>
      </top>
      <bottom style="medium">
        <color indexed="64"/>
      </bottom>
      <diagonal/>
    </border>
    <border>
      <left style="medium">
        <color indexed="64"/>
      </left>
      <right/>
      <top/>
      <bottom style="thin">
        <color indexed="64"/>
      </bottom>
      <diagonal/>
    </border>
    <border>
      <left style="medium">
        <color indexed="64"/>
      </left>
      <right/>
      <top style="thin">
        <color indexed="64"/>
      </top>
      <bottom style="medium">
        <color indexed="64"/>
      </bottom>
      <diagonal/>
    </border>
    <border>
      <left style="thin">
        <color indexed="64"/>
      </left>
      <right style="thin">
        <color indexed="64"/>
      </right>
      <top/>
      <bottom style="thin">
        <color indexed="64"/>
      </bottom>
      <diagonal/>
    </border>
    <border>
      <left style="thin">
        <color indexed="64"/>
      </left>
      <right style="thin">
        <color indexed="64"/>
      </right>
      <top style="medium">
        <color indexed="64"/>
      </top>
      <bottom style="medium">
        <color indexed="64"/>
      </bottom>
      <diagonal/>
    </border>
    <border>
      <left style="thin">
        <color indexed="64"/>
      </left>
      <right style="thin">
        <color indexed="64"/>
      </right>
      <top/>
      <bottom style="medium">
        <color indexed="64"/>
      </bottom>
      <diagonal/>
    </border>
    <border>
      <left style="thin">
        <color indexed="64"/>
      </left>
      <right style="medium">
        <color indexed="64"/>
      </right>
      <top/>
      <bottom style="medium">
        <color indexed="64"/>
      </bottom>
      <diagonal/>
    </border>
    <border>
      <left style="medium">
        <color indexed="64"/>
      </left>
      <right style="thin">
        <color indexed="64"/>
      </right>
      <top/>
      <bottom style="medium">
        <color indexed="64"/>
      </bottom>
      <diagonal/>
    </border>
    <border>
      <left style="medium">
        <color indexed="64"/>
      </left>
      <right style="thin">
        <color indexed="64"/>
      </right>
      <top/>
      <bottom/>
      <diagonal/>
    </border>
    <border>
      <left style="thin">
        <color indexed="64"/>
      </left>
      <right style="medium">
        <color indexed="64"/>
      </right>
      <top/>
      <bottom/>
      <diagonal/>
    </border>
    <border>
      <left/>
      <right style="thin">
        <color indexed="64"/>
      </right>
      <top/>
      <bottom style="thin">
        <color indexed="64"/>
      </bottom>
      <diagonal/>
    </border>
    <border>
      <left style="medium">
        <color indexed="64"/>
      </left>
      <right style="thin">
        <color indexed="64"/>
      </right>
      <top style="medium">
        <color indexed="64"/>
      </top>
      <bottom/>
      <diagonal/>
    </border>
    <border>
      <left style="thin">
        <color indexed="64"/>
      </left>
      <right style="medium">
        <color indexed="64"/>
      </right>
      <top style="medium">
        <color indexed="64"/>
      </top>
      <bottom/>
      <diagonal/>
    </border>
  </borders>
  <cellStyleXfs count="2">
    <xf numFmtId="0" fontId="0" fillId="0" borderId="0"/>
    <xf numFmtId="0" fontId="6" fillId="0" borderId="0"/>
  </cellStyleXfs>
  <cellXfs count="109">
    <xf numFmtId="0" fontId="0" fillId="0" borderId="0" xfId="0"/>
    <xf numFmtId="0" fontId="0" fillId="0" borderId="0" xfId="0" applyNumberFormat="1" applyAlignment="1">
      <alignment horizontal="center" vertical="center"/>
    </xf>
    <xf numFmtId="0" fontId="0" fillId="0" borderId="3" xfId="0" applyBorder="1"/>
    <xf numFmtId="0" fontId="0" fillId="0" borderId="4" xfId="0" applyBorder="1"/>
    <xf numFmtId="0" fontId="0" fillId="0" borderId="0" xfId="0" applyBorder="1"/>
    <xf numFmtId="0" fontId="0" fillId="0" borderId="13" xfId="0" applyBorder="1"/>
    <xf numFmtId="0" fontId="0" fillId="0" borderId="14" xfId="0" applyBorder="1"/>
    <xf numFmtId="0" fontId="0" fillId="0" borderId="5" xfId="0" applyBorder="1"/>
    <xf numFmtId="0" fontId="0" fillId="0" borderId="7" xfId="0" applyBorder="1"/>
    <xf numFmtId="0" fontId="0" fillId="0" borderId="8" xfId="0" applyBorder="1"/>
    <xf numFmtId="0" fontId="0" fillId="0" borderId="9" xfId="0" applyBorder="1"/>
    <xf numFmtId="0" fontId="0" fillId="0" borderId="10" xfId="0" applyBorder="1"/>
    <xf numFmtId="0" fontId="0" fillId="0" borderId="11" xfId="0" applyBorder="1"/>
    <xf numFmtId="0" fontId="0" fillId="0" borderId="12" xfId="0" applyBorder="1"/>
    <xf numFmtId="0" fontId="0" fillId="0" borderId="17" xfId="0" applyBorder="1"/>
    <xf numFmtId="0" fontId="0" fillId="0" borderId="18" xfId="0" applyBorder="1"/>
    <xf numFmtId="0" fontId="0" fillId="0" borderId="19" xfId="0" applyBorder="1"/>
    <xf numFmtId="0" fontId="0" fillId="0" borderId="20" xfId="0" applyBorder="1"/>
    <xf numFmtId="0" fontId="2" fillId="0" borderId="6" xfId="0" applyFont="1" applyBorder="1"/>
    <xf numFmtId="0" fontId="0" fillId="0" borderId="1" xfId="0" applyBorder="1"/>
    <xf numFmtId="0" fontId="0" fillId="0" borderId="2" xfId="0" applyBorder="1"/>
    <xf numFmtId="0" fontId="0" fillId="0" borderId="21" xfId="0" applyBorder="1"/>
    <xf numFmtId="0" fontId="0" fillId="0" borderId="21" xfId="0" applyNumberFormat="1" applyBorder="1"/>
    <xf numFmtId="2" fontId="0" fillId="0" borderId="0" xfId="0" applyNumberFormat="1"/>
    <xf numFmtId="0" fontId="0" fillId="0" borderId="0" xfId="0" applyAlignment="1"/>
    <xf numFmtId="22" fontId="0" fillId="0" borderId="0" xfId="0" applyNumberFormat="1"/>
    <xf numFmtId="0" fontId="0" fillId="0" borderId="23" xfId="0" applyBorder="1"/>
    <xf numFmtId="0" fontId="0" fillId="0" borderId="25" xfId="0" applyBorder="1"/>
    <xf numFmtId="0" fontId="0" fillId="0" borderId="26" xfId="0" applyBorder="1"/>
    <xf numFmtId="0" fontId="0" fillId="0" borderId="27" xfId="0" applyBorder="1"/>
    <xf numFmtId="0" fontId="0" fillId="0" borderId="28" xfId="0" applyBorder="1"/>
    <xf numFmtId="0" fontId="0" fillId="0" borderId="29" xfId="0" applyBorder="1"/>
    <xf numFmtId="0" fontId="5" fillId="0" borderId="0" xfId="0" applyFont="1" applyBorder="1"/>
    <xf numFmtId="0" fontId="0" fillId="0" borderId="0" xfId="0" applyFill="1" applyBorder="1"/>
    <xf numFmtId="0" fontId="0" fillId="0" borderId="30" xfId="0" applyBorder="1"/>
    <xf numFmtId="0" fontId="0" fillId="0" borderId="22" xfId="0" applyBorder="1"/>
    <xf numFmtId="0" fontId="0" fillId="0" borderId="24" xfId="0" applyFill="1" applyBorder="1"/>
    <xf numFmtId="0" fontId="0" fillId="0" borderId="26" xfId="0" applyFill="1" applyBorder="1"/>
    <xf numFmtId="0" fontId="0" fillId="0" borderId="25" xfId="0" applyFill="1" applyBorder="1"/>
    <xf numFmtId="0" fontId="0" fillId="0" borderId="27" xfId="0" applyFill="1" applyBorder="1"/>
    <xf numFmtId="0" fontId="0" fillId="0" borderId="29" xfId="0" applyFill="1" applyBorder="1"/>
    <xf numFmtId="0" fontId="0" fillId="0" borderId="16" xfId="0" applyBorder="1"/>
    <xf numFmtId="0" fontId="0" fillId="0" borderId="0" xfId="0" applyBorder="1" applyAlignment="1"/>
    <xf numFmtId="0" fontId="0" fillId="0" borderId="13" xfId="0" applyFill="1" applyBorder="1"/>
    <xf numFmtId="22" fontId="0" fillId="0" borderId="37" xfId="0" applyNumberFormat="1" applyBorder="1"/>
    <xf numFmtId="0" fontId="0" fillId="2" borderId="3" xfId="0" applyFill="1" applyBorder="1"/>
    <xf numFmtId="0" fontId="0" fillId="0" borderId="13" xfId="0" applyBorder="1" applyAlignment="1"/>
    <xf numFmtId="0" fontId="0" fillId="0" borderId="16" xfId="0" applyBorder="1" applyAlignment="1"/>
    <xf numFmtId="0" fontId="0" fillId="0" borderId="3" xfId="0" applyBorder="1" applyAlignment="1"/>
    <xf numFmtId="0" fontId="0" fillId="0" borderId="38" xfId="0" applyBorder="1"/>
    <xf numFmtId="0" fontId="0" fillId="0" borderId="21" xfId="0" applyFill="1" applyBorder="1"/>
    <xf numFmtId="0" fontId="0" fillId="0" borderId="21" xfId="0" applyNumberFormat="1" applyFill="1" applyBorder="1"/>
    <xf numFmtId="0" fontId="0" fillId="0" borderId="39" xfId="0" applyBorder="1"/>
    <xf numFmtId="0" fontId="0" fillId="0" borderId="40" xfId="0" applyBorder="1"/>
    <xf numFmtId="0" fontId="0" fillId="0" borderId="6" xfId="0" applyBorder="1"/>
    <xf numFmtId="0" fontId="0" fillId="0" borderId="35" xfId="0" applyBorder="1"/>
    <xf numFmtId="0" fontId="0" fillId="0" borderId="41" xfId="0" applyBorder="1"/>
    <xf numFmtId="0" fontId="0" fillId="0" borderId="36" xfId="0" applyBorder="1"/>
    <xf numFmtId="0" fontId="0" fillId="0" borderId="36" xfId="0" applyFill="1" applyBorder="1"/>
    <xf numFmtId="0" fontId="2" fillId="0" borderId="10" xfId="0" applyFont="1" applyBorder="1"/>
    <xf numFmtId="0" fontId="0" fillId="0" borderId="43" xfId="0" applyBorder="1"/>
    <xf numFmtId="0" fontId="0" fillId="0" borderId="44" xfId="0" applyFill="1" applyBorder="1"/>
    <xf numFmtId="0" fontId="2" fillId="0" borderId="45" xfId="0" applyFont="1" applyBorder="1"/>
    <xf numFmtId="0" fontId="0" fillId="0" borderId="44" xfId="0" applyBorder="1"/>
    <xf numFmtId="0" fontId="2" fillId="0" borderId="46" xfId="0" applyFont="1" applyBorder="1"/>
    <xf numFmtId="0" fontId="0" fillId="0" borderId="47" xfId="0" applyBorder="1"/>
    <xf numFmtId="0" fontId="0" fillId="0" borderId="9" xfId="0" applyFill="1" applyBorder="1"/>
    <xf numFmtId="0" fontId="0" fillId="0" borderId="31" xfId="0" applyBorder="1"/>
    <xf numFmtId="0" fontId="0" fillId="0" borderId="32" xfId="0" applyBorder="1"/>
    <xf numFmtId="0" fontId="0" fillId="0" borderId="33" xfId="0" applyBorder="1"/>
    <xf numFmtId="0" fontId="0" fillId="0" borderId="34" xfId="0" applyBorder="1"/>
    <xf numFmtId="0" fontId="0" fillId="0" borderId="20" xfId="0" applyFill="1" applyBorder="1"/>
    <xf numFmtId="0" fontId="0" fillId="0" borderId="18" xfId="0" applyFill="1" applyBorder="1"/>
    <xf numFmtId="0" fontId="0" fillId="0" borderId="19" xfId="0" applyFill="1" applyBorder="1"/>
    <xf numFmtId="0" fontId="0" fillId="0" borderId="3" xfId="0" applyFill="1" applyBorder="1"/>
    <xf numFmtId="0" fontId="0" fillId="0" borderId="41" xfId="0" applyFill="1" applyBorder="1"/>
    <xf numFmtId="164" fontId="0" fillId="0" borderId="0" xfId="0" applyNumberFormat="1"/>
    <xf numFmtId="43" fontId="0" fillId="0" borderId="0" xfId="0" applyNumberFormat="1"/>
    <xf numFmtId="0" fontId="0" fillId="0" borderId="48" xfId="0" applyFill="1" applyBorder="1"/>
    <xf numFmtId="0" fontId="0" fillId="0" borderId="30" xfId="0" applyFill="1" applyBorder="1"/>
    <xf numFmtId="0" fontId="0" fillId="0" borderId="23" xfId="0" applyFill="1" applyBorder="1"/>
    <xf numFmtId="0" fontId="0" fillId="0" borderId="28" xfId="0" applyFill="1" applyBorder="1"/>
    <xf numFmtId="0" fontId="2" fillId="0" borderId="49" xfId="0" applyFont="1" applyBorder="1"/>
    <xf numFmtId="0" fontId="0" fillId="0" borderId="50" xfId="0" applyBorder="1"/>
    <xf numFmtId="0" fontId="2" fillId="0" borderId="0" xfId="0" applyFont="1" applyBorder="1"/>
    <xf numFmtId="0" fontId="1" fillId="0" borderId="5" xfId="0" applyFont="1" applyBorder="1" applyAlignment="1">
      <alignment horizontal="center" vertical="center"/>
    </xf>
    <xf numFmtId="0" fontId="1" fillId="0" borderId="6" xfId="0" applyFont="1" applyBorder="1" applyAlignment="1">
      <alignment horizontal="center" vertical="center"/>
    </xf>
    <xf numFmtId="0" fontId="1" fillId="0" borderId="7" xfId="0" applyFont="1" applyBorder="1" applyAlignment="1">
      <alignment horizontal="center" vertical="center"/>
    </xf>
    <xf numFmtId="0" fontId="1" fillId="0" borderId="8" xfId="0" applyFont="1" applyBorder="1" applyAlignment="1">
      <alignment horizontal="center" vertical="center"/>
    </xf>
    <xf numFmtId="0" fontId="1" fillId="0" borderId="0" xfId="0" applyFont="1" applyBorder="1" applyAlignment="1">
      <alignment horizontal="center" vertical="center"/>
    </xf>
    <xf numFmtId="0" fontId="1" fillId="0" borderId="9" xfId="0" applyFont="1" applyBorder="1" applyAlignment="1">
      <alignment horizontal="center" vertical="center"/>
    </xf>
    <xf numFmtId="0" fontId="1" fillId="0" borderId="10" xfId="0" applyFont="1" applyBorder="1" applyAlignment="1">
      <alignment horizontal="center" vertical="center"/>
    </xf>
    <xf numFmtId="0" fontId="1" fillId="0" borderId="11" xfId="0" applyFont="1" applyBorder="1" applyAlignment="1">
      <alignment horizontal="center" vertical="center"/>
    </xf>
    <xf numFmtId="0" fontId="1" fillId="0" borderId="12" xfId="0" applyFont="1" applyBorder="1" applyAlignment="1">
      <alignment horizontal="center" vertical="center"/>
    </xf>
    <xf numFmtId="0" fontId="0" fillId="0" borderId="13" xfId="0" applyBorder="1" applyAlignment="1">
      <alignment horizontal="center"/>
    </xf>
    <xf numFmtId="0" fontId="0" fillId="0" borderId="16" xfId="0" applyBorder="1" applyAlignment="1">
      <alignment horizontal="center"/>
    </xf>
    <xf numFmtId="0" fontId="0" fillId="0" borderId="5" xfId="0" applyBorder="1" applyAlignment="1">
      <alignment horizontal="center"/>
    </xf>
    <xf numFmtId="0" fontId="0" fillId="0" borderId="6" xfId="0" applyBorder="1" applyAlignment="1">
      <alignment horizontal="center"/>
    </xf>
    <xf numFmtId="0" fontId="0" fillId="0" borderId="7" xfId="0" applyBorder="1" applyAlignment="1">
      <alignment horizontal="center"/>
    </xf>
    <xf numFmtId="0" fontId="2" fillId="0" borderId="5" xfId="0" applyFont="1" applyBorder="1" applyAlignment="1">
      <alignment horizontal="center" vertical="center" wrapText="1"/>
    </xf>
    <xf numFmtId="0" fontId="2" fillId="0" borderId="6" xfId="0" applyFont="1" applyBorder="1" applyAlignment="1">
      <alignment horizontal="center" vertical="center"/>
    </xf>
    <xf numFmtId="0" fontId="2" fillId="0" borderId="7" xfId="0" applyFont="1" applyBorder="1" applyAlignment="1">
      <alignment horizontal="center" vertical="center"/>
    </xf>
    <xf numFmtId="0" fontId="2" fillId="0" borderId="8" xfId="0" applyFont="1" applyBorder="1" applyAlignment="1">
      <alignment horizontal="center" vertical="center"/>
    </xf>
    <xf numFmtId="0" fontId="2" fillId="0" borderId="0" xfId="0" applyFont="1" applyBorder="1" applyAlignment="1">
      <alignment horizontal="center" vertical="center"/>
    </xf>
    <xf numFmtId="0" fontId="2" fillId="0" borderId="12" xfId="0" applyFont="1" applyBorder="1" applyAlignment="1">
      <alignment horizontal="center" vertical="center"/>
    </xf>
    <xf numFmtId="0" fontId="0" fillId="0" borderId="15" xfId="0" applyBorder="1" applyAlignment="1">
      <alignment horizontal="center"/>
    </xf>
    <xf numFmtId="0" fontId="0" fillId="0" borderId="1" xfId="0" applyBorder="1" applyAlignment="1">
      <alignment horizontal="center"/>
    </xf>
    <xf numFmtId="0" fontId="0" fillId="0" borderId="42" xfId="0" applyBorder="1" applyAlignment="1">
      <alignment horizontal="center"/>
    </xf>
    <xf numFmtId="0" fontId="0" fillId="0" borderId="2" xfId="0" applyBorder="1" applyAlignment="1">
      <alignment horizontal="center"/>
    </xf>
  </cellXfs>
  <cellStyles count="2">
    <cellStyle name="Normal" xfId="0" builtinId="0"/>
    <cellStyle name="Standard_2011_01_25_Leistungskurve_Versuch2" xfId="1"/>
  </cellStyles>
  <dxfs count="0"/>
  <tableStyles count="0" defaultTableStyle="TableStyleMedium2" defaultPivotStyle="PivotStyleLight16"/>
  <colors>
    <mruColors>
      <color rgb="FF2B07B1"/>
      <color rgb="FF640000"/>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onnections" Target="connections.xml"/><Relationship Id="rId5" Type="http://schemas.openxmlformats.org/officeDocument/2006/relationships/theme" Target="theme/theme1.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charts/_rels/chart2.xml.rels><?xml version="1.0" encoding="UTF-8" standalone="yes"?>
<Relationships xmlns="http://schemas.openxmlformats.org/package/2006/relationships"><Relationship Id="rId1" Type="http://schemas.openxmlformats.org/officeDocument/2006/relationships/themeOverride" Target="../theme/themeOverride1.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b="1" cap="none" spc="0">
                <a:ln w="12700">
                  <a:solidFill>
                    <a:schemeClr val="tx2">
                      <a:satMod val="155000"/>
                    </a:schemeClr>
                  </a:solidFill>
                  <a:prstDash val="solid"/>
                </a:ln>
                <a:solidFill>
                  <a:schemeClr val="bg2">
                    <a:tint val="85000"/>
                    <a:satMod val="155000"/>
                  </a:schemeClr>
                </a:solidFill>
                <a:effectLst>
                  <a:outerShdw blurRad="41275" dist="20320" dir="1800000" algn="tl" rotWithShape="0">
                    <a:srgbClr val="000000">
                      <a:alpha val="40000"/>
                    </a:srgbClr>
                  </a:outerShdw>
                </a:effectLst>
              </a:defRPr>
            </a:pPr>
            <a:r>
              <a:rPr lang="fr-FR" b="1" cap="none" spc="0">
                <a:ln w="12700">
                  <a:solidFill>
                    <a:schemeClr val="tx2">
                      <a:satMod val="155000"/>
                    </a:schemeClr>
                  </a:solidFill>
                  <a:prstDash val="solid"/>
                </a:ln>
                <a:solidFill>
                  <a:schemeClr val="bg2">
                    <a:tint val="85000"/>
                    <a:satMod val="155000"/>
                  </a:schemeClr>
                </a:solidFill>
                <a:effectLst>
                  <a:outerShdw blurRad="41275" dist="20320" dir="1800000" algn="tl" rotWithShape="0">
                    <a:srgbClr val="000000">
                      <a:alpha val="40000"/>
                    </a:srgbClr>
                  </a:outerShdw>
                </a:effectLst>
              </a:rPr>
              <a:t>Puissance</a:t>
            </a:r>
            <a:r>
              <a:rPr lang="fr-FR" b="1" cap="none" spc="0" baseline="0">
                <a:ln w="12700">
                  <a:solidFill>
                    <a:schemeClr val="tx2">
                      <a:satMod val="155000"/>
                    </a:schemeClr>
                  </a:solidFill>
                  <a:prstDash val="solid"/>
                </a:ln>
                <a:solidFill>
                  <a:schemeClr val="bg2">
                    <a:tint val="85000"/>
                    <a:satMod val="155000"/>
                  </a:schemeClr>
                </a:solidFill>
                <a:effectLst>
                  <a:outerShdw blurRad="41275" dist="20320" dir="1800000" algn="tl" rotWithShape="0">
                    <a:srgbClr val="000000">
                      <a:alpha val="40000"/>
                    </a:srgbClr>
                  </a:outerShdw>
                </a:effectLst>
              </a:rPr>
              <a:t> de sortie en fonction du vent</a:t>
            </a:r>
          </a:p>
        </c:rich>
      </c:tx>
      <c:layout/>
      <c:overlay val="1"/>
    </c:title>
    <c:autoTitleDeleted val="0"/>
    <c:plotArea>
      <c:layout>
        <c:manualLayout>
          <c:layoutTarget val="inner"/>
          <c:xMode val="edge"/>
          <c:yMode val="edge"/>
          <c:x val="0.11498969315278126"/>
          <c:y val="0.19727384076990376"/>
          <c:w val="0.76364420635945096"/>
          <c:h val="0.70008719743365411"/>
        </c:manualLayout>
      </c:layout>
      <c:scatterChart>
        <c:scatterStyle val="lineMarker"/>
        <c:varyColors val="0"/>
        <c:dLbls>
          <c:showLegendKey val="0"/>
          <c:showVal val="0"/>
          <c:showCatName val="0"/>
          <c:showSerName val="0"/>
          <c:showPercent val="0"/>
          <c:showBubbleSize val="0"/>
        </c:dLbls>
        <c:axId val="86192896"/>
        <c:axId val="86194816"/>
      </c:scatterChart>
      <c:valAx>
        <c:axId val="86192896"/>
        <c:scaling>
          <c:orientation val="minMax"/>
          <c:max val="20"/>
          <c:min val="0"/>
        </c:scaling>
        <c:delete val="0"/>
        <c:axPos val="b"/>
        <c:title>
          <c:tx>
            <c:rich>
              <a:bodyPr/>
              <a:lstStyle/>
              <a:p>
                <a:pPr>
                  <a:defRPr/>
                </a:pPr>
                <a:r>
                  <a:rPr lang="fr-FR"/>
                  <a:t>Vitesse de vent moyen en</a:t>
                </a:r>
                <a:r>
                  <a:rPr lang="fr-FR" baseline="0"/>
                  <a:t> m/s</a:t>
                </a:r>
                <a:endParaRPr lang="fr-FR"/>
              </a:p>
            </c:rich>
          </c:tx>
          <c:layout/>
          <c:overlay val="0"/>
        </c:title>
        <c:numFmt formatCode="General" sourceLinked="1"/>
        <c:majorTickMark val="out"/>
        <c:minorTickMark val="none"/>
        <c:tickLblPos val="nextTo"/>
        <c:crossAx val="86194816"/>
        <c:crosses val="autoZero"/>
        <c:crossBetween val="midCat"/>
      </c:valAx>
      <c:valAx>
        <c:axId val="86194816"/>
        <c:scaling>
          <c:orientation val="minMax"/>
          <c:max val="2500"/>
          <c:min val="0"/>
        </c:scaling>
        <c:delete val="0"/>
        <c:axPos val="l"/>
        <c:majorGridlines/>
        <c:title>
          <c:tx>
            <c:rich>
              <a:bodyPr rot="0" vert="horz"/>
              <a:lstStyle/>
              <a:p>
                <a:pPr>
                  <a:defRPr/>
                </a:pPr>
                <a:r>
                  <a:rPr lang="fr-FR"/>
                  <a:t>Puissance moyenne en Kw</a:t>
                </a:r>
              </a:p>
            </c:rich>
          </c:tx>
          <c:layout>
            <c:manualLayout>
              <c:xMode val="edge"/>
              <c:yMode val="edge"/>
              <c:x val="2.1833365574058385E-2"/>
              <c:y val="0.14081779683642831"/>
            </c:manualLayout>
          </c:layout>
          <c:overlay val="0"/>
        </c:title>
        <c:numFmt formatCode="General" sourceLinked="1"/>
        <c:majorTickMark val="out"/>
        <c:minorTickMark val="none"/>
        <c:tickLblPos val="nextTo"/>
        <c:crossAx val="86192896"/>
        <c:crosses val="autoZero"/>
        <c:crossBetween val="midCat"/>
      </c:valAx>
      <c:spPr>
        <a:noFill/>
        <a:ln w="25400">
          <a:noFill/>
        </a:ln>
      </c:spPr>
    </c:plotArea>
    <c:legend>
      <c:legendPos val="r"/>
      <c:layout>
        <c:manualLayout>
          <c:xMode val="edge"/>
          <c:yMode val="edge"/>
          <c:x val="0.88842849561837556"/>
          <c:y val="0.41628273549139688"/>
          <c:w val="5.5594162612925642E-3"/>
          <c:h val="5.6105922090521386E-3"/>
        </c:manualLayout>
      </c:layout>
      <c:overlay val="0"/>
    </c:legend>
    <c:plotVisOnly val="1"/>
    <c:dispBlanksAs val="gap"/>
    <c:showDLblsOverMax val="0"/>
  </c:chart>
  <c:printSettings>
    <c:headerFooter/>
    <c:pageMargins b="0.75" l="0.7" r="0.7" t="0.75" header="0.3" footer="0.3"/>
    <c:pageSetup/>
  </c:printSettings>
</c:chartSpace>
</file>

<file path=xl/charts/chart2.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lrMapOvr bg1="lt1" tx1="dk1" bg2="lt2" tx2="dk2" accent1="accent1" accent2="accent2" accent3="accent3" accent4="accent4" accent5="accent5" accent6="accent6" hlink="hlink" folHlink="folHlink"/>
  <c:chart>
    <c:title>
      <c:tx>
        <c:rich>
          <a:bodyPr/>
          <a:lstStyle/>
          <a:p>
            <a:pPr>
              <a:defRPr b="1" cap="none" spc="0">
                <a:ln w="12700">
                  <a:solidFill>
                    <a:schemeClr val="tx2">
                      <a:satMod val="155000"/>
                    </a:schemeClr>
                  </a:solidFill>
                  <a:prstDash val="solid"/>
                </a:ln>
                <a:solidFill>
                  <a:schemeClr val="bg2">
                    <a:tint val="85000"/>
                    <a:satMod val="155000"/>
                  </a:schemeClr>
                </a:solidFill>
                <a:effectLst>
                  <a:outerShdw blurRad="41275" dist="20320" dir="1800000" algn="tl" rotWithShape="0">
                    <a:srgbClr val="000000">
                      <a:alpha val="40000"/>
                    </a:srgbClr>
                  </a:outerShdw>
                </a:effectLst>
              </a:defRPr>
            </a:pPr>
            <a:r>
              <a:rPr lang="fr-FR" b="1" cap="none" spc="0">
                <a:ln w="12700">
                  <a:solidFill>
                    <a:schemeClr val="tx2">
                      <a:satMod val="155000"/>
                    </a:schemeClr>
                  </a:solidFill>
                  <a:prstDash val="solid"/>
                </a:ln>
                <a:solidFill>
                  <a:schemeClr val="bg2">
                    <a:tint val="85000"/>
                    <a:satMod val="155000"/>
                  </a:schemeClr>
                </a:solidFill>
                <a:effectLst>
                  <a:outerShdw blurRad="41275" dist="20320" dir="1800000" algn="tl" rotWithShape="0">
                    <a:srgbClr val="000000">
                      <a:alpha val="40000"/>
                    </a:srgbClr>
                  </a:outerShdw>
                </a:effectLst>
              </a:rPr>
              <a:t>Puissance</a:t>
            </a:r>
            <a:r>
              <a:rPr lang="fr-FR" b="1" cap="none" spc="0" baseline="0">
                <a:ln w="12700">
                  <a:solidFill>
                    <a:schemeClr val="tx2">
                      <a:satMod val="155000"/>
                    </a:schemeClr>
                  </a:solidFill>
                  <a:prstDash val="solid"/>
                </a:ln>
                <a:solidFill>
                  <a:schemeClr val="bg2">
                    <a:tint val="85000"/>
                    <a:satMod val="155000"/>
                  </a:schemeClr>
                </a:solidFill>
                <a:effectLst>
                  <a:outerShdw blurRad="41275" dist="20320" dir="1800000" algn="tl" rotWithShape="0">
                    <a:srgbClr val="000000">
                      <a:alpha val="40000"/>
                    </a:srgbClr>
                  </a:outerShdw>
                </a:effectLst>
              </a:rPr>
              <a:t> de sortie en fonction de la vitesse de rotation</a:t>
            </a:r>
          </a:p>
        </c:rich>
      </c:tx>
      <c:overlay val="1"/>
    </c:title>
    <c:autoTitleDeleted val="0"/>
    <c:plotArea>
      <c:layout>
        <c:manualLayout>
          <c:layoutTarget val="inner"/>
          <c:xMode val="edge"/>
          <c:yMode val="edge"/>
          <c:x val="0.11498969315278126"/>
          <c:y val="0.19727384076990376"/>
          <c:w val="0.76364420635945096"/>
          <c:h val="0.70008719743365411"/>
        </c:manualLayout>
      </c:layout>
      <c:scatterChart>
        <c:scatterStyle val="lineMarker"/>
        <c:varyColors val="0"/>
        <c:dLbls>
          <c:showLegendKey val="0"/>
          <c:showVal val="0"/>
          <c:showCatName val="0"/>
          <c:showSerName val="0"/>
          <c:showPercent val="0"/>
          <c:showBubbleSize val="0"/>
        </c:dLbls>
        <c:axId val="86211200"/>
        <c:axId val="81494784"/>
      </c:scatterChart>
      <c:valAx>
        <c:axId val="86211200"/>
        <c:scaling>
          <c:orientation val="minMax"/>
          <c:max val="25"/>
          <c:min val="0"/>
        </c:scaling>
        <c:delete val="0"/>
        <c:axPos val="b"/>
        <c:title>
          <c:tx>
            <c:rich>
              <a:bodyPr/>
              <a:lstStyle/>
              <a:p>
                <a:pPr>
                  <a:defRPr/>
                </a:pPr>
                <a:r>
                  <a:rPr lang="fr-FR"/>
                  <a:t>Vitesse du rotor en tr/min</a:t>
                </a:r>
              </a:p>
            </c:rich>
          </c:tx>
          <c:overlay val="0"/>
        </c:title>
        <c:numFmt formatCode="General" sourceLinked="1"/>
        <c:majorTickMark val="out"/>
        <c:minorTickMark val="none"/>
        <c:tickLblPos val="nextTo"/>
        <c:crossAx val="81494784"/>
        <c:crosses val="autoZero"/>
        <c:crossBetween val="midCat"/>
      </c:valAx>
      <c:valAx>
        <c:axId val="81494784"/>
        <c:scaling>
          <c:orientation val="minMax"/>
          <c:max val="2500"/>
          <c:min val="0"/>
        </c:scaling>
        <c:delete val="0"/>
        <c:axPos val="l"/>
        <c:majorGridlines/>
        <c:title>
          <c:tx>
            <c:rich>
              <a:bodyPr rot="0" vert="horz"/>
              <a:lstStyle/>
              <a:p>
                <a:pPr>
                  <a:defRPr/>
                </a:pPr>
                <a:r>
                  <a:rPr lang="fr-FR"/>
                  <a:t>Puissance moyenne en Kw</a:t>
                </a:r>
              </a:p>
            </c:rich>
          </c:tx>
          <c:layout>
            <c:manualLayout>
              <c:xMode val="edge"/>
              <c:yMode val="edge"/>
              <c:x val="2.1833365574058385E-2"/>
              <c:y val="0.14081779683642831"/>
            </c:manualLayout>
          </c:layout>
          <c:overlay val="0"/>
        </c:title>
        <c:numFmt formatCode="General" sourceLinked="1"/>
        <c:majorTickMark val="out"/>
        <c:minorTickMark val="none"/>
        <c:tickLblPos val="nextTo"/>
        <c:crossAx val="86211200"/>
        <c:crosses val="autoZero"/>
        <c:crossBetween val="midCat"/>
      </c:valAx>
      <c:spPr>
        <a:noFill/>
        <a:ln w="25400">
          <a:noFill/>
        </a:ln>
      </c:spPr>
    </c:plotArea>
    <c:legend>
      <c:legendPos val="r"/>
      <c:layout>
        <c:manualLayout>
          <c:xMode val="edge"/>
          <c:yMode val="edge"/>
          <c:x val="0.88842849561837556"/>
          <c:y val="0.41628273549139688"/>
          <c:w val="5.5594162612925642E-3"/>
          <c:h val="5.5483333374593902E-3"/>
        </c:manualLayout>
      </c:layout>
      <c:overlay val="0"/>
    </c:legend>
    <c:plotVisOnly val="1"/>
    <c:dispBlanksAs val="gap"/>
    <c:showDLblsOverMax val="0"/>
  </c:chart>
  <c:printSettings>
    <c:headerFooter/>
    <c:pageMargins b="0.75" l="0.7" r="0.7" t="0.75" header="0.3" footer="0.3"/>
    <c:pageSetup/>
  </c:printSettings>
</c:chartSpace>
</file>

<file path=xl/drawings/_rels/drawing1.xml.rels><?xml version="1.0" encoding="UTF-8" standalone="yes"?>
<Relationships xmlns="http://schemas.openxmlformats.org/package/2006/relationships"><Relationship Id="rId2" Type="http://schemas.openxmlformats.org/officeDocument/2006/relationships/chart" Target="../charts/chart2.xml"/><Relationship Id="rId1" Type="http://schemas.openxmlformats.org/officeDocument/2006/relationships/chart" Target="../charts/chart1.xml"/></Relationships>
</file>

<file path=xl/drawings/drawing1.xml><?xml version="1.0" encoding="utf-8"?>
<xdr:wsDr xmlns:xdr="http://schemas.openxmlformats.org/drawingml/2006/spreadsheetDrawing" xmlns:a="http://schemas.openxmlformats.org/drawingml/2006/main">
  <xdr:twoCellAnchor>
    <xdr:from>
      <xdr:col>3</xdr:col>
      <xdr:colOff>133349</xdr:colOff>
      <xdr:row>5</xdr:row>
      <xdr:rowOff>598</xdr:rowOff>
    </xdr:from>
    <xdr:to>
      <xdr:col>21</xdr:col>
      <xdr:colOff>123824</xdr:colOff>
      <xdr:row>40</xdr:row>
      <xdr:rowOff>9525</xdr:rowOff>
    </xdr:to>
    <xdr:graphicFrame macro="">
      <xdr:nvGraphicFramePr>
        <xdr:cNvPr id="2" name="Graphique 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0</xdr:col>
      <xdr:colOff>276226</xdr:colOff>
      <xdr:row>10</xdr:row>
      <xdr:rowOff>114299</xdr:rowOff>
    </xdr:from>
    <xdr:to>
      <xdr:col>1</xdr:col>
      <xdr:colOff>1190626</xdr:colOff>
      <xdr:row>13</xdr:row>
      <xdr:rowOff>95250</xdr:rowOff>
    </xdr:to>
    <xdr:sp macro="[0]!CopierCSV" textlink="">
      <xdr:nvSpPr>
        <xdr:cNvPr id="4" name="Rectangle à coins arrondis 3"/>
        <xdr:cNvSpPr/>
      </xdr:nvSpPr>
      <xdr:spPr>
        <a:xfrm>
          <a:off x="276226" y="2085974"/>
          <a:ext cx="2133600" cy="552451"/>
        </a:xfrm>
        <a:prstGeom prst="roundRect">
          <a:avLst/>
        </a:prstGeom>
        <a:solidFill>
          <a:schemeClr val="accent3">
            <a:lumMod val="75000"/>
          </a:schemeClr>
        </a:solidFill>
        <a:ln w="25400" cap="flat" cmpd="sng" algn="ctr">
          <a:solidFill>
            <a:sysClr val="windowText" lastClr="000000"/>
          </a:solidFill>
          <a:prstDash val="solid"/>
        </a:ln>
        <a:effectLst/>
        <a:scene3d>
          <a:camera prst="orthographicFront">
            <a:rot lat="0" lon="0" rev="0"/>
          </a:camera>
          <a:lightRig rig="glow" dir="t">
            <a:rot lat="0" lon="0" rev="14100000"/>
          </a:lightRig>
        </a:scene3d>
        <a:sp3d prstMaterial="softEdge">
          <a:bevelT w="127000" prst="artDeco"/>
        </a:sp3d>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 lastClr="FFFFFF"/>
              </a:solidFill>
              <a:effectLst/>
              <a:uLnTx/>
              <a:uFillTx/>
              <a:latin typeface="Calibri"/>
              <a:ea typeface="+mn-ea"/>
              <a:cs typeface="+mn-cs"/>
            </a:rPr>
            <a:t>Charger Csv</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a:ea typeface="+mn-ea"/>
            <a:cs typeface="+mn-cs"/>
          </a:endParaRPr>
        </a:p>
      </xdr:txBody>
    </xdr:sp>
    <xdr:clientData/>
  </xdr:twoCellAnchor>
  <xdr:twoCellAnchor>
    <xdr:from>
      <xdr:col>0</xdr:col>
      <xdr:colOff>285749</xdr:colOff>
      <xdr:row>14</xdr:row>
      <xdr:rowOff>0</xdr:rowOff>
    </xdr:from>
    <xdr:to>
      <xdr:col>1</xdr:col>
      <xdr:colOff>1190624</xdr:colOff>
      <xdr:row>16</xdr:row>
      <xdr:rowOff>171450</xdr:rowOff>
    </xdr:to>
    <xdr:sp macro="[0]!Module1.filtreavancé" textlink="">
      <xdr:nvSpPr>
        <xdr:cNvPr id="6" name="Rectangle à coins arrondis 5"/>
        <xdr:cNvSpPr/>
      </xdr:nvSpPr>
      <xdr:spPr>
        <a:xfrm>
          <a:off x="285749" y="2724150"/>
          <a:ext cx="2124075" cy="552450"/>
        </a:xfrm>
        <a:prstGeom prst="roundRect">
          <a:avLst/>
        </a:prstGeom>
        <a:solidFill>
          <a:schemeClr val="accent3">
            <a:lumMod val="75000"/>
          </a:schemeClr>
        </a:solidFill>
        <a:ln w="25400" cap="flat" cmpd="sng" algn="ctr">
          <a:solidFill>
            <a:sysClr val="windowText" lastClr="000000"/>
          </a:solidFill>
          <a:prstDash val="solid"/>
        </a:ln>
        <a:effectLst/>
        <a:scene3d>
          <a:camera prst="orthographicFront">
            <a:rot lat="0" lon="0" rev="0"/>
          </a:camera>
          <a:lightRig rig="glow" dir="t">
            <a:rot lat="0" lon="0" rev="14100000"/>
          </a:lightRig>
        </a:scene3d>
        <a:sp3d prstMaterial="softEdge">
          <a:bevelT w="127000" prst="artDeco"/>
        </a:sp3d>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 lastClr="FFFFFF"/>
              </a:solidFill>
              <a:effectLst/>
              <a:uLnTx/>
              <a:uFillTx/>
              <a:latin typeface="Calibri"/>
              <a:ea typeface="+mn-ea"/>
              <a:cs typeface="+mn-cs"/>
            </a:rPr>
            <a:t>Filtrer </a:t>
          </a:r>
        </a:p>
      </xdr:txBody>
    </xdr:sp>
    <xdr:clientData/>
  </xdr:twoCellAnchor>
  <xdr:twoCellAnchor>
    <xdr:from>
      <xdr:col>0</xdr:col>
      <xdr:colOff>266700</xdr:colOff>
      <xdr:row>20</xdr:row>
      <xdr:rowOff>133349</xdr:rowOff>
    </xdr:from>
    <xdr:to>
      <xdr:col>1</xdr:col>
      <xdr:colOff>1190625</xdr:colOff>
      <xdr:row>23</xdr:row>
      <xdr:rowOff>95250</xdr:rowOff>
    </xdr:to>
    <xdr:sp macro="[0]!SupprimerdonnéesFeuil2" textlink="">
      <xdr:nvSpPr>
        <xdr:cNvPr id="5" name="Rectangle à coins arrondis 4"/>
        <xdr:cNvSpPr/>
      </xdr:nvSpPr>
      <xdr:spPr>
        <a:xfrm>
          <a:off x="266700" y="4010024"/>
          <a:ext cx="2143125" cy="533401"/>
        </a:xfrm>
        <a:prstGeom prst="roundRect">
          <a:avLst/>
        </a:prstGeom>
        <a:solidFill>
          <a:schemeClr val="accent3">
            <a:lumMod val="75000"/>
          </a:schemeClr>
        </a:solidFill>
        <a:ln w="25400" cap="flat" cmpd="sng" algn="ctr">
          <a:solidFill>
            <a:sysClr val="windowText" lastClr="000000"/>
          </a:solidFill>
          <a:prstDash val="solid"/>
        </a:ln>
        <a:effectLst/>
        <a:scene3d>
          <a:camera prst="orthographicFront">
            <a:rot lat="0" lon="0" rev="0"/>
          </a:camera>
          <a:lightRig rig="glow" dir="t">
            <a:rot lat="0" lon="0" rev="14100000"/>
          </a:lightRig>
        </a:scene3d>
        <a:sp3d prstMaterial="softEdge">
          <a:bevelT w="127000" prst="artDeco"/>
        </a:sp3d>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a:ln>
                <a:noFill/>
              </a:ln>
              <a:solidFill>
                <a:sysClr val="window" lastClr="FFFFFF"/>
              </a:solidFill>
              <a:effectLst/>
              <a:uLnTx/>
              <a:uFillTx/>
              <a:latin typeface="Calibri"/>
              <a:ea typeface="+mn-ea"/>
              <a:cs typeface="+mn-cs"/>
            </a:rPr>
            <a:t>Effacer graphique P=f(v)</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a:ln>
              <a:noFill/>
            </a:ln>
            <a:solidFill>
              <a:sysClr val="window" lastClr="FFFFFF"/>
            </a:solidFill>
            <a:effectLst/>
            <a:uLnTx/>
            <a:uFillTx/>
            <a:latin typeface="Calibri"/>
            <a:ea typeface="+mn-ea"/>
            <a:cs typeface="+mn-cs"/>
          </a:endParaRPr>
        </a:p>
      </xdr:txBody>
    </xdr:sp>
    <xdr:clientData/>
  </xdr:twoCellAnchor>
  <xdr:twoCellAnchor>
    <xdr:from>
      <xdr:col>0</xdr:col>
      <xdr:colOff>276225</xdr:colOff>
      <xdr:row>33</xdr:row>
      <xdr:rowOff>28575</xdr:rowOff>
    </xdr:from>
    <xdr:to>
      <xdr:col>1</xdr:col>
      <xdr:colOff>1200150</xdr:colOff>
      <xdr:row>36</xdr:row>
      <xdr:rowOff>0</xdr:rowOff>
    </xdr:to>
    <xdr:sp macro="[0]!Feuil3.echelle" textlink="">
      <xdr:nvSpPr>
        <xdr:cNvPr id="12" name="Rectangle à coins arrondis 11"/>
        <xdr:cNvSpPr/>
      </xdr:nvSpPr>
      <xdr:spPr>
        <a:xfrm>
          <a:off x="276225" y="6381750"/>
          <a:ext cx="2143125" cy="542925"/>
        </a:xfrm>
        <a:prstGeom prst="roundRect">
          <a:avLst/>
        </a:prstGeom>
        <a:solidFill>
          <a:srgbClr val="9BBB59">
            <a:lumMod val="75000"/>
          </a:srgbClr>
        </a:solidFill>
        <a:ln w="25400" cap="flat" cmpd="sng" algn="ctr">
          <a:solidFill>
            <a:sysClr val="windowText" lastClr="000000"/>
          </a:solidFill>
          <a:prstDash val="solid"/>
        </a:ln>
        <a:effectLst/>
        <a:scene3d>
          <a:camera prst="orthographicFront">
            <a:rot lat="0" lon="0" rev="0"/>
          </a:camera>
          <a:lightRig rig="glow" dir="t">
            <a:rot lat="0" lon="0" rev="14100000"/>
          </a:lightRig>
        </a:scene3d>
        <a:sp3d prstMaterial="softEdge">
          <a:bevelT w="127000" prst="artDeco"/>
        </a:sp3d>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 lastClr="FFFFFF"/>
              </a:solidFill>
              <a:effectLst/>
              <a:uLnTx/>
              <a:uFillTx/>
              <a:latin typeface="Calibri"/>
              <a:ea typeface="+mn-ea"/>
              <a:cs typeface="+mn-cs"/>
            </a:rPr>
            <a:t>Modifier échelle</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a:ea typeface="+mn-ea"/>
            <a:cs typeface="+mn-cs"/>
          </a:endParaRPr>
        </a:p>
      </xdr:txBody>
    </xdr:sp>
    <xdr:clientData/>
  </xdr:twoCellAnchor>
  <xdr:twoCellAnchor>
    <xdr:from>
      <xdr:col>0</xdr:col>
      <xdr:colOff>295275</xdr:colOff>
      <xdr:row>17</xdr:row>
      <xdr:rowOff>66675</xdr:rowOff>
    </xdr:from>
    <xdr:to>
      <xdr:col>1</xdr:col>
      <xdr:colOff>1200150</xdr:colOff>
      <xdr:row>20</xdr:row>
      <xdr:rowOff>47625</xdr:rowOff>
    </xdr:to>
    <xdr:sp macro="[0]!Selectiondonnées" textlink="">
      <xdr:nvSpPr>
        <xdr:cNvPr id="13" name="Rectangle à coins arrondis 12"/>
        <xdr:cNvSpPr/>
      </xdr:nvSpPr>
      <xdr:spPr>
        <a:xfrm>
          <a:off x="295275" y="3371850"/>
          <a:ext cx="2124075" cy="552450"/>
        </a:xfrm>
        <a:prstGeom prst="roundRect">
          <a:avLst/>
        </a:prstGeom>
        <a:solidFill>
          <a:srgbClr val="9BBB59">
            <a:lumMod val="75000"/>
          </a:srgbClr>
        </a:solidFill>
        <a:ln w="25400" cap="flat" cmpd="sng" algn="ctr">
          <a:solidFill>
            <a:sysClr val="windowText" lastClr="000000"/>
          </a:solidFill>
          <a:prstDash val="solid"/>
        </a:ln>
        <a:effectLst/>
        <a:scene3d>
          <a:camera prst="orthographicFront">
            <a:rot lat="0" lon="0" rev="0"/>
          </a:camera>
          <a:lightRig rig="glow" dir="t">
            <a:rot lat="0" lon="0" rev="14100000"/>
          </a:lightRig>
        </a:scene3d>
        <a:sp3d prstMaterial="softEdge">
          <a:bevelT w="127000" prst="artDeco"/>
        </a:sp3d>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 lastClr="FFFFFF"/>
              </a:solidFill>
              <a:effectLst/>
              <a:uLnTx/>
              <a:uFillTx/>
              <a:latin typeface="Calibri"/>
              <a:ea typeface="+mn-ea"/>
              <a:cs typeface="+mn-cs"/>
            </a:rPr>
            <a:t>Tracer graphique P=f(v)</a:t>
          </a:r>
        </a:p>
      </xdr:txBody>
    </xdr:sp>
    <xdr:clientData/>
  </xdr:twoCellAnchor>
  <xdr:twoCellAnchor>
    <xdr:from>
      <xdr:col>3</xdr:col>
      <xdr:colOff>152400</xdr:colOff>
      <xdr:row>44</xdr:row>
      <xdr:rowOff>57150</xdr:rowOff>
    </xdr:from>
    <xdr:to>
      <xdr:col>21</xdr:col>
      <xdr:colOff>142875</xdr:colOff>
      <xdr:row>79</xdr:row>
      <xdr:rowOff>161327</xdr:rowOff>
    </xdr:to>
    <xdr:graphicFrame macro="">
      <xdr:nvGraphicFramePr>
        <xdr:cNvPr id="11" name="Graphique 10"/>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xdr:from>
      <xdr:col>0</xdr:col>
      <xdr:colOff>295275</xdr:colOff>
      <xdr:row>47</xdr:row>
      <xdr:rowOff>9525</xdr:rowOff>
    </xdr:from>
    <xdr:to>
      <xdr:col>1</xdr:col>
      <xdr:colOff>1200150</xdr:colOff>
      <xdr:row>49</xdr:row>
      <xdr:rowOff>180975</xdr:rowOff>
    </xdr:to>
    <xdr:sp macro="[0]!SelectiondonnéesGraph10" textlink="">
      <xdr:nvSpPr>
        <xdr:cNvPr id="15" name="Rectangle à coins arrondis 14"/>
        <xdr:cNvSpPr/>
      </xdr:nvSpPr>
      <xdr:spPr>
        <a:xfrm>
          <a:off x="295275" y="9086850"/>
          <a:ext cx="2124075" cy="552450"/>
        </a:xfrm>
        <a:prstGeom prst="roundRect">
          <a:avLst/>
        </a:prstGeom>
        <a:solidFill>
          <a:srgbClr val="9BBB59">
            <a:lumMod val="75000"/>
          </a:srgbClr>
        </a:solidFill>
        <a:ln w="25400" cap="flat" cmpd="sng" algn="ctr">
          <a:solidFill>
            <a:sysClr val="windowText" lastClr="000000"/>
          </a:solidFill>
          <a:prstDash val="solid"/>
        </a:ln>
        <a:effectLst/>
        <a:scene3d>
          <a:camera prst="orthographicFront">
            <a:rot lat="0" lon="0" rev="0"/>
          </a:camera>
          <a:lightRig rig="glow" dir="t">
            <a:rot lat="0" lon="0" rev="14100000"/>
          </a:lightRig>
        </a:scene3d>
        <a:sp3d prstMaterial="softEdge">
          <a:bevelT w="127000" prst="artDeco"/>
        </a:sp3d>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 lastClr="FFFFFF"/>
              </a:solidFill>
              <a:effectLst/>
              <a:uLnTx/>
              <a:uFillTx/>
              <a:latin typeface="Calibri"/>
              <a:ea typeface="+mn-ea"/>
              <a:cs typeface="+mn-cs"/>
            </a:rPr>
            <a:t>Tracer graphique P=f(Rpm)</a:t>
          </a:r>
        </a:p>
      </xdr:txBody>
    </xdr:sp>
    <xdr:clientData/>
  </xdr:twoCellAnchor>
  <xdr:twoCellAnchor>
    <xdr:from>
      <xdr:col>0</xdr:col>
      <xdr:colOff>285750</xdr:colOff>
      <xdr:row>51</xdr:row>
      <xdr:rowOff>0</xdr:rowOff>
    </xdr:from>
    <xdr:to>
      <xdr:col>1</xdr:col>
      <xdr:colOff>1190625</xdr:colOff>
      <xdr:row>53</xdr:row>
      <xdr:rowOff>171450</xdr:rowOff>
    </xdr:to>
    <xdr:sp macro="[0]!Effacergraphique10" textlink="">
      <xdr:nvSpPr>
        <xdr:cNvPr id="18" name="Rectangle à coins arrondis 17"/>
        <xdr:cNvSpPr/>
      </xdr:nvSpPr>
      <xdr:spPr>
        <a:xfrm>
          <a:off x="285750" y="9839325"/>
          <a:ext cx="2124075" cy="552450"/>
        </a:xfrm>
        <a:prstGeom prst="roundRect">
          <a:avLst/>
        </a:prstGeom>
        <a:solidFill>
          <a:srgbClr val="9BBB59">
            <a:lumMod val="75000"/>
          </a:srgbClr>
        </a:solidFill>
        <a:ln w="25400" cap="flat" cmpd="sng" algn="ctr">
          <a:solidFill>
            <a:sysClr val="windowText" lastClr="000000"/>
          </a:solidFill>
          <a:prstDash val="solid"/>
        </a:ln>
        <a:effectLst/>
        <a:scene3d>
          <a:camera prst="orthographicFront">
            <a:rot lat="0" lon="0" rev="0"/>
          </a:camera>
          <a:lightRig rig="glow" dir="t">
            <a:rot lat="0" lon="0" rev="14100000"/>
          </a:lightRig>
        </a:scene3d>
        <a:sp3d prstMaterial="softEdge">
          <a:bevelT w="127000" prst="artDeco"/>
        </a:sp3d>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 lastClr="FFFFFF"/>
              </a:solidFill>
              <a:effectLst/>
              <a:uLnTx/>
              <a:uFillTx/>
              <a:latin typeface="Calibri"/>
              <a:ea typeface="+mn-ea"/>
              <a:cs typeface="+mn-cs"/>
            </a:rPr>
            <a:t>Effacer graphique P=f(Rpm)</a:t>
          </a:r>
        </a:p>
      </xdr:txBody>
    </xdr:sp>
    <xdr:clientData/>
  </xdr:twoCellAnchor>
  <xdr:twoCellAnchor>
    <xdr:from>
      <xdr:col>0</xdr:col>
      <xdr:colOff>266700</xdr:colOff>
      <xdr:row>61</xdr:row>
      <xdr:rowOff>28575</xdr:rowOff>
    </xdr:from>
    <xdr:to>
      <xdr:col>1</xdr:col>
      <xdr:colOff>1190625</xdr:colOff>
      <xdr:row>64</xdr:row>
      <xdr:rowOff>0</xdr:rowOff>
    </xdr:to>
    <xdr:sp macro="[0]!Feuil3.echelleGraph10" textlink="">
      <xdr:nvSpPr>
        <xdr:cNvPr id="20" name="Rectangle à coins arrondis 19"/>
        <xdr:cNvSpPr/>
      </xdr:nvSpPr>
      <xdr:spPr>
        <a:xfrm>
          <a:off x="266700" y="11830050"/>
          <a:ext cx="2143125" cy="542925"/>
        </a:xfrm>
        <a:prstGeom prst="roundRect">
          <a:avLst/>
        </a:prstGeom>
        <a:solidFill>
          <a:srgbClr val="9BBB59">
            <a:lumMod val="75000"/>
          </a:srgbClr>
        </a:solidFill>
        <a:ln w="25400" cap="flat" cmpd="sng" algn="ctr">
          <a:solidFill>
            <a:sysClr val="windowText" lastClr="000000"/>
          </a:solidFill>
          <a:prstDash val="solid"/>
        </a:ln>
        <a:effectLst/>
        <a:scene3d>
          <a:camera prst="orthographicFront">
            <a:rot lat="0" lon="0" rev="0"/>
          </a:camera>
          <a:lightRig rig="glow" dir="t">
            <a:rot lat="0" lon="0" rev="14100000"/>
          </a:lightRig>
        </a:scene3d>
        <a:sp3d prstMaterial="softEdge">
          <a:bevelT w="127000" prst="artDeco"/>
        </a:sp3d>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 lastClr="FFFFFF"/>
              </a:solidFill>
              <a:effectLst/>
              <a:uLnTx/>
              <a:uFillTx/>
              <a:latin typeface="Calibri"/>
              <a:ea typeface="+mn-ea"/>
              <a:cs typeface="+mn-cs"/>
            </a:rPr>
            <a:t>Modifier échelle</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a:ea typeface="+mn-ea"/>
            <a:cs typeface="+mn-cs"/>
          </a:endParaRP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theme/themeOverride1.xml><?xml version="1.0" encoding="utf-8"?>
<a:themeOverride xmlns:a="http://schemas.openxmlformats.org/drawingml/2006/main">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Override>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omments" Target="../comments1.xm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3" Type="http://schemas.openxmlformats.org/officeDocument/2006/relationships/comments" Target="../comments2.xml"/><Relationship Id="rId2" Type="http://schemas.openxmlformats.org/officeDocument/2006/relationships/vmlDrawing" Target="../drawings/vmlDrawing2.vml"/><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dimension ref="A1:AQ69"/>
  <sheetViews>
    <sheetView tabSelected="1" workbookViewId="0">
      <selection activeCell="C30" sqref="C30"/>
    </sheetView>
  </sheetViews>
  <sheetFormatPr baseColWidth="10" defaultRowHeight="15" x14ac:dyDescent="0.25"/>
  <cols>
    <col min="1" max="1" width="18.28515625" bestFit="1" customWidth="1"/>
    <col min="2" max="2" width="22.5703125" bestFit="1" customWidth="1"/>
    <col min="3" max="3" width="15.7109375" bestFit="1" customWidth="1"/>
    <col min="26" max="26" width="25.28515625" customWidth="1"/>
    <col min="27" max="27" width="16.140625" bestFit="1" customWidth="1"/>
    <col min="28" max="28" width="13.28515625" bestFit="1" customWidth="1"/>
    <col min="29" max="29" width="16.140625" bestFit="1" customWidth="1"/>
    <col min="30" max="30" width="17.42578125" bestFit="1" customWidth="1"/>
    <col min="31" max="32" width="7" bestFit="1" customWidth="1"/>
    <col min="35" max="35" width="18.7109375" bestFit="1" customWidth="1"/>
    <col min="36" max="36" width="17.28515625" customWidth="1"/>
  </cols>
  <sheetData>
    <row r="1" spans="1:38" ht="15.75" thickBot="1" x14ac:dyDescent="0.3">
      <c r="I1" s="85" t="s">
        <v>40</v>
      </c>
      <c r="J1" s="86"/>
      <c r="K1" s="86"/>
      <c r="L1" s="86"/>
      <c r="M1" s="86"/>
      <c r="N1" s="86"/>
      <c r="O1" s="86"/>
      <c r="P1" s="87"/>
      <c r="Z1" t="str">
        <f>SUBSTITUTE(B7,",",".")</f>
        <v>41219</v>
      </c>
      <c r="AB1" s="17" t="s">
        <v>17</v>
      </c>
    </row>
    <row r="2" spans="1:38" x14ac:dyDescent="0.25">
      <c r="A2" s="99" t="s">
        <v>37</v>
      </c>
      <c r="B2" s="100"/>
      <c r="C2" s="101"/>
      <c r="D2" s="42"/>
      <c r="I2" s="88"/>
      <c r="J2" s="89"/>
      <c r="K2" s="89"/>
      <c r="L2" s="89"/>
      <c r="M2" s="89"/>
      <c r="N2" s="89"/>
      <c r="O2" s="89"/>
      <c r="P2" s="90"/>
      <c r="Z2" t="str">
        <f>SUBSTITUTE(C7,",",".")</f>
        <v>41225.9791666667</v>
      </c>
      <c r="AB2" s="15">
        <f>VLOOKUP($B$5,$Z$36:$AI$65,2,FALSE)</f>
        <v>781739</v>
      </c>
    </row>
    <row r="3" spans="1:38" ht="15.75" thickBot="1" x14ac:dyDescent="0.3">
      <c r="A3" s="102"/>
      <c r="B3" s="103"/>
      <c r="C3" s="104"/>
      <c r="D3" s="4"/>
      <c r="I3" s="91"/>
      <c r="J3" s="92"/>
      <c r="K3" s="92"/>
      <c r="L3" s="92"/>
      <c r="M3" s="92"/>
      <c r="N3" s="92"/>
      <c r="O3" s="92"/>
      <c r="P3" s="93"/>
      <c r="Z3" t="str">
        <f>SUBSTITUTE(B9,",",".")</f>
        <v>0</v>
      </c>
      <c r="AB3" s="15">
        <f>VLOOKUP($B$5,$Z$36:$AI$65,3,FALSE)</f>
        <v>781740</v>
      </c>
    </row>
    <row r="4" spans="1:38" ht="15.75" thickBot="1" x14ac:dyDescent="0.3">
      <c r="A4" s="94" t="s">
        <v>0</v>
      </c>
      <c r="B4" s="105"/>
      <c r="C4" s="95"/>
      <c r="W4" s="23"/>
      <c r="Z4" t="str">
        <f>SUBSTITUTE(C9,",",".")</f>
        <v>360</v>
      </c>
      <c r="AB4" s="15">
        <f>VLOOKUP($B$5,$Z$36:$AI$65,4,FALSE)</f>
        <v>781741</v>
      </c>
      <c r="AI4" s="25"/>
      <c r="AJ4" s="25"/>
    </row>
    <row r="5" spans="1:38" ht="15.75" thickBot="1" x14ac:dyDescent="0.3">
      <c r="A5" s="46" t="s">
        <v>81</v>
      </c>
      <c r="B5" s="48" t="s">
        <v>73</v>
      </c>
      <c r="C5" s="47"/>
      <c r="AB5" s="15">
        <f>VLOOKUP($B$5,$Z$36:$AI$65,5,FALSE)</f>
        <v>781742</v>
      </c>
      <c r="AD5" t="s">
        <v>27</v>
      </c>
    </row>
    <row r="6" spans="1:38" ht="15.75" thickBot="1" x14ac:dyDescent="0.3">
      <c r="A6" s="2" t="s">
        <v>38</v>
      </c>
      <c r="B6" s="2" t="s">
        <v>1</v>
      </c>
      <c r="C6" s="2" t="s">
        <v>2</v>
      </c>
      <c r="AB6" s="15">
        <f>VLOOKUP($B$5,$Z$36:$AI$65,6,FALSE)</f>
        <v>781743</v>
      </c>
      <c r="AD6" t="s">
        <v>28</v>
      </c>
    </row>
    <row r="7" spans="1:38" ht="15.75" thickBot="1" x14ac:dyDescent="0.3">
      <c r="A7" s="5">
        <v>781741</v>
      </c>
      <c r="B7" s="44">
        <v>41219</v>
      </c>
      <c r="C7" s="44">
        <v>41225.979166666664</v>
      </c>
      <c r="AB7" s="15">
        <f>VLOOKUP($B$5,$Z$36:$AI$65,7,FALSE)</f>
        <v>781744</v>
      </c>
      <c r="AD7" t="str">
        <f>CONCATENATE(A7,AD5)</f>
        <v>781741 mode normal</v>
      </c>
      <c r="AK7" s="1"/>
      <c r="AL7" s="1"/>
    </row>
    <row r="8" spans="1:38" ht="15.75" thickBot="1" x14ac:dyDescent="0.3">
      <c r="A8" s="9"/>
      <c r="B8" s="45"/>
      <c r="C8" s="45"/>
      <c r="AB8" s="15" t="str">
        <f>VLOOKUP($B$5,$Z$36:$AI$65,8,FALSE)</f>
        <v>-</v>
      </c>
      <c r="AD8" t="str">
        <f>CONCATENATE(A7,AD6)</f>
        <v>781741 mode bridé</v>
      </c>
      <c r="AI8" s="25"/>
      <c r="AJ8" s="25"/>
    </row>
    <row r="9" spans="1:38" ht="15.75" thickBot="1" x14ac:dyDescent="0.3">
      <c r="A9" s="43" t="s">
        <v>24</v>
      </c>
      <c r="B9" s="3">
        <v>0</v>
      </c>
      <c r="C9" s="3">
        <v>360</v>
      </c>
      <c r="AB9" s="15" t="str">
        <f>VLOOKUP($B$5,$Z$36:$AI$65,9,FALSE)</f>
        <v>-</v>
      </c>
      <c r="AD9" t="str">
        <f>CONCATENATE(A8,AD5)</f>
        <v xml:space="preserve"> mode normal</v>
      </c>
    </row>
    <row r="10" spans="1:38" ht="15.75" thickBot="1" x14ac:dyDescent="0.3">
      <c r="A10" s="74" t="s">
        <v>101</v>
      </c>
      <c r="B10" s="41">
        <f>VLOOKUP(B5,Z36:AJ65,11,FALSE)</f>
        <v>2952</v>
      </c>
      <c r="AB10" s="16" t="str">
        <f>VLOOKUP($B$5,$Z$36:$AI$65,10,FALSE)</f>
        <v>-</v>
      </c>
      <c r="AD10" t="str">
        <f>CONCATENATE(A8,AD6)</f>
        <v xml:space="preserve"> mode bridé</v>
      </c>
      <c r="AK10" s="1"/>
      <c r="AL10" s="1"/>
    </row>
    <row r="11" spans="1:38" x14ac:dyDescent="0.25">
      <c r="AB11" s="4"/>
      <c r="AI11" s="25"/>
      <c r="AJ11" s="25"/>
    </row>
    <row r="12" spans="1:38" x14ac:dyDescent="0.25">
      <c r="AB12" s="4"/>
    </row>
    <row r="13" spans="1:38" x14ac:dyDescent="0.25">
      <c r="AB13" s="4"/>
      <c r="AK13" s="1"/>
      <c r="AL13" s="1"/>
    </row>
    <row r="14" spans="1:38" x14ac:dyDescent="0.25">
      <c r="AB14" s="4"/>
      <c r="AI14" s="25"/>
      <c r="AJ14" s="25"/>
    </row>
    <row r="15" spans="1:38" x14ac:dyDescent="0.25">
      <c r="AB15" s="4"/>
    </row>
    <row r="16" spans="1:38" x14ac:dyDescent="0.25">
      <c r="AB16" s="4"/>
      <c r="AK16" s="1"/>
      <c r="AL16" s="1"/>
    </row>
    <row r="17" spans="1:36" x14ac:dyDescent="0.25">
      <c r="AB17" s="4"/>
      <c r="AI17" s="25"/>
      <c r="AJ17" s="25"/>
    </row>
    <row r="18" spans="1:36" x14ac:dyDescent="0.25">
      <c r="AB18" s="4"/>
    </row>
    <row r="19" spans="1:36" x14ac:dyDescent="0.25">
      <c r="AB19" s="4"/>
    </row>
    <row r="20" spans="1:36" x14ac:dyDescent="0.25">
      <c r="AB20" s="4"/>
    </row>
    <row r="21" spans="1:36" x14ac:dyDescent="0.25">
      <c r="AB21" s="4"/>
    </row>
    <row r="22" spans="1:36" x14ac:dyDescent="0.25">
      <c r="AB22" s="4"/>
    </row>
    <row r="23" spans="1:36" x14ac:dyDescent="0.25">
      <c r="AB23" s="4"/>
    </row>
    <row r="24" spans="1:36" x14ac:dyDescent="0.25">
      <c r="AB24" s="4"/>
    </row>
    <row r="25" spans="1:36" x14ac:dyDescent="0.25">
      <c r="AB25" s="4"/>
    </row>
    <row r="26" spans="1:36" x14ac:dyDescent="0.25">
      <c r="AB26" s="4"/>
    </row>
    <row r="27" spans="1:36" ht="15.75" thickBot="1" x14ac:dyDescent="0.3">
      <c r="AB27" s="4"/>
      <c r="AI27" s="23"/>
    </row>
    <row r="28" spans="1:36" ht="15.75" thickBot="1" x14ac:dyDescent="0.3">
      <c r="A28" s="94" t="s">
        <v>41</v>
      </c>
      <c r="B28" s="95"/>
      <c r="AB28" s="4"/>
    </row>
    <row r="29" spans="1:36" ht="15.75" thickBot="1" x14ac:dyDescent="0.3">
      <c r="A29" s="19" t="s">
        <v>11</v>
      </c>
      <c r="B29" s="20">
        <v>0</v>
      </c>
    </row>
    <row r="30" spans="1:36" ht="15.75" thickBot="1" x14ac:dyDescent="0.3">
      <c r="A30" s="19" t="s">
        <v>12</v>
      </c>
      <c r="B30" s="20">
        <v>20</v>
      </c>
    </row>
    <row r="31" spans="1:36" ht="15.75" thickBot="1" x14ac:dyDescent="0.3">
      <c r="A31" s="19" t="s">
        <v>13</v>
      </c>
      <c r="B31" s="20">
        <v>0</v>
      </c>
      <c r="AA31" s="96" t="s">
        <v>25</v>
      </c>
      <c r="AB31" s="97"/>
      <c r="AC31" s="97"/>
      <c r="AD31" s="97"/>
      <c r="AE31" s="97"/>
      <c r="AF31" s="98"/>
      <c r="AH31" s="24"/>
      <c r="AI31" s="24"/>
      <c r="AJ31" s="24"/>
    </row>
    <row r="32" spans="1:36" ht="15.75" thickBot="1" x14ac:dyDescent="0.3">
      <c r="A32" s="19" t="s">
        <v>14</v>
      </c>
      <c r="B32" s="20">
        <v>2500</v>
      </c>
      <c r="AA32" s="21" t="s">
        <v>18</v>
      </c>
      <c r="AB32" s="21" t="s">
        <v>19</v>
      </c>
      <c r="AC32" s="21" t="s">
        <v>20</v>
      </c>
      <c r="AD32" s="21" t="s">
        <v>21</v>
      </c>
      <c r="AE32" s="21" t="s">
        <v>22</v>
      </c>
      <c r="AF32" s="21" t="s">
        <v>23</v>
      </c>
    </row>
    <row r="33" spans="1:43" x14ac:dyDescent="0.25">
      <c r="A33" s="4"/>
      <c r="B33" s="4"/>
      <c r="AA33" s="21">
        <f>VLOOKUP($A$7,Feuil4!A68:G201,2,)</f>
        <v>7</v>
      </c>
      <c r="AB33" s="21">
        <f>VLOOKUP($A$7,Feuil4!A68:G201,3,)</f>
        <v>17</v>
      </c>
      <c r="AC33" s="21">
        <f>VLOOKUP($A$7,Feuil4!A68:G201,4,)</f>
        <v>18</v>
      </c>
      <c r="AD33" s="21">
        <f>VLOOKUP($A$7,Feuil4!A68:G201,5,)</f>
        <v>6</v>
      </c>
      <c r="AE33" s="21">
        <f>VLOOKUP($A$7,Feuil4!A68:G201,6,)</f>
        <v>0</v>
      </c>
      <c r="AF33" s="21">
        <f>VLOOKUP($A$7,Feuil4!A68:G201,7,)</f>
        <v>100</v>
      </c>
    </row>
    <row r="34" spans="1:43" x14ac:dyDescent="0.25">
      <c r="AA34" s="21" t="str">
        <f>VLOOKUP($A$8,Feuil4!A68:G202,2,)</f>
        <v>X</v>
      </c>
      <c r="AB34" s="21" t="str">
        <f>VLOOKUP($A$8,Feuil4!A68:G202,3,)</f>
        <v>X</v>
      </c>
      <c r="AC34" s="21" t="str">
        <f>VLOOKUP($A$8,Feuil4!A68:G202,4,)</f>
        <v>X</v>
      </c>
      <c r="AD34" s="21" t="str">
        <f>VLOOKUP($A$8,Feuil4!A68:G202,5,)</f>
        <v>X</v>
      </c>
      <c r="AE34" s="21" t="str">
        <f>VLOOKUP($A$8,Feuil4!A68:G202,6,)</f>
        <v>X</v>
      </c>
      <c r="AF34" s="21" t="str">
        <f>VLOOKUP($A$8,Feuil4!A68:G202,7,)</f>
        <v>X</v>
      </c>
    </row>
    <row r="35" spans="1:43" ht="15.75" thickBot="1" x14ac:dyDescent="0.3"/>
    <row r="36" spans="1:43" x14ac:dyDescent="0.25">
      <c r="Z36" s="17" t="s">
        <v>48</v>
      </c>
      <c r="AA36" s="70" t="s">
        <v>42</v>
      </c>
      <c r="AB36" s="26" t="s">
        <v>43</v>
      </c>
      <c r="AC36" s="26" t="s">
        <v>44</v>
      </c>
      <c r="AD36" s="26" t="s">
        <v>45</v>
      </c>
      <c r="AE36" s="26" t="s">
        <v>46</v>
      </c>
      <c r="AF36" s="26" t="s">
        <v>47</v>
      </c>
      <c r="AG36" s="26" t="s">
        <v>49</v>
      </c>
      <c r="AH36" s="26" t="s">
        <v>50</v>
      </c>
      <c r="AI36" s="67" t="s">
        <v>51</v>
      </c>
      <c r="AJ36" s="71" t="s">
        <v>99</v>
      </c>
    </row>
    <row r="37" spans="1:43" x14ac:dyDescent="0.25">
      <c r="Z37" s="15" t="s">
        <v>52</v>
      </c>
      <c r="AA37" s="34">
        <v>702771</v>
      </c>
      <c r="AB37" s="21">
        <v>702772</v>
      </c>
      <c r="AC37" s="21">
        <v>702773</v>
      </c>
      <c r="AD37" s="21">
        <v>702774</v>
      </c>
      <c r="AE37" s="21">
        <v>702775</v>
      </c>
      <c r="AF37" s="21">
        <v>702776</v>
      </c>
      <c r="AG37" s="21" t="s">
        <v>82</v>
      </c>
      <c r="AH37" s="21" t="s">
        <v>82</v>
      </c>
      <c r="AI37" s="68" t="s">
        <v>82</v>
      </c>
      <c r="AJ37" s="15">
        <v>2457</v>
      </c>
    </row>
    <row r="38" spans="1:43" x14ac:dyDescent="0.25">
      <c r="Z38" s="15" t="s">
        <v>56</v>
      </c>
      <c r="AA38" s="34">
        <v>78808</v>
      </c>
      <c r="AB38" s="21">
        <f t="shared" ref="AB38:AB47" si="0">AA38+1</f>
        <v>78809</v>
      </c>
      <c r="AC38" s="21">
        <f t="shared" ref="AC38:AF38" si="1">AB38+1</f>
        <v>78810</v>
      </c>
      <c r="AD38" s="21">
        <f t="shared" si="1"/>
        <v>78811</v>
      </c>
      <c r="AE38" s="21">
        <f t="shared" si="1"/>
        <v>78812</v>
      </c>
      <c r="AF38" s="21">
        <f t="shared" si="1"/>
        <v>78813</v>
      </c>
      <c r="AG38" s="21" t="s">
        <v>82</v>
      </c>
      <c r="AH38" s="21" t="s">
        <v>82</v>
      </c>
      <c r="AI38" s="68" t="s">
        <v>82</v>
      </c>
      <c r="AJ38" s="15">
        <v>2610</v>
      </c>
    </row>
    <row r="39" spans="1:43" x14ac:dyDescent="0.25">
      <c r="Z39" s="15" t="s">
        <v>53</v>
      </c>
      <c r="AA39" s="34">
        <v>702584</v>
      </c>
      <c r="AB39" s="21">
        <f t="shared" si="0"/>
        <v>702585</v>
      </c>
      <c r="AC39" s="21">
        <f t="shared" ref="AC39:AF39" si="2">AB39+1</f>
        <v>702586</v>
      </c>
      <c r="AD39" s="21">
        <f t="shared" si="2"/>
        <v>702587</v>
      </c>
      <c r="AE39" s="21">
        <f t="shared" si="2"/>
        <v>702588</v>
      </c>
      <c r="AF39" s="21">
        <f t="shared" si="2"/>
        <v>702589</v>
      </c>
      <c r="AG39" s="21" t="s">
        <v>82</v>
      </c>
      <c r="AH39" s="21" t="s">
        <v>82</v>
      </c>
      <c r="AI39" s="68" t="s">
        <v>82</v>
      </c>
      <c r="AJ39" s="15">
        <v>2406</v>
      </c>
      <c r="AL39" s="4"/>
      <c r="AM39" s="4"/>
      <c r="AN39" s="4"/>
      <c r="AO39" s="4"/>
      <c r="AP39" s="4"/>
      <c r="AQ39" s="4"/>
    </row>
    <row r="40" spans="1:43" x14ac:dyDescent="0.25">
      <c r="Z40" s="15" t="s">
        <v>54</v>
      </c>
      <c r="AA40" s="34">
        <v>481463</v>
      </c>
      <c r="AB40" s="21">
        <f t="shared" si="0"/>
        <v>481464</v>
      </c>
      <c r="AC40" s="21">
        <f t="shared" ref="AC40:AI40" si="3">AB40+1</f>
        <v>481465</v>
      </c>
      <c r="AD40" s="21">
        <f t="shared" si="3"/>
        <v>481466</v>
      </c>
      <c r="AE40" s="21">
        <f t="shared" si="3"/>
        <v>481467</v>
      </c>
      <c r="AF40" s="21">
        <f t="shared" si="3"/>
        <v>481468</v>
      </c>
      <c r="AG40" s="21">
        <f t="shared" si="3"/>
        <v>481469</v>
      </c>
      <c r="AH40" s="21">
        <f t="shared" si="3"/>
        <v>481470</v>
      </c>
      <c r="AI40" s="68">
        <f t="shared" si="3"/>
        <v>481471</v>
      </c>
      <c r="AJ40" s="15">
        <v>2953</v>
      </c>
      <c r="AL40" s="4"/>
      <c r="AM40" s="4"/>
      <c r="AN40" s="4"/>
      <c r="AO40" s="4"/>
      <c r="AP40" s="4"/>
      <c r="AQ40" s="4"/>
    </row>
    <row r="41" spans="1:43" ht="15.75" thickBot="1" x14ac:dyDescent="0.3">
      <c r="Z41" s="15" t="s">
        <v>55</v>
      </c>
      <c r="AA41" s="34">
        <v>78814</v>
      </c>
      <c r="AB41" s="21">
        <f t="shared" si="0"/>
        <v>78815</v>
      </c>
      <c r="AC41" s="21">
        <f t="shared" ref="AC41:AF48" si="4">AB41+1</f>
        <v>78816</v>
      </c>
      <c r="AD41" s="21">
        <f t="shared" si="4"/>
        <v>78817</v>
      </c>
      <c r="AE41" s="21">
        <f t="shared" si="4"/>
        <v>78818</v>
      </c>
      <c r="AF41" s="21">
        <f t="shared" si="4"/>
        <v>78819</v>
      </c>
      <c r="AG41" s="21" t="s">
        <v>82</v>
      </c>
      <c r="AH41" s="21" t="s">
        <v>82</v>
      </c>
      <c r="AI41" s="68" t="s">
        <v>82</v>
      </c>
      <c r="AJ41" s="15">
        <v>2636</v>
      </c>
      <c r="AL41" s="4"/>
      <c r="AM41" s="4"/>
      <c r="AN41" s="4"/>
      <c r="AO41" s="4"/>
      <c r="AP41" s="4"/>
      <c r="AQ41" s="4"/>
    </row>
    <row r="42" spans="1:43" x14ac:dyDescent="0.25">
      <c r="I42" s="85" t="s">
        <v>39</v>
      </c>
      <c r="J42" s="86"/>
      <c r="K42" s="86"/>
      <c r="L42" s="86"/>
      <c r="M42" s="86"/>
      <c r="N42" s="86"/>
      <c r="O42" s="86"/>
      <c r="P42" s="87"/>
      <c r="Z42" s="15" t="s">
        <v>57</v>
      </c>
      <c r="AA42" s="34">
        <v>782611</v>
      </c>
      <c r="AB42" s="21">
        <f t="shared" si="0"/>
        <v>782612</v>
      </c>
      <c r="AC42" s="21">
        <f t="shared" si="4"/>
        <v>782613</v>
      </c>
      <c r="AD42" s="21">
        <f t="shared" si="4"/>
        <v>782614</v>
      </c>
      <c r="AE42" s="21">
        <f t="shared" si="4"/>
        <v>782615</v>
      </c>
      <c r="AF42" s="21">
        <f t="shared" si="4"/>
        <v>782616</v>
      </c>
      <c r="AG42" s="21" t="s">
        <v>82</v>
      </c>
      <c r="AH42" s="21" t="s">
        <v>82</v>
      </c>
      <c r="AI42" s="68" t="s">
        <v>82</v>
      </c>
      <c r="AJ42" s="15">
        <v>3493</v>
      </c>
      <c r="AL42" s="4"/>
      <c r="AM42" s="4"/>
      <c r="AN42" s="4"/>
      <c r="AO42" s="4"/>
      <c r="AP42" s="4"/>
      <c r="AQ42" s="4"/>
    </row>
    <row r="43" spans="1:43" x14ac:dyDescent="0.25">
      <c r="I43" s="88"/>
      <c r="J43" s="89"/>
      <c r="K43" s="89"/>
      <c r="L43" s="89"/>
      <c r="M43" s="89"/>
      <c r="N43" s="89"/>
      <c r="O43" s="89"/>
      <c r="P43" s="90"/>
      <c r="Z43" s="15" t="s">
        <v>58</v>
      </c>
      <c r="AA43" s="34">
        <v>782720</v>
      </c>
      <c r="AB43" s="21">
        <f t="shared" si="0"/>
        <v>782721</v>
      </c>
      <c r="AC43" s="21">
        <f t="shared" si="4"/>
        <v>782722</v>
      </c>
      <c r="AD43" s="21">
        <f t="shared" si="4"/>
        <v>782723</v>
      </c>
      <c r="AE43" s="21" t="s">
        <v>82</v>
      </c>
      <c r="AF43" s="21" t="s">
        <v>82</v>
      </c>
      <c r="AG43" s="21" t="s">
        <v>82</v>
      </c>
      <c r="AH43" s="21" t="s">
        <v>82</v>
      </c>
      <c r="AI43" s="68" t="s">
        <v>82</v>
      </c>
      <c r="AJ43" s="15">
        <v>3499</v>
      </c>
      <c r="AL43" s="4"/>
      <c r="AM43" s="4"/>
      <c r="AN43" s="4"/>
      <c r="AO43" s="4"/>
      <c r="AP43" s="4"/>
      <c r="AQ43" s="4"/>
    </row>
    <row r="44" spans="1:43" ht="15.75" thickBot="1" x14ac:dyDescent="0.3">
      <c r="I44" s="91"/>
      <c r="J44" s="92"/>
      <c r="K44" s="92"/>
      <c r="L44" s="92"/>
      <c r="M44" s="92"/>
      <c r="N44" s="92"/>
      <c r="O44" s="92"/>
      <c r="P44" s="93"/>
      <c r="Z44" s="15" t="s">
        <v>59</v>
      </c>
      <c r="AA44" s="34">
        <v>782947</v>
      </c>
      <c r="AB44" s="21">
        <f t="shared" si="0"/>
        <v>782948</v>
      </c>
      <c r="AC44" s="21">
        <f t="shared" si="4"/>
        <v>782949</v>
      </c>
      <c r="AD44" s="21">
        <f t="shared" si="4"/>
        <v>782950</v>
      </c>
      <c r="AE44" s="21">
        <f t="shared" si="4"/>
        <v>782951</v>
      </c>
      <c r="AF44" s="21" t="s">
        <v>82</v>
      </c>
      <c r="AG44" s="21" t="s">
        <v>82</v>
      </c>
      <c r="AH44" s="21" t="s">
        <v>82</v>
      </c>
      <c r="AI44" s="68" t="s">
        <v>82</v>
      </c>
      <c r="AJ44" s="15">
        <v>4499</v>
      </c>
      <c r="AL44" s="4"/>
      <c r="AM44" s="4"/>
      <c r="AN44" s="4"/>
      <c r="AO44" s="4"/>
      <c r="AP44" s="4"/>
      <c r="AQ44" s="4"/>
    </row>
    <row r="45" spans="1:43" x14ac:dyDescent="0.25">
      <c r="Z45" s="15" t="s">
        <v>60</v>
      </c>
      <c r="AA45" s="34">
        <v>823817</v>
      </c>
      <c r="AB45" s="21">
        <f t="shared" si="0"/>
        <v>823818</v>
      </c>
      <c r="AC45" s="21">
        <f t="shared" si="4"/>
        <v>823819</v>
      </c>
      <c r="AD45" s="21">
        <f t="shared" si="4"/>
        <v>823820</v>
      </c>
      <c r="AE45" s="21">
        <f t="shared" si="4"/>
        <v>823821</v>
      </c>
      <c r="AF45" s="21" t="s">
        <v>82</v>
      </c>
      <c r="AG45" s="21" t="s">
        <v>82</v>
      </c>
      <c r="AH45" s="21" t="s">
        <v>82</v>
      </c>
      <c r="AI45" s="68" t="s">
        <v>82</v>
      </c>
      <c r="AJ45" s="15">
        <v>4564</v>
      </c>
      <c r="AL45" s="4"/>
      <c r="AM45" s="4"/>
      <c r="AN45" s="4"/>
      <c r="AO45" s="4"/>
      <c r="AP45" s="4"/>
      <c r="AQ45" s="4"/>
    </row>
    <row r="46" spans="1:43" x14ac:dyDescent="0.25">
      <c r="Z46" s="15" t="s">
        <v>61</v>
      </c>
      <c r="AA46" s="34">
        <v>823822</v>
      </c>
      <c r="AB46" s="21">
        <f t="shared" si="0"/>
        <v>823823</v>
      </c>
      <c r="AC46" s="21">
        <f t="shared" si="4"/>
        <v>823824</v>
      </c>
      <c r="AD46" s="21">
        <f t="shared" si="4"/>
        <v>823825</v>
      </c>
      <c r="AE46" s="21" t="s">
        <v>82</v>
      </c>
      <c r="AF46" s="21" t="s">
        <v>82</v>
      </c>
      <c r="AG46" s="21" t="s">
        <v>82</v>
      </c>
      <c r="AH46" s="21" t="s">
        <v>82</v>
      </c>
      <c r="AI46" s="68" t="s">
        <v>82</v>
      </c>
      <c r="AJ46" s="15">
        <v>4565</v>
      </c>
      <c r="AL46" s="4"/>
      <c r="AM46" s="4"/>
      <c r="AN46" s="4"/>
      <c r="AO46" s="4"/>
      <c r="AP46" s="4"/>
      <c r="AQ46" s="4"/>
    </row>
    <row r="47" spans="1:43" x14ac:dyDescent="0.25">
      <c r="Z47" s="15" t="s">
        <v>62</v>
      </c>
      <c r="AA47" s="34">
        <v>823826</v>
      </c>
      <c r="AB47" s="21">
        <f t="shared" si="0"/>
        <v>823827</v>
      </c>
      <c r="AC47" s="21">
        <f t="shared" si="4"/>
        <v>823828</v>
      </c>
      <c r="AD47" s="21">
        <f t="shared" si="4"/>
        <v>823829</v>
      </c>
      <c r="AE47" s="34">
        <v>824719</v>
      </c>
      <c r="AF47" s="21" t="s">
        <v>82</v>
      </c>
      <c r="AG47" s="21" t="s">
        <v>82</v>
      </c>
      <c r="AH47" s="21" t="s">
        <v>82</v>
      </c>
      <c r="AI47" s="68" t="s">
        <v>82</v>
      </c>
      <c r="AJ47" s="15">
        <v>4563</v>
      </c>
    </row>
    <row r="48" spans="1:43" x14ac:dyDescent="0.25">
      <c r="Z48" s="15" t="s">
        <v>63</v>
      </c>
      <c r="AA48" s="21">
        <v>823830</v>
      </c>
      <c r="AB48" s="21">
        <v>823831</v>
      </c>
      <c r="AC48" s="21">
        <f t="shared" si="4"/>
        <v>823832</v>
      </c>
      <c r="AD48" s="21">
        <f t="shared" si="4"/>
        <v>823833</v>
      </c>
      <c r="AE48" s="21">
        <f t="shared" ref="AE48" si="5">AD48+1</f>
        <v>823834</v>
      </c>
      <c r="AF48" s="21" t="s">
        <v>82</v>
      </c>
      <c r="AG48" s="21" t="s">
        <v>82</v>
      </c>
      <c r="AH48" s="21" t="s">
        <v>82</v>
      </c>
      <c r="AI48" s="68" t="s">
        <v>82</v>
      </c>
      <c r="AJ48" s="15">
        <v>4628</v>
      </c>
    </row>
    <row r="49" spans="1:36" x14ac:dyDescent="0.25">
      <c r="Z49" s="15" t="s">
        <v>64</v>
      </c>
      <c r="AA49" s="34">
        <v>823835</v>
      </c>
      <c r="AB49" s="21">
        <v>823836</v>
      </c>
      <c r="AC49" s="21">
        <v>823837</v>
      </c>
      <c r="AD49" s="21" t="s">
        <v>82</v>
      </c>
      <c r="AE49" s="21" t="s">
        <v>82</v>
      </c>
      <c r="AF49" s="21" t="s">
        <v>82</v>
      </c>
      <c r="AG49" s="21" t="s">
        <v>82</v>
      </c>
      <c r="AH49" s="21" t="s">
        <v>82</v>
      </c>
      <c r="AI49" s="68" t="s">
        <v>82</v>
      </c>
      <c r="AJ49" s="72">
        <v>4629</v>
      </c>
    </row>
    <row r="50" spans="1:36" x14ac:dyDescent="0.25">
      <c r="Z50" s="15" t="s">
        <v>65</v>
      </c>
      <c r="AA50" s="34"/>
      <c r="AB50" s="21"/>
      <c r="AC50" s="21"/>
      <c r="AD50" s="21"/>
      <c r="AE50" s="21"/>
      <c r="AF50" s="21"/>
      <c r="AG50" s="21"/>
      <c r="AH50" s="21"/>
      <c r="AI50" s="68"/>
      <c r="AJ50" s="15" t="s">
        <v>86</v>
      </c>
    </row>
    <row r="51" spans="1:36" x14ac:dyDescent="0.25">
      <c r="Z51" s="15" t="s">
        <v>66</v>
      </c>
      <c r="AA51" s="34">
        <v>702590</v>
      </c>
      <c r="AB51" s="21">
        <v>78196</v>
      </c>
      <c r="AC51" s="21">
        <v>78197</v>
      </c>
      <c r="AD51" s="21">
        <v>78198</v>
      </c>
      <c r="AE51" s="21" t="s">
        <v>82</v>
      </c>
      <c r="AF51" s="21" t="s">
        <v>82</v>
      </c>
      <c r="AG51" s="21" t="s">
        <v>82</v>
      </c>
      <c r="AH51" s="21" t="s">
        <v>82</v>
      </c>
      <c r="AI51" s="68" t="s">
        <v>82</v>
      </c>
      <c r="AJ51" s="15">
        <v>2407</v>
      </c>
    </row>
    <row r="52" spans="1:36" x14ac:dyDescent="0.25">
      <c r="Z52" s="15" t="s">
        <v>67</v>
      </c>
      <c r="AA52" s="34">
        <v>782582</v>
      </c>
      <c r="AB52" s="21">
        <v>782583</v>
      </c>
      <c r="AC52" s="21" t="s">
        <v>82</v>
      </c>
      <c r="AD52" s="21" t="s">
        <v>82</v>
      </c>
      <c r="AE52" s="21" t="s">
        <v>82</v>
      </c>
      <c r="AF52" s="21" t="s">
        <v>82</v>
      </c>
      <c r="AG52" s="21" t="s">
        <v>82</v>
      </c>
      <c r="AH52" s="21" t="s">
        <v>82</v>
      </c>
      <c r="AI52" s="68" t="s">
        <v>82</v>
      </c>
      <c r="AJ52" s="15">
        <v>3656</v>
      </c>
    </row>
    <row r="53" spans="1:36" x14ac:dyDescent="0.25">
      <c r="Z53" s="15" t="s">
        <v>68</v>
      </c>
      <c r="AA53" s="34">
        <v>48526</v>
      </c>
      <c r="AB53" s="21">
        <f t="shared" ref="AB53:AB65" si="6">AA53+1</f>
        <v>48527</v>
      </c>
      <c r="AC53" s="21">
        <f t="shared" ref="AC53:AD53" si="7">AB53+1</f>
        <v>48528</v>
      </c>
      <c r="AD53" s="21">
        <f t="shared" si="7"/>
        <v>48529</v>
      </c>
      <c r="AE53" s="21" t="s">
        <v>82</v>
      </c>
      <c r="AF53" s="21" t="s">
        <v>82</v>
      </c>
      <c r="AG53" s="21" t="s">
        <v>82</v>
      </c>
      <c r="AH53" s="21" t="s">
        <v>82</v>
      </c>
      <c r="AI53" s="68" t="s">
        <v>82</v>
      </c>
      <c r="AJ53" s="15">
        <v>2616</v>
      </c>
    </row>
    <row r="54" spans="1:36" x14ac:dyDescent="0.25">
      <c r="Z54" s="15" t="s">
        <v>69</v>
      </c>
      <c r="AA54" s="34">
        <v>781197</v>
      </c>
      <c r="AB54" s="21">
        <f t="shared" si="6"/>
        <v>781198</v>
      </c>
      <c r="AC54" s="21">
        <f t="shared" ref="AC54:AD54" si="8">AB54+1</f>
        <v>781199</v>
      </c>
      <c r="AD54" s="21">
        <f t="shared" si="8"/>
        <v>781200</v>
      </c>
      <c r="AE54" s="21">
        <f>AD54+1</f>
        <v>781201</v>
      </c>
      <c r="AF54" s="21" t="s">
        <v>82</v>
      </c>
      <c r="AG54" s="21" t="s">
        <v>82</v>
      </c>
      <c r="AH54" s="21" t="s">
        <v>82</v>
      </c>
      <c r="AI54" s="68" t="s">
        <v>82</v>
      </c>
      <c r="AJ54" s="15">
        <v>2691</v>
      </c>
    </row>
    <row r="55" spans="1:36" ht="15.75" thickBot="1" x14ac:dyDescent="0.3">
      <c r="Z55" s="15" t="s">
        <v>70</v>
      </c>
      <c r="AA55" s="34">
        <v>781347</v>
      </c>
      <c r="AB55" s="21">
        <f t="shared" si="6"/>
        <v>781348</v>
      </c>
      <c r="AC55" s="21">
        <f t="shared" ref="AC55:AD55" si="9">AB55+1</f>
        <v>781349</v>
      </c>
      <c r="AD55" s="21">
        <f t="shared" si="9"/>
        <v>781350</v>
      </c>
      <c r="AE55" s="21" t="s">
        <v>82</v>
      </c>
      <c r="AF55" s="21" t="s">
        <v>82</v>
      </c>
      <c r="AG55" s="21" t="s">
        <v>82</v>
      </c>
      <c r="AH55" s="21" t="s">
        <v>82</v>
      </c>
      <c r="AI55" s="68" t="s">
        <v>82</v>
      </c>
      <c r="AJ55" s="15">
        <v>2745</v>
      </c>
    </row>
    <row r="56" spans="1:36" ht="15.75" thickBot="1" x14ac:dyDescent="0.3">
      <c r="A56" s="94" t="s">
        <v>15</v>
      </c>
      <c r="B56" s="95"/>
      <c r="Z56" s="15" t="s">
        <v>71</v>
      </c>
      <c r="AA56" s="34">
        <v>782308</v>
      </c>
      <c r="AB56" s="21">
        <f t="shared" si="6"/>
        <v>782309</v>
      </c>
      <c r="AC56" s="21">
        <f t="shared" ref="AC56:AH65" si="10">AB56+1</f>
        <v>782310</v>
      </c>
      <c r="AD56" s="21">
        <f t="shared" si="10"/>
        <v>782311</v>
      </c>
      <c r="AE56" s="21">
        <f t="shared" si="10"/>
        <v>782312</v>
      </c>
      <c r="AF56" s="21">
        <f t="shared" si="10"/>
        <v>782313</v>
      </c>
      <c r="AG56" s="21" t="s">
        <v>82</v>
      </c>
      <c r="AH56" s="21" t="s">
        <v>82</v>
      </c>
      <c r="AI56" s="68" t="s">
        <v>82</v>
      </c>
      <c r="AJ56" s="15">
        <v>3257</v>
      </c>
    </row>
    <row r="57" spans="1:36" ht="15.75" thickBot="1" x14ac:dyDescent="0.3">
      <c r="A57" s="19" t="s">
        <v>29</v>
      </c>
      <c r="B57" s="20">
        <v>0</v>
      </c>
      <c r="Z57" s="15" t="s">
        <v>72</v>
      </c>
      <c r="AA57" s="34">
        <v>822208</v>
      </c>
      <c r="AB57" s="21">
        <f t="shared" si="6"/>
        <v>822209</v>
      </c>
      <c r="AC57" s="21">
        <f t="shared" si="10"/>
        <v>822210</v>
      </c>
      <c r="AD57" s="21">
        <f t="shared" si="10"/>
        <v>822211</v>
      </c>
      <c r="AE57" s="21">
        <f t="shared" si="10"/>
        <v>822212</v>
      </c>
      <c r="AF57" s="21">
        <f t="shared" si="10"/>
        <v>822213</v>
      </c>
      <c r="AG57" s="21">
        <f t="shared" si="10"/>
        <v>822214</v>
      </c>
      <c r="AH57" s="21">
        <f t="shared" si="10"/>
        <v>822215</v>
      </c>
      <c r="AI57" s="68" t="s">
        <v>82</v>
      </c>
      <c r="AJ57" s="15">
        <v>3862</v>
      </c>
    </row>
    <row r="58" spans="1:36" ht="15.75" thickBot="1" x14ac:dyDescent="0.3">
      <c r="A58" s="19" t="s">
        <v>30</v>
      </c>
      <c r="B58" s="20">
        <v>25</v>
      </c>
      <c r="Z58" s="15" t="s">
        <v>73</v>
      </c>
      <c r="AA58" s="34">
        <v>781739</v>
      </c>
      <c r="AB58" s="21">
        <f t="shared" si="6"/>
        <v>781740</v>
      </c>
      <c r="AC58" s="21">
        <f t="shared" si="10"/>
        <v>781741</v>
      </c>
      <c r="AD58" s="21">
        <f t="shared" si="10"/>
        <v>781742</v>
      </c>
      <c r="AE58" s="21">
        <f t="shared" si="10"/>
        <v>781743</v>
      </c>
      <c r="AF58" s="21">
        <f t="shared" si="10"/>
        <v>781744</v>
      </c>
      <c r="AG58" s="21" t="s">
        <v>82</v>
      </c>
      <c r="AH58" s="21" t="s">
        <v>82</v>
      </c>
      <c r="AI58" s="68" t="s">
        <v>82</v>
      </c>
      <c r="AJ58" s="15">
        <v>2952</v>
      </c>
    </row>
    <row r="59" spans="1:36" ht="15.75" thickBot="1" x14ac:dyDescent="0.3">
      <c r="A59" s="19" t="s">
        <v>13</v>
      </c>
      <c r="B59" s="20">
        <v>0</v>
      </c>
      <c r="Z59" s="15" t="s">
        <v>74</v>
      </c>
      <c r="AA59" s="34">
        <v>781110</v>
      </c>
      <c r="AB59" s="21">
        <f t="shared" si="6"/>
        <v>781111</v>
      </c>
      <c r="AC59" s="21">
        <f t="shared" si="10"/>
        <v>781112</v>
      </c>
      <c r="AD59" s="21" t="s">
        <v>82</v>
      </c>
      <c r="AE59" s="21" t="s">
        <v>82</v>
      </c>
      <c r="AF59" s="21" t="s">
        <v>82</v>
      </c>
      <c r="AG59" s="21" t="s">
        <v>82</v>
      </c>
      <c r="AH59" s="21" t="s">
        <v>82</v>
      </c>
      <c r="AI59" s="68" t="s">
        <v>82</v>
      </c>
      <c r="AJ59" s="15">
        <v>2695</v>
      </c>
    </row>
    <row r="60" spans="1:36" ht="15.75" thickBot="1" x14ac:dyDescent="0.3">
      <c r="A60" s="19" t="s">
        <v>14</v>
      </c>
      <c r="B60" s="20">
        <v>2500</v>
      </c>
      <c r="Z60" s="15" t="s">
        <v>75</v>
      </c>
      <c r="AA60" s="34">
        <v>783106</v>
      </c>
      <c r="AB60" s="21">
        <f t="shared" si="6"/>
        <v>783107</v>
      </c>
      <c r="AC60" s="21">
        <f t="shared" si="10"/>
        <v>783108</v>
      </c>
      <c r="AD60" s="21">
        <f t="shared" si="10"/>
        <v>783109</v>
      </c>
      <c r="AE60" s="21" t="s">
        <v>82</v>
      </c>
      <c r="AF60" s="21" t="s">
        <v>82</v>
      </c>
      <c r="AG60" s="21" t="s">
        <v>82</v>
      </c>
      <c r="AH60" s="21" t="s">
        <v>82</v>
      </c>
      <c r="AI60" s="68" t="s">
        <v>82</v>
      </c>
      <c r="AJ60" s="15">
        <v>3949</v>
      </c>
    </row>
    <row r="61" spans="1:36" x14ac:dyDescent="0.25">
      <c r="Z61" s="15" t="s">
        <v>76</v>
      </c>
      <c r="AA61" s="34">
        <v>38749</v>
      </c>
      <c r="AB61" s="21">
        <f t="shared" si="6"/>
        <v>38750</v>
      </c>
      <c r="AC61" s="21">
        <f t="shared" si="10"/>
        <v>38751</v>
      </c>
      <c r="AD61" s="21">
        <f t="shared" si="10"/>
        <v>38752</v>
      </c>
      <c r="AE61" s="21">
        <f t="shared" si="10"/>
        <v>38753</v>
      </c>
      <c r="AF61" s="21">
        <f t="shared" si="10"/>
        <v>38754</v>
      </c>
      <c r="AG61" s="21" t="s">
        <v>82</v>
      </c>
      <c r="AH61" s="21" t="s">
        <v>82</v>
      </c>
      <c r="AI61" s="68" t="s">
        <v>82</v>
      </c>
      <c r="AJ61" s="72" t="s">
        <v>100</v>
      </c>
    </row>
    <row r="62" spans="1:36" x14ac:dyDescent="0.25">
      <c r="Z62" s="15" t="s">
        <v>77</v>
      </c>
      <c r="AA62" s="34">
        <v>783202</v>
      </c>
      <c r="AB62" s="21">
        <f t="shared" si="6"/>
        <v>783203</v>
      </c>
      <c r="AC62" s="21">
        <f t="shared" si="10"/>
        <v>783204</v>
      </c>
      <c r="AD62" s="21">
        <f t="shared" si="10"/>
        <v>783205</v>
      </c>
      <c r="AE62" s="21" t="s">
        <v>82</v>
      </c>
      <c r="AF62" s="21" t="s">
        <v>82</v>
      </c>
      <c r="AG62" s="21" t="s">
        <v>82</v>
      </c>
      <c r="AH62" s="21" t="s">
        <v>82</v>
      </c>
      <c r="AI62" s="68" t="s">
        <v>82</v>
      </c>
      <c r="AJ62" s="72">
        <v>4134</v>
      </c>
    </row>
    <row r="63" spans="1:36" x14ac:dyDescent="0.25">
      <c r="Z63" s="15" t="s">
        <v>78</v>
      </c>
      <c r="AA63" s="34">
        <v>823424</v>
      </c>
      <c r="AB63" s="21">
        <f t="shared" si="6"/>
        <v>823425</v>
      </c>
      <c r="AC63" s="21">
        <f t="shared" si="10"/>
        <v>823426</v>
      </c>
      <c r="AD63" s="21">
        <f t="shared" si="10"/>
        <v>823427</v>
      </c>
      <c r="AE63" s="21">
        <f t="shared" si="10"/>
        <v>823428</v>
      </c>
      <c r="AF63" s="21">
        <f t="shared" si="10"/>
        <v>823429</v>
      </c>
      <c r="AG63" s="21" t="s">
        <v>82</v>
      </c>
      <c r="AH63" s="21" t="s">
        <v>82</v>
      </c>
      <c r="AI63" s="68" t="s">
        <v>82</v>
      </c>
      <c r="AJ63" s="72">
        <v>4287</v>
      </c>
    </row>
    <row r="64" spans="1:36" x14ac:dyDescent="0.25">
      <c r="Z64" s="15" t="s">
        <v>79</v>
      </c>
      <c r="AA64" s="34">
        <v>783538</v>
      </c>
      <c r="AB64" s="21">
        <f t="shared" si="6"/>
        <v>783539</v>
      </c>
      <c r="AC64" s="21">
        <f t="shared" si="10"/>
        <v>783540</v>
      </c>
      <c r="AD64" s="21">
        <f t="shared" si="10"/>
        <v>783541</v>
      </c>
      <c r="AE64" s="21">
        <f t="shared" si="10"/>
        <v>783542</v>
      </c>
      <c r="AF64" s="21" t="s">
        <v>82</v>
      </c>
      <c r="AG64" s="21" t="s">
        <v>82</v>
      </c>
      <c r="AH64" s="21" t="s">
        <v>82</v>
      </c>
      <c r="AI64" s="68" t="s">
        <v>82</v>
      </c>
      <c r="AJ64" s="72">
        <v>4583</v>
      </c>
    </row>
    <row r="65" spans="1:36" ht="15.75" thickBot="1" x14ac:dyDescent="0.3">
      <c r="Z65" s="16" t="s">
        <v>80</v>
      </c>
      <c r="AA65" s="49">
        <v>782314</v>
      </c>
      <c r="AB65" s="30">
        <f t="shared" si="6"/>
        <v>782315</v>
      </c>
      <c r="AC65" s="30">
        <f t="shared" si="10"/>
        <v>782316</v>
      </c>
      <c r="AD65" s="30" t="s">
        <v>82</v>
      </c>
      <c r="AE65" s="30" t="s">
        <v>82</v>
      </c>
      <c r="AF65" s="30" t="s">
        <v>82</v>
      </c>
      <c r="AG65" s="30" t="s">
        <v>82</v>
      </c>
      <c r="AH65" s="30" t="s">
        <v>82</v>
      </c>
      <c r="AI65" s="69" t="s">
        <v>82</v>
      </c>
      <c r="AJ65" s="73">
        <v>3777</v>
      </c>
    </row>
    <row r="66" spans="1:36" ht="15.75" thickBot="1" x14ac:dyDescent="0.3"/>
    <row r="67" spans="1:36" ht="15.75" thickBot="1" x14ac:dyDescent="0.3">
      <c r="A67" s="5" t="s">
        <v>17</v>
      </c>
      <c r="B67" s="2" t="s">
        <v>88</v>
      </c>
    </row>
    <row r="68" spans="1:36" x14ac:dyDescent="0.25">
      <c r="A68" s="52">
        <f>A7</f>
        <v>781741</v>
      </c>
      <c r="B68" s="14" t="str">
        <f>IF(A68&lt;&gt;0,VLOOKUP(A68,Feuil4!A67:H201,8,FALSE),"")</f>
        <v>Om3</v>
      </c>
    </row>
    <row r="69" spans="1:36" ht="15.75" thickBot="1" x14ac:dyDescent="0.3">
      <c r="A69" s="53">
        <f>A8</f>
        <v>0</v>
      </c>
      <c r="B69" s="16" t="str">
        <f>IF(A69&lt;&gt;0,VLOOKUP(A69,Feuil4!A67:H201,8,FALSE),"")</f>
        <v/>
      </c>
    </row>
  </sheetData>
  <mergeCells count="7">
    <mergeCell ref="I1:P3"/>
    <mergeCell ref="A28:B28"/>
    <mergeCell ref="AA31:AF31"/>
    <mergeCell ref="A56:B56"/>
    <mergeCell ref="A2:C3"/>
    <mergeCell ref="I42:P44"/>
    <mergeCell ref="A4:C4"/>
  </mergeCells>
  <dataValidations count="3">
    <dataValidation type="list" allowBlank="1" showInputMessage="1" showErrorMessage="1" sqref="A8">
      <formula1>$AB$2:$AB$10</formula1>
    </dataValidation>
    <dataValidation type="list" allowBlank="1" showInputMessage="1" showErrorMessage="1" sqref="B5">
      <formula1>$Z$37:$Z$65</formula1>
    </dataValidation>
    <dataValidation type="list" allowBlank="1" showInputMessage="1" showErrorMessage="1" sqref="A7">
      <formula1>$AB$2:$AB$10</formula1>
    </dataValidation>
  </dataValidations>
  <pageMargins left="0.7" right="0.7" top="0.75" bottom="0.75" header="0.3" footer="0.3"/>
  <pageSetup paperSize="9" orientation="portrait" horizontalDpi="300" verticalDpi="300" r:id="rId1"/>
  <drawing r:id="rId2"/>
  <legacyDrawing r:id="rId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V2:V23"/>
  <sheetViews>
    <sheetView topLeftCell="A36248" workbookViewId="0">
      <selection activeCell="K1" sqref="K1:K18124"/>
    </sheetView>
  </sheetViews>
  <sheetFormatPr baseColWidth="10" defaultRowHeight="15" x14ac:dyDescent="0.25"/>
  <cols>
    <col min="1" max="1" width="8.140625" bestFit="1" customWidth="1"/>
    <col min="2" max="2" width="5.28515625" bestFit="1" customWidth="1"/>
    <col min="3" max="3" width="6.140625" bestFit="1" customWidth="1"/>
    <col min="4" max="4" width="8.5703125" bestFit="1" customWidth="1"/>
    <col min="5" max="5" width="15.7109375" bestFit="1" customWidth="1"/>
    <col min="6" max="6" width="5.28515625" bestFit="1" customWidth="1"/>
    <col min="7" max="7" width="9.5703125" bestFit="1" customWidth="1"/>
    <col min="8" max="8" width="9.42578125" bestFit="1" customWidth="1"/>
    <col min="9" max="9" width="10.42578125" bestFit="1" customWidth="1"/>
    <col min="10" max="10" width="8.85546875" bestFit="1" customWidth="1"/>
    <col min="11" max="11" width="8.7109375" bestFit="1" customWidth="1"/>
    <col min="12" max="12" width="9.7109375" bestFit="1" customWidth="1"/>
    <col min="13" max="13" width="10.5703125" bestFit="1" customWidth="1"/>
    <col min="14" max="14" width="10.42578125" bestFit="1" customWidth="1"/>
    <col min="15" max="15" width="11" bestFit="1" customWidth="1"/>
    <col min="16" max="16" width="11.5703125" bestFit="1" customWidth="1"/>
    <col min="17" max="17" width="12.85546875" bestFit="1" customWidth="1"/>
    <col min="18" max="18" width="11.85546875" bestFit="1" customWidth="1"/>
    <col min="19" max="19" width="6.5703125" bestFit="1" customWidth="1"/>
    <col min="20" max="20" width="9.5703125" bestFit="1" customWidth="1"/>
    <col min="21" max="21" width="12.42578125" bestFit="1" customWidth="1"/>
  </cols>
  <sheetData>
    <row r="2" spans="22:22" x14ac:dyDescent="0.25">
      <c r="V2" s="76"/>
    </row>
    <row r="3" spans="22:22" x14ac:dyDescent="0.25">
      <c r="V3" s="76"/>
    </row>
    <row r="4" spans="22:22" x14ac:dyDescent="0.25">
      <c r="V4" s="76"/>
    </row>
    <row r="5" spans="22:22" x14ac:dyDescent="0.25">
      <c r="V5" s="76"/>
    </row>
    <row r="6" spans="22:22" x14ac:dyDescent="0.25">
      <c r="V6" s="76"/>
    </row>
    <row r="7" spans="22:22" x14ac:dyDescent="0.25">
      <c r="V7" s="76"/>
    </row>
    <row r="8" spans="22:22" x14ac:dyDescent="0.25">
      <c r="V8" s="76"/>
    </row>
    <row r="9" spans="22:22" x14ac:dyDescent="0.25">
      <c r="V9" s="76"/>
    </row>
    <row r="10" spans="22:22" x14ac:dyDescent="0.25">
      <c r="V10" s="76"/>
    </row>
    <row r="11" spans="22:22" x14ac:dyDescent="0.25">
      <c r="V11" s="76"/>
    </row>
    <row r="12" spans="22:22" x14ac:dyDescent="0.25">
      <c r="V12" s="76"/>
    </row>
    <row r="13" spans="22:22" x14ac:dyDescent="0.25">
      <c r="V13" s="76"/>
    </row>
    <row r="14" spans="22:22" x14ac:dyDescent="0.25">
      <c r="V14" s="76"/>
    </row>
    <row r="15" spans="22:22" x14ac:dyDescent="0.25">
      <c r="V15" s="77"/>
    </row>
    <row r="16" spans="22:22" x14ac:dyDescent="0.25">
      <c r="V16" s="76"/>
    </row>
    <row r="17" spans="22:22" x14ac:dyDescent="0.25">
      <c r="V17" s="76"/>
    </row>
    <row r="18" spans="22:22" x14ac:dyDescent="0.25">
      <c r="V18" s="76"/>
    </row>
    <row r="19" spans="22:22" x14ac:dyDescent="0.25">
      <c r="V19" s="76"/>
    </row>
    <row r="20" spans="22:22" x14ac:dyDescent="0.25">
      <c r="V20" s="76"/>
    </row>
    <row r="21" spans="22:22" x14ac:dyDescent="0.25">
      <c r="V21" s="76"/>
    </row>
    <row r="22" spans="22:22" x14ac:dyDescent="0.25">
      <c r="V22" s="76"/>
    </row>
    <row r="23" spans="22:22" x14ac:dyDescent="0.25">
      <c r="V23" s="76"/>
    </row>
  </sheetData>
  <pageMargins left="0.7" right="0.7" top="0.75" bottom="0.75" header="0.3" footer="0.3"/>
  <pageSetup paperSize="9" orientation="landscape" r:id="rId1"/>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dimension ref="A1:AJ202"/>
  <sheetViews>
    <sheetView topLeftCell="A160" workbookViewId="0">
      <selection activeCell="F173" sqref="F173"/>
    </sheetView>
  </sheetViews>
  <sheetFormatPr baseColWidth="10" defaultRowHeight="15" x14ac:dyDescent="0.25"/>
  <cols>
    <col min="1" max="1" width="16.140625" bestFit="1" customWidth="1"/>
    <col min="2" max="2" width="18.7109375" bestFit="1" customWidth="1"/>
    <col min="3" max="3" width="13.28515625" bestFit="1" customWidth="1"/>
    <col min="4" max="4" width="16.140625" bestFit="1" customWidth="1"/>
    <col min="5" max="5" width="16.7109375" bestFit="1" customWidth="1"/>
    <col min="7" max="7" width="16.140625" bestFit="1" customWidth="1"/>
    <col min="8" max="8" width="20.140625" bestFit="1" customWidth="1"/>
    <col min="9" max="10" width="16.140625" bestFit="1" customWidth="1"/>
    <col min="11" max="11" width="16.7109375" bestFit="1" customWidth="1"/>
    <col min="12" max="12" width="14.140625" bestFit="1" customWidth="1"/>
    <col min="13" max="13" width="16.140625" bestFit="1" customWidth="1"/>
    <col min="14" max="14" width="19" bestFit="1" customWidth="1"/>
    <col min="16" max="16" width="16.140625" bestFit="1" customWidth="1"/>
    <col min="17" max="17" width="14.140625" bestFit="1" customWidth="1"/>
    <col min="19" max="19" width="16.140625" bestFit="1" customWidth="1"/>
    <col min="20" max="20" width="14.140625" bestFit="1" customWidth="1"/>
    <col min="23" max="23" width="19" bestFit="1" customWidth="1"/>
    <col min="25" max="25" width="14" bestFit="1" customWidth="1"/>
  </cols>
  <sheetData>
    <row r="1" spans="1:26" ht="15.75" thickBot="1" x14ac:dyDescent="0.3">
      <c r="A1" s="94" t="s">
        <v>3</v>
      </c>
      <c r="B1" s="105"/>
      <c r="C1" s="95"/>
      <c r="D1" t="str">
        <f>Feuil3!B5</f>
        <v>Beaufou</v>
      </c>
      <c r="E1" s="2" t="str">
        <f>VLOOKUP(D1,I68:J201,2,FALSE)</f>
        <v>E70-2Mw</v>
      </c>
      <c r="W1" s="4"/>
      <c r="Y1" s="5" t="s">
        <v>4</v>
      </c>
      <c r="Z1" s="2" t="s">
        <v>5</v>
      </c>
    </row>
    <row r="2" spans="1:26" ht="15.75" thickBot="1" x14ac:dyDescent="0.3">
      <c r="W2" s="4"/>
      <c r="Y2" s="17">
        <v>1</v>
      </c>
      <c r="Z2" s="17">
        <f>HLOOKUP($E$1,$A$4:$V$32,5,FALSE)</f>
        <v>0</v>
      </c>
    </row>
    <row r="3" spans="1:26" ht="15.75" thickBot="1" x14ac:dyDescent="0.3">
      <c r="A3" s="7" t="s">
        <v>6</v>
      </c>
      <c r="B3" s="18"/>
      <c r="C3" s="8"/>
      <c r="D3" s="7" t="s">
        <v>6</v>
      </c>
      <c r="E3" s="18"/>
      <c r="F3" s="8"/>
      <c r="G3" s="7" t="s">
        <v>6</v>
      </c>
      <c r="H3" s="18"/>
      <c r="I3" s="54"/>
      <c r="J3" s="8"/>
      <c r="K3" s="7" t="s">
        <v>6</v>
      </c>
      <c r="L3" s="18"/>
      <c r="M3" s="54"/>
      <c r="N3" s="8"/>
      <c r="O3" s="7" t="s">
        <v>6</v>
      </c>
      <c r="P3" s="18"/>
      <c r="Q3" s="54"/>
      <c r="R3" s="8"/>
      <c r="S3" s="7" t="s">
        <v>6</v>
      </c>
      <c r="T3" s="18"/>
      <c r="U3" s="54"/>
      <c r="V3" s="8"/>
      <c r="W3" s="4"/>
      <c r="Y3" s="15">
        <v>2</v>
      </c>
      <c r="Z3" s="17">
        <f>HLOOKUP($E$1,$A$4:$V$32,6,FALSE)</f>
        <v>2</v>
      </c>
    </row>
    <row r="4" spans="1:26" ht="15.75" thickBot="1" x14ac:dyDescent="0.3">
      <c r="A4" s="11" t="s">
        <v>7</v>
      </c>
      <c r="B4" s="12" t="s">
        <v>90</v>
      </c>
      <c r="C4" s="13"/>
      <c r="D4" s="11" t="s">
        <v>7</v>
      </c>
      <c r="E4" s="12" t="s">
        <v>91</v>
      </c>
      <c r="F4" s="13"/>
      <c r="G4" s="11" t="s">
        <v>7</v>
      </c>
      <c r="H4" s="12" t="s">
        <v>95</v>
      </c>
      <c r="I4" s="12"/>
      <c r="J4" s="13"/>
      <c r="K4" s="11" t="s">
        <v>7</v>
      </c>
      <c r="L4" s="12" t="s">
        <v>92</v>
      </c>
      <c r="M4" s="12"/>
      <c r="N4" s="13"/>
      <c r="O4" s="11" t="s">
        <v>7</v>
      </c>
      <c r="P4" s="12" t="s">
        <v>93</v>
      </c>
      <c r="Q4" s="12"/>
      <c r="R4" s="13"/>
      <c r="S4" s="11" t="s">
        <v>7</v>
      </c>
      <c r="T4" s="12" t="s">
        <v>94</v>
      </c>
      <c r="U4" s="12"/>
      <c r="V4" s="13"/>
      <c r="W4" s="4"/>
      <c r="Y4" s="15">
        <v>3</v>
      </c>
      <c r="Z4" s="17">
        <f>HLOOKUP($E$1,$A$4:$V$32,7,FALSE)</f>
        <v>18</v>
      </c>
    </row>
    <row r="5" spans="1:26" ht="15.75" thickBot="1" x14ac:dyDescent="0.3">
      <c r="A5" s="9"/>
      <c r="B5" s="4"/>
      <c r="C5" s="10"/>
      <c r="D5" s="9"/>
      <c r="E5" s="4"/>
      <c r="F5" s="10"/>
      <c r="G5" s="9"/>
      <c r="H5" s="4"/>
      <c r="I5" s="4"/>
      <c r="J5" s="10"/>
      <c r="K5" s="9"/>
      <c r="L5" s="4"/>
      <c r="M5" s="4"/>
      <c r="N5" s="10"/>
      <c r="O5" s="9"/>
      <c r="P5" s="4"/>
      <c r="Q5" s="4"/>
      <c r="R5" s="10"/>
      <c r="S5" s="9"/>
      <c r="T5" s="4"/>
      <c r="U5" s="4"/>
      <c r="V5" s="10"/>
      <c r="W5" s="4"/>
      <c r="Y5" s="15">
        <v>4</v>
      </c>
      <c r="Z5" s="17">
        <f>HLOOKUP($E$1,$A$4:$V$32,8,FALSE)</f>
        <v>56</v>
      </c>
    </row>
    <row r="6" spans="1:26" ht="15.75" thickBot="1" x14ac:dyDescent="0.3">
      <c r="A6" s="2" t="s">
        <v>9</v>
      </c>
      <c r="B6" s="2" t="s">
        <v>10</v>
      </c>
      <c r="C6" s="10"/>
      <c r="D6" s="2" t="s">
        <v>9</v>
      </c>
      <c r="E6" s="2" t="s">
        <v>10</v>
      </c>
      <c r="F6" s="10"/>
      <c r="G6" s="2" t="s">
        <v>9</v>
      </c>
      <c r="H6" s="2" t="s">
        <v>10</v>
      </c>
      <c r="I6" s="4"/>
      <c r="J6" s="10"/>
      <c r="K6" s="2" t="s">
        <v>9</v>
      </c>
      <c r="L6" s="2" t="s">
        <v>10</v>
      </c>
      <c r="M6" s="4"/>
      <c r="N6" s="10"/>
      <c r="O6" s="2" t="s">
        <v>9</v>
      </c>
      <c r="P6" s="2" t="s">
        <v>10</v>
      </c>
      <c r="Q6" s="4"/>
      <c r="R6" s="10"/>
      <c r="S6" s="2" t="s">
        <v>9</v>
      </c>
      <c r="T6" s="2" t="s">
        <v>10</v>
      </c>
      <c r="U6" s="4"/>
      <c r="V6" s="10"/>
      <c r="W6" s="4"/>
      <c r="Y6" s="15">
        <v>5</v>
      </c>
      <c r="Z6" s="17">
        <f>HLOOKUP($E$1,$A$4:$V$32,9,FALSE)</f>
        <v>127</v>
      </c>
    </row>
    <row r="7" spans="1:26" ht="15.75" thickBot="1" x14ac:dyDescent="0.3">
      <c r="A7" s="6"/>
      <c r="B7" s="6"/>
      <c r="C7" s="10"/>
      <c r="D7" s="6"/>
      <c r="E7" s="6"/>
      <c r="F7" s="10"/>
      <c r="G7" s="6"/>
      <c r="H7" s="6"/>
      <c r="I7" s="4"/>
      <c r="J7" s="10"/>
      <c r="K7" s="6"/>
      <c r="L7" s="6"/>
      <c r="M7" s="4"/>
      <c r="N7" s="10"/>
      <c r="O7" s="6"/>
      <c r="P7" s="6"/>
      <c r="Q7" s="4"/>
      <c r="R7" s="10"/>
      <c r="S7" s="6"/>
      <c r="T7" s="6"/>
      <c r="U7" s="4"/>
      <c r="V7" s="10"/>
      <c r="W7" s="4"/>
      <c r="Y7" s="15">
        <v>6</v>
      </c>
      <c r="Z7" s="17">
        <f>HLOOKUP($E$1,$A$4:$V$32,10,FALSE)</f>
        <v>240</v>
      </c>
    </row>
    <row r="8" spans="1:26" ht="15.75" thickBot="1" x14ac:dyDescent="0.3">
      <c r="A8" s="6">
        <v>1</v>
      </c>
      <c r="B8" s="6">
        <v>0</v>
      </c>
      <c r="C8" s="10"/>
      <c r="D8" s="6">
        <v>1</v>
      </c>
      <c r="E8" s="6">
        <v>0</v>
      </c>
      <c r="F8" s="10"/>
      <c r="G8" s="6">
        <v>1</v>
      </c>
      <c r="H8" s="6">
        <v>0</v>
      </c>
      <c r="I8" s="4"/>
      <c r="J8" s="10"/>
      <c r="K8" s="6">
        <v>1</v>
      </c>
      <c r="L8" s="6">
        <v>0</v>
      </c>
      <c r="M8" s="4"/>
      <c r="N8" s="10"/>
      <c r="O8" s="6">
        <v>1</v>
      </c>
      <c r="P8" s="6">
        <v>0</v>
      </c>
      <c r="Q8" s="4"/>
      <c r="R8" s="10"/>
      <c r="S8" s="6">
        <v>1</v>
      </c>
      <c r="T8" s="6">
        <v>0</v>
      </c>
      <c r="U8" s="4"/>
      <c r="V8" s="10"/>
      <c r="W8" s="4"/>
      <c r="Y8" s="15">
        <v>7</v>
      </c>
      <c r="Z8" s="17">
        <f>HLOOKUP($E$1,$A$4:$V$32,11,FALSE)</f>
        <v>400</v>
      </c>
    </row>
    <row r="9" spans="1:26" ht="15.75" thickBot="1" x14ac:dyDescent="0.3">
      <c r="A9" s="6">
        <v>2</v>
      </c>
      <c r="B9" s="6">
        <v>0</v>
      </c>
      <c r="C9" s="10"/>
      <c r="D9" s="6">
        <v>2</v>
      </c>
      <c r="E9" s="6">
        <v>3</v>
      </c>
      <c r="F9" s="10"/>
      <c r="G9" s="6">
        <v>2</v>
      </c>
      <c r="H9" s="6">
        <v>2</v>
      </c>
      <c r="I9" s="4"/>
      <c r="J9" s="10"/>
      <c r="K9" s="6">
        <v>2</v>
      </c>
      <c r="L9" s="6">
        <v>2</v>
      </c>
      <c r="M9" s="4"/>
      <c r="N9" s="10"/>
      <c r="O9" s="6">
        <v>2</v>
      </c>
      <c r="P9" s="6">
        <v>3</v>
      </c>
      <c r="Q9" s="4"/>
      <c r="R9" s="10"/>
      <c r="S9" s="6">
        <v>2</v>
      </c>
      <c r="T9" s="6">
        <v>0</v>
      </c>
      <c r="U9" s="4"/>
      <c r="V9" s="10"/>
      <c r="W9" s="4"/>
      <c r="Y9" s="15">
        <v>8</v>
      </c>
      <c r="Z9" s="17">
        <f>HLOOKUP($E$1,$A$4:$V$32,12,FALSE)</f>
        <v>626</v>
      </c>
    </row>
    <row r="10" spans="1:26" ht="15.75" thickBot="1" x14ac:dyDescent="0.3">
      <c r="A10" s="6">
        <v>3</v>
      </c>
      <c r="B10" s="6">
        <v>18</v>
      </c>
      <c r="C10" s="10"/>
      <c r="D10" s="6">
        <v>3</v>
      </c>
      <c r="E10" s="6">
        <v>25</v>
      </c>
      <c r="F10" s="10"/>
      <c r="G10" s="6">
        <v>3</v>
      </c>
      <c r="H10" s="6">
        <v>11</v>
      </c>
      <c r="I10" s="4"/>
      <c r="J10" s="10"/>
      <c r="K10" s="6">
        <v>3</v>
      </c>
      <c r="L10" s="6">
        <v>18</v>
      </c>
      <c r="M10" s="4"/>
      <c r="N10" s="10"/>
      <c r="O10" s="6">
        <v>3</v>
      </c>
      <c r="P10" s="6">
        <v>25</v>
      </c>
      <c r="Q10" s="4"/>
      <c r="R10" s="10"/>
      <c r="S10" s="6">
        <v>3</v>
      </c>
      <c r="T10" s="6">
        <v>5</v>
      </c>
      <c r="U10" s="4"/>
      <c r="V10" s="10"/>
      <c r="W10" s="4"/>
      <c r="Y10" s="15">
        <v>9</v>
      </c>
      <c r="Z10" s="17">
        <f>HLOOKUP($E$1,$A$4:$V$32,13,FALSE)</f>
        <v>892</v>
      </c>
    </row>
    <row r="11" spans="1:26" ht="15.75" thickBot="1" x14ac:dyDescent="0.3">
      <c r="A11" s="6">
        <v>4</v>
      </c>
      <c r="B11" s="6">
        <v>56</v>
      </c>
      <c r="C11" s="10"/>
      <c r="D11" s="6">
        <v>4</v>
      </c>
      <c r="E11" s="6">
        <v>82</v>
      </c>
      <c r="F11" s="10"/>
      <c r="G11" s="6">
        <v>4</v>
      </c>
      <c r="H11" s="6">
        <v>50</v>
      </c>
      <c r="I11" s="4"/>
      <c r="J11" s="10"/>
      <c r="K11" s="6">
        <v>4</v>
      </c>
      <c r="L11" s="6">
        <v>56</v>
      </c>
      <c r="M11" s="4"/>
      <c r="N11" s="10"/>
      <c r="O11" s="6">
        <v>4</v>
      </c>
      <c r="P11" s="6">
        <v>82</v>
      </c>
      <c r="Q11" s="4"/>
      <c r="R11" s="10"/>
      <c r="S11" s="6">
        <v>4</v>
      </c>
      <c r="T11" s="6">
        <v>25</v>
      </c>
      <c r="U11" s="4"/>
      <c r="V11" s="10"/>
      <c r="Y11" s="15">
        <v>10</v>
      </c>
      <c r="Z11" s="17">
        <f>HLOOKUP($E$1,$A$4:$V$32,14,FALSE)</f>
        <v>1223</v>
      </c>
    </row>
    <row r="12" spans="1:26" ht="15.75" thickBot="1" x14ac:dyDescent="0.3">
      <c r="A12" s="6">
        <v>5</v>
      </c>
      <c r="B12" s="6">
        <v>127</v>
      </c>
      <c r="C12" s="10"/>
      <c r="D12" s="6">
        <v>5</v>
      </c>
      <c r="E12" s="6">
        <v>174</v>
      </c>
      <c r="F12" s="10"/>
      <c r="G12" s="6">
        <v>5</v>
      </c>
      <c r="H12" s="6">
        <v>113</v>
      </c>
      <c r="I12" s="4"/>
      <c r="J12" s="10"/>
      <c r="K12" s="6">
        <v>5</v>
      </c>
      <c r="L12" s="6">
        <v>127</v>
      </c>
      <c r="M12" s="4"/>
      <c r="N12" s="10"/>
      <c r="O12" s="6">
        <v>5</v>
      </c>
      <c r="P12" s="6">
        <v>174</v>
      </c>
      <c r="Q12" s="4"/>
      <c r="R12" s="10"/>
      <c r="S12" s="6">
        <v>5</v>
      </c>
      <c r="T12" s="6">
        <v>60</v>
      </c>
      <c r="U12" s="4"/>
      <c r="V12" s="10"/>
      <c r="Y12" s="15">
        <v>11</v>
      </c>
      <c r="Z12" s="17">
        <f>HLOOKUP($E$1,$A$4:$V$32,15,FALSE)</f>
        <v>1590</v>
      </c>
    </row>
    <row r="13" spans="1:26" ht="15.75" thickBot="1" x14ac:dyDescent="0.3">
      <c r="A13" s="6">
        <v>6</v>
      </c>
      <c r="B13" s="6">
        <v>240</v>
      </c>
      <c r="C13" s="10"/>
      <c r="D13" s="6">
        <v>6</v>
      </c>
      <c r="E13" s="6">
        <v>321</v>
      </c>
      <c r="F13" s="10"/>
      <c r="G13" s="6">
        <v>6</v>
      </c>
      <c r="H13" s="6">
        <v>215</v>
      </c>
      <c r="I13" s="4"/>
      <c r="J13" s="10"/>
      <c r="K13" s="6">
        <v>6</v>
      </c>
      <c r="L13" s="6">
        <v>240</v>
      </c>
      <c r="M13" s="4"/>
      <c r="N13" s="10"/>
      <c r="O13" s="6">
        <v>6</v>
      </c>
      <c r="P13" s="6">
        <v>321</v>
      </c>
      <c r="Q13" s="4"/>
      <c r="R13" s="10"/>
      <c r="S13" s="6">
        <v>6</v>
      </c>
      <c r="T13" s="6">
        <v>110</v>
      </c>
      <c r="U13" s="4"/>
      <c r="V13" s="10"/>
      <c r="Y13" s="15">
        <v>12</v>
      </c>
      <c r="Z13" s="17">
        <f>HLOOKUP($E$1,$A$4:$V$32,16,FALSE)</f>
        <v>1830</v>
      </c>
    </row>
    <row r="14" spans="1:26" ht="15.75" thickBot="1" x14ac:dyDescent="0.3">
      <c r="A14" s="6">
        <v>7</v>
      </c>
      <c r="B14" s="6">
        <v>400</v>
      </c>
      <c r="C14" s="10"/>
      <c r="D14" s="6">
        <v>7</v>
      </c>
      <c r="E14" s="6">
        <v>532</v>
      </c>
      <c r="F14" s="10"/>
      <c r="G14" s="6">
        <v>7</v>
      </c>
      <c r="H14" s="6">
        <v>357</v>
      </c>
      <c r="I14" s="4"/>
      <c r="J14" s="10"/>
      <c r="K14" s="6">
        <v>7</v>
      </c>
      <c r="L14" s="6">
        <v>400</v>
      </c>
      <c r="M14" s="4"/>
      <c r="N14" s="10"/>
      <c r="O14" s="6">
        <v>7</v>
      </c>
      <c r="P14" s="6">
        <v>532</v>
      </c>
      <c r="Q14" s="4"/>
      <c r="R14" s="10"/>
      <c r="S14" s="6">
        <v>7</v>
      </c>
      <c r="T14" s="6">
        <v>180</v>
      </c>
      <c r="U14" s="4"/>
      <c r="V14" s="10"/>
      <c r="Y14" s="15">
        <v>13</v>
      </c>
      <c r="Z14" s="17">
        <f>HLOOKUP($E$1,$A$4:$V$32,17,FALSE)</f>
        <v>1950</v>
      </c>
    </row>
    <row r="15" spans="1:26" ht="15.75" thickBot="1" x14ac:dyDescent="0.3">
      <c r="A15" s="6">
        <v>8</v>
      </c>
      <c r="B15" s="6">
        <v>626</v>
      </c>
      <c r="C15" s="10"/>
      <c r="D15" s="6">
        <v>8</v>
      </c>
      <c r="E15" s="6">
        <v>815</v>
      </c>
      <c r="F15" s="10"/>
      <c r="G15" s="6">
        <v>8</v>
      </c>
      <c r="H15" s="6">
        <v>533</v>
      </c>
      <c r="I15" s="4"/>
      <c r="J15" s="10"/>
      <c r="K15" s="6">
        <v>8</v>
      </c>
      <c r="L15" s="6">
        <v>626</v>
      </c>
      <c r="M15" s="4"/>
      <c r="N15" s="10"/>
      <c r="O15" s="6">
        <v>8</v>
      </c>
      <c r="P15" s="6">
        <v>815</v>
      </c>
      <c r="Q15" s="4"/>
      <c r="R15" s="10"/>
      <c r="S15" s="6">
        <v>8</v>
      </c>
      <c r="T15" s="6">
        <v>275</v>
      </c>
      <c r="U15" s="4"/>
      <c r="V15" s="10"/>
      <c r="Y15" s="15">
        <v>14</v>
      </c>
      <c r="Z15" s="17">
        <f>HLOOKUP($E$1,$A$4:$V$32,18,FALSE)</f>
        <v>2020</v>
      </c>
    </row>
    <row r="16" spans="1:26" ht="15.75" thickBot="1" x14ac:dyDescent="0.3">
      <c r="A16" s="6">
        <v>9</v>
      </c>
      <c r="B16" s="6">
        <v>892</v>
      </c>
      <c r="C16" s="10"/>
      <c r="D16" s="6">
        <v>9</v>
      </c>
      <c r="E16" s="6">
        <v>1180</v>
      </c>
      <c r="F16" s="10"/>
      <c r="G16" s="6">
        <v>9</v>
      </c>
      <c r="H16" s="6">
        <v>758</v>
      </c>
      <c r="I16" s="4"/>
      <c r="J16" s="10"/>
      <c r="K16" s="6">
        <v>9</v>
      </c>
      <c r="L16" s="6">
        <v>892</v>
      </c>
      <c r="M16" s="4"/>
      <c r="N16" s="10"/>
      <c r="O16" s="6">
        <v>9</v>
      </c>
      <c r="P16" s="6">
        <v>1180</v>
      </c>
      <c r="Q16" s="4"/>
      <c r="R16" s="10"/>
      <c r="S16" s="6">
        <v>9</v>
      </c>
      <c r="T16" s="6">
        <v>400</v>
      </c>
      <c r="U16" s="4"/>
      <c r="V16" s="10"/>
      <c r="Y16" s="15">
        <v>15</v>
      </c>
      <c r="Z16" s="17">
        <f>HLOOKUP($E$1,$A$4:$V$32,19,FALSE)</f>
        <v>2050</v>
      </c>
    </row>
    <row r="17" spans="1:36" ht="15.75" thickBot="1" x14ac:dyDescent="0.3">
      <c r="A17" s="6">
        <v>10</v>
      </c>
      <c r="B17" s="6">
        <v>1223</v>
      </c>
      <c r="C17" s="10"/>
      <c r="D17" s="6">
        <v>10</v>
      </c>
      <c r="E17" s="6">
        <v>1612</v>
      </c>
      <c r="F17" s="10"/>
      <c r="G17" s="6">
        <v>10</v>
      </c>
      <c r="H17" s="6">
        <v>1044</v>
      </c>
      <c r="I17" s="4"/>
      <c r="J17" s="10"/>
      <c r="K17" s="6">
        <v>10</v>
      </c>
      <c r="L17" s="6">
        <v>1223</v>
      </c>
      <c r="M17" s="4"/>
      <c r="N17" s="10"/>
      <c r="O17" s="6">
        <v>10</v>
      </c>
      <c r="P17" s="6">
        <v>1580</v>
      </c>
      <c r="Q17" s="4"/>
      <c r="R17" s="10"/>
      <c r="S17" s="6">
        <v>10</v>
      </c>
      <c r="T17" s="6">
        <v>555</v>
      </c>
      <c r="U17" s="4"/>
      <c r="V17" s="10"/>
      <c r="Y17" s="15">
        <v>16</v>
      </c>
      <c r="Z17" s="17">
        <f>HLOOKUP($E$1,$A$4:$V$32,20,FALSE)</f>
        <v>2050</v>
      </c>
    </row>
    <row r="18" spans="1:36" ht="15.75" thickBot="1" x14ac:dyDescent="0.3">
      <c r="A18" s="6">
        <v>11</v>
      </c>
      <c r="B18" s="6">
        <v>1590</v>
      </c>
      <c r="C18" s="10"/>
      <c r="D18" s="6">
        <v>11</v>
      </c>
      <c r="E18" s="6">
        <v>1890</v>
      </c>
      <c r="F18" s="10"/>
      <c r="G18" s="6">
        <v>11</v>
      </c>
      <c r="H18" s="6">
        <v>1401</v>
      </c>
      <c r="I18" s="4"/>
      <c r="J18" s="10"/>
      <c r="K18" s="6">
        <v>11</v>
      </c>
      <c r="L18" s="6">
        <v>1590</v>
      </c>
      <c r="M18" s="4"/>
      <c r="N18" s="10"/>
      <c r="O18" s="6">
        <v>11</v>
      </c>
      <c r="P18" s="6">
        <v>1890</v>
      </c>
      <c r="Q18" s="4"/>
      <c r="R18" s="10"/>
      <c r="S18" s="6">
        <v>11</v>
      </c>
      <c r="T18" s="6">
        <v>671</v>
      </c>
      <c r="U18" s="4"/>
      <c r="V18" s="10"/>
      <c r="Y18" s="15">
        <v>17</v>
      </c>
      <c r="Z18" s="17">
        <f>HLOOKUP($E$1,$A$4:$V$32,21,FALSE)</f>
        <v>2050</v>
      </c>
    </row>
    <row r="19" spans="1:36" ht="15.75" thickBot="1" x14ac:dyDescent="0.3">
      <c r="A19" s="6">
        <v>12</v>
      </c>
      <c r="B19" s="6">
        <v>1900</v>
      </c>
      <c r="C19" s="10"/>
      <c r="D19" s="6">
        <v>12</v>
      </c>
      <c r="E19" s="6">
        <v>2000</v>
      </c>
      <c r="F19" s="10"/>
      <c r="G19" s="6">
        <v>12</v>
      </c>
      <c r="H19" s="6">
        <v>1710</v>
      </c>
      <c r="I19" s="4"/>
      <c r="J19" s="10"/>
      <c r="K19" s="6">
        <v>12</v>
      </c>
      <c r="L19" s="6">
        <v>1830</v>
      </c>
      <c r="M19" s="4"/>
      <c r="N19" s="10"/>
      <c r="O19" s="6">
        <v>12</v>
      </c>
      <c r="P19" s="6">
        <v>2100</v>
      </c>
      <c r="Q19" s="4"/>
      <c r="R19" s="10"/>
      <c r="S19" s="6">
        <v>12</v>
      </c>
      <c r="T19" s="6">
        <v>750</v>
      </c>
      <c r="U19" s="4"/>
      <c r="V19" s="10"/>
      <c r="Y19" s="15">
        <v>18</v>
      </c>
      <c r="Z19" s="17">
        <f>HLOOKUP($E$1,$A$4:$V$32,22,FALSE)</f>
        <v>2050</v>
      </c>
    </row>
    <row r="20" spans="1:36" ht="15.75" thickBot="1" x14ac:dyDescent="0.3">
      <c r="A20" s="6">
        <v>13</v>
      </c>
      <c r="B20" s="6">
        <v>2080</v>
      </c>
      <c r="C20" s="10"/>
      <c r="D20" s="6">
        <v>13</v>
      </c>
      <c r="E20" s="6">
        <v>2050</v>
      </c>
      <c r="F20" s="10"/>
      <c r="G20" s="6">
        <v>13</v>
      </c>
      <c r="H20" s="6">
        <v>1853</v>
      </c>
      <c r="I20" s="4"/>
      <c r="J20" s="10"/>
      <c r="K20" s="6">
        <v>13</v>
      </c>
      <c r="L20" s="6">
        <v>1950</v>
      </c>
      <c r="M20" s="4"/>
      <c r="N20" s="10"/>
      <c r="O20" s="6">
        <v>13</v>
      </c>
      <c r="P20" s="6">
        <v>2250</v>
      </c>
      <c r="Q20" s="4"/>
      <c r="R20" s="10"/>
      <c r="S20" s="6">
        <v>13</v>
      </c>
      <c r="T20" s="6">
        <v>790</v>
      </c>
      <c r="U20" s="4"/>
      <c r="V20" s="10"/>
      <c r="Y20" s="15">
        <v>19</v>
      </c>
      <c r="Z20" s="17">
        <f>HLOOKUP($E$1,$A$4:$V$32,23,FALSE)</f>
        <v>2050</v>
      </c>
    </row>
    <row r="21" spans="1:36" ht="15.75" thickBot="1" x14ac:dyDescent="0.3">
      <c r="A21" s="6">
        <v>14</v>
      </c>
      <c r="B21" s="6">
        <v>2230</v>
      </c>
      <c r="C21" s="10"/>
      <c r="D21" s="6">
        <v>14</v>
      </c>
      <c r="E21" s="6">
        <v>2050</v>
      </c>
      <c r="F21" s="10"/>
      <c r="G21" s="6">
        <v>14</v>
      </c>
      <c r="H21" s="6">
        <v>2012</v>
      </c>
      <c r="I21" s="4"/>
      <c r="J21" s="10"/>
      <c r="K21" s="6">
        <v>14</v>
      </c>
      <c r="L21" s="6">
        <v>2020</v>
      </c>
      <c r="M21" s="4"/>
      <c r="N21" s="10"/>
      <c r="O21" s="6">
        <v>14</v>
      </c>
      <c r="P21" s="6">
        <v>2350</v>
      </c>
      <c r="Q21" s="4"/>
      <c r="R21" s="10"/>
      <c r="S21" s="6">
        <v>14</v>
      </c>
      <c r="T21" s="6">
        <v>810</v>
      </c>
      <c r="U21" s="4"/>
      <c r="V21" s="10"/>
      <c r="Y21" s="15">
        <v>20</v>
      </c>
      <c r="Z21" s="17">
        <f>HLOOKUP($E$1,$A$4:$V$32,24,FALSE)</f>
        <v>2050</v>
      </c>
    </row>
    <row r="22" spans="1:36" ht="15.75" thickBot="1" x14ac:dyDescent="0.3">
      <c r="A22" s="6">
        <v>15</v>
      </c>
      <c r="B22" s="6">
        <v>2300</v>
      </c>
      <c r="C22" s="10"/>
      <c r="D22" s="6">
        <v>15</v>
      </c>
      <c r="E22" s="6">
        <v>2050</v>
      </c>
      <c r="F22" s="10"/>
      <c r="G22" s="6">
        <v>15</v>
      </c>
      <c r="H22" s="6">
        <v>2050</v>
      </c>
      <c r="I22" s="4"/>
      <c r="J22" s="10"/>
      <c r="K22" s="6">
        <v>15</v>
      </c>
      <c r="L22" s="6">
        <v>2050</v>
      </c>
      <c r="M22" s="4"/>
      <c r="N22" s="10"/>
      <c r="O22" s="6">
        <v>15</v>
      </c>
      <c r="P22" s="6">
        <v>2350</v>
      </c>
      <c r="Q22" s="4"/>
      <c r="R22" s="10"/>
      <c r="S22" s="6">
        <v>15</v>
      </c>
      <c r="T22" s="6">
        <v>810</v>
      </c>
      <c r="U22" s="4"/>
      <c r="V22" s="10"/>
      <c r="Y22" s="15">
        <v>21</v>
      </c>
      <c r="Z22" s="17">
        <f>HLOOKUP($E$1,$A$4:$V$32,25,FALSE)</f>
        <v>2050</v>
      </c>
    </row>
    <row r="23" spans="1:36" ht="15.75" thickBot="1" x14ac:dyDescent="0.3">
      <c r="A23" s="6">
        <v>16</v>
      </c>
      <c r="B23" s="6">
        <v>2310</v>
      </c>
      <c r="C23" s="10"/>
      <c r="D23" s="6">
        <v>16</v>
      </c>
      <c r="E23" s="6">
        <v>2050</v>
      </c>
      <c r="F23" s="10"/>
      <c r="G23" s="6">
        <v>16</v>
      </c>
      <c r="H23" s="6">
        <v>2050</v>
      </c>
      <c r="I23" s="4"/>
      <c r="J23" s="10"/>
      <c r="K23" s="6">
        <v>16</v>
      </c>
      <c r="L23" s="6">
        <v>2050</v>
      </c>
      <c r="M23" s="4"/>
      <c r="N23" s="10"/>
      <c r="O23" s="6">
        <v>16</v>
      </c>
      <c r="P23" s="6">
        <v>2350</v>
      </c>
      <c r="Q23" s="4"/>
      <c r="R23" s="10"/>
      <c r="S23" s="6">
        <v>16</v>
      </c>
      <c r="T23" s="6">
        <v>810</v>
      </c>
      <c r="U23" s="4"/>
      <c r="V23" s="10"/>
      <c r="Y23" s="15">
        <v>22</v>
      </c>
      <c r="Z23" s="17">
        <f>HLOOKUP($E$1,$A$4:$V$32,26,FALSE)</f>
        <v>2050</v>
      </c>
    </row>
    <row r="24" spans="1:36" ht="15.75" thickBot="1" x14ac:dyDescent="0.3">
      <c r="A24" s="6">
        <v>17</v>
      </c>
      <c r="B24" s="6">
        <v>2310</v>
      </c>
      <c r="C24" s="10"/>
      <c r="D24" s="6">
        <v>17</v>
      </c>
      <c r="E24" s="6">
        <v>2050</v>
      </c>
      <c r="F24" s="10"/>
      <c r="G24" s="6">
        <v>17</v>
      </c>
      <c r="H24" s="6">
        <v>2050</v>
      </c>
      <c r="I24" s="4"/>
      <c r="J24" s="10"/>
      <c r="K24" s="6">
        <v>17</v>
      </c>
      <c r="L24" s="6">
        <v>2050</v>
      </c>
      <c r="M24" s="4"/>
      <c r="N24" s="10"/>
      <c r="O24" s="6">
        <v>17</v>
      </c>
      <c r="P24" s="6">
        <v>2350</v>
      </c>
      <c r="Q24" s="4"/>
      <c r="R24" s="10"/>
      <c r="S24" s="6">
        <v>17</v>
      </c>
      <c r="T24" s="6">
        <v>810</v>
      </c>
      <c r="U24" s="4"/>
      <c r="V24" s="10"/>
      <c r="Y24" s="15">
        <v>23</v>
      </c>
      <c r="Z24" s="17">
        <f>HLOOKUP($E$1,$A$4:$V$32,27,FALSE)</f>
        <v>2050</v>
      </c>
    </row>
    <row r="25" spans="1:36" ht="15.75" thickBot="1" x14ac:dyDescent="0.3">
      <c r="A25" s="6">
        <v>18</v>
      </c>
      <c r="B25" s="6">
        <v>2310</v>
      </c>
      <c r="C25" s="10"/>
      <c r="D25" s="6">
        <v>18</v>
      </c>
      <c r="E25" s="6">
        <v>2050</v>
      </c>
      <c r="F25" s="10"/>
      <c r="G25" s="6">
        <v>18</v>
      </c>
      <c r="H25" s="6">
        <v>2050</v>
      </c>
      <c r="I25" s="4"/>
      <c r="J25" s="10"/>
      <c r="K25" s="6">
        <v>18</v>
      </c>
      <c r="L25" s="6">
        <v>2050</v>
      </c>
      <c r="M25" s="4"/>
      <c r="N25" s="10"/>
      <c r="O25" s="6">
        <v>18</v>
      </c>
      <c r="P25" s="6">
        <v>2350</v>
      </c>
      <c r="Q25" s="4"/>
      <c r="R25" s="10"/>
      <c r="S25" s="6">
        <v>18</v>
      </c>
      <c r="T25" s="6">
        <v>810</v>
      </c>
      <c r="U25" s="4"/>
      <c r="V25" s="10"/>
      <c r="Y25" s="15">
        <v>24</v>
      </c>
      <c r="Z25" s="17">
        <f>HLOOKUP($E$1,$A$4:$V$32,28,FALSE)</f>
        <v>2050</v>
      </c>
    </row>
    <row r="26" spans="1:36" ht="15.75" thickBot="1" x14ac:dyDescent="0.3">
      <c r="A26" s="6">
        <v>19</v>
      </c>
      <c r="B26" s="6">
        <v>2310</v>
      </c>
      <c r="C26" s="10"/>
      <c r="D26" s="6">
        <v>19</v>
      </c>
      <c r="E26" s="6">
        <v>2050</v>
      </c>
      <c r="F26" s="10"/>
      <c r="G26" s="6">
        <v>19</v>
      </c>
      <c r="H26" s="6">
        <v>2050</v>
      </c>
      <c r="I26" s="4"/>
      <c r="J26" s="10"/>
      <c r="K26" s="6">
        <v>19</v>
      </c>
      <c r="L26" s="6">
        <v>2050</v>
      </c>
      <c r="M26" s="4"/>
      <c r="N26" s="10"/>
      <c r="O26" s="6">
        <v>19</v>
      </c>
      <c r="P26" s="6">
        <v>2350</v>
      </c>
      <c r="Q26" s="4"/>
      <c r="R26" s="10"/>
      <c r="S26" s="6">
        <v>19</v>
      </c>
      <c r="T26" s="6">
        <v>810</v>
      </c>
      <c r="U26" s="4"/>
      <c r="V26" s="10"/>
      <c r="Y26" s="16">
        <v>25</v>
      </c>
      <c r="Z26" s="17">
        <f>HLOOKUP($E$1,$A$4:$V$32,29,FALSE)</f>
        <v>2050</v>
      </c>
    </row>
    <row r="27" spans="1:36" x14ac:dyDescent="0.25">
      <c r="A27" s="6">
        <v>20</v>
      </c>
      <c r="B27" s="6">
        <v>2310</v>
      </c>
      <c r="C27" s="10"/>
      <c r="D27" s="6">
        <v>20</v>
      </c>
      <c r="E27" s="6">
        <v>2050</v>
      </c>
      <c r="F27" s="10"/>
      <c r="G27" s="6">
        <v>20</v>
      </c>
      <c r="H27" s="6">
        <v>2050</v>
      </c>
      <c r="I27" s="4"/>
      <c r="J27" s="10"/>
      <c r="K27" s="6">
        <v>20</v>
      </c>
      <c r="L27" s="6">
        <v>2050</v>
      </c>
      <c r="M27" s="4"/>
      <c r="N27" s="10"/>
      <c r="O27" s="6">
        <v>20</v>
      </c>
      <c r="P27" s="6">
        <v>2350</v>
      </c>
      <c r="Q27" s="4"/>
      <c r="R27" s="10"/>
      <c r="S27" s="6">
        <v>20</v>
      </c>
      <c r="T27" s="6">
        <v>810</v>
      </c>
      <c r="U27" s="4"/>
      <c r="V27" s="10"/>
    </row>
    <row r="28" spans="1:36" x14ac:dyDescent="0.25">
      <c r="A28" s="6">
        <v>21</v>
      </c>
      <c r="B28" s="6">
        <v>2310</v>
      </c>
      <c r="C28" s="10"/>
      <c r="D28" s="6">
        <v>21</v>
      </c>
      <c r="E28" s="6">
        <v>2050</v>
      </c>
      <c r="F28" s="10"/>
      <c r="G28" s="6">
        <v>21</v>
      </c>
      <c r="H28" s="6">
        <v>2050</v>
      </c>
      <c r="I28" s="4"/>
      <c r="J28" s="10"/>
      <c r="K28" s="6">
        <v>21</v>
      </c>
      <c r="L28" s="6">
        <v>2050</v>
      </c>
      <c r="M28" s="4"/>
      <c r="N28" s="10"/>
      <c r="O28" s="6">
        <v>21</v>
      </c>
      <c r="P28" s="6">
        <v>2350</v>
      </c>
      <c r="Q28" s="4"/>
      <c r="R28" s="10"/>
      <c r="S28" s="6">
        <v>21</v>
      </c>
      <c r="T28" s="6">
        <v>810</v>
      </c>
      <c r="U28" s="4"/>
      <c r="V28" s="10"/>
    </row>
    <row r="29" spans="1:36" x14ac:dyDescent="0.25">
      <c r="A29" s="6">
        <v>22</v>
      </c>
      <c r="B29" s="6">
        <v>2310</v>
      </c>
      <c r="C29" s="10"/>
      <c r="D29" s="6">
        <v>22</v>
      </c>
      <c r="E29" s="6">
        <v>2050</v>
      </c>
      <c r="F29" s="10"/>
      <c r="G29" s="6">
        <v>22</v>
      </c>
      <c r="H29" s="6">
        <v>2050</v>
      </c>
      <c r="I29" s="4"/>
      <c r="J29" s="10"/>
      <c r="K29" s="6">
        <v>22</v>
      </c>
      <c r="L29" s="6">
        <v>2050</v>
      </c>
      <c r="M29" s="4"/>
      <c r="N29" s="10"/>
      <c r="O29" s="6">
        <v>22</v>
      </c>
      <c r="P29" s="6">
        <v>2350</v>
      </c>
      <c r="Q29" s="4"/>
      <c r="R29" s="10"/>
      <c r="S29" s="6">
        <v>22</v>
      </c>
      <c r="T29" s="6">
        <v>810</v>
      </c>
      <c r="U29" s="4"/>
      <c r="V29" s="10"/>
    </row>
    <row r="30" spans="1:36" x14ac:dyDescent="0.25">
      <c r="A30" s="6">
        <v>23</v>
      </c>
      <c r="B30" s="6">
        <v>2310</v>
      </c>
      <c r="C30" s="10"/>
      <c r="D30" s="6">
        <v>23</v>
      </c>
      <c r="E30" s="6">
        <v>2050</v>
      </c>
      <c r="F30" s="10"/>
      <c r="G30" s="6">
        <v>23</v>
      </c>
      <c r="H30" s="6">
        <v>2050</v>
      </c>
      <c r="I30" s="4"/>
      <c r="J30" s="10"/>
      <c r="K30" s="6">
        <v>23</v>
      </c>
      <c r="L30" s="6">
        <v>2050</v>
      </c>
      <c r="M30" s="4"/>
      <c r="N30" s="10"/>
      <c r="O30" s="6">
        <v>23</v>
      </c>
      <c r="P30" s="6">
        <v>2350</v>
      </c>
      <c r="Q30" s="4"/>
      <c r="R30" s="10"/>
      <c r="S30" s="6">
        <v>23</v>
      </c>
      <c r="T30" s="6">
        <v>810</v>
      </c>
      <c r="U30" s="4"/>
      <c r="V30" s="10"/>
    </row>
    <row r="31" spans="1:36" x14ac:dyDescent="0.25">
      <c r="A31" s="6">
        <v>24</v>
      </c>
      <c r="B31" s="6">
        <v>2310</v>
      </c>
      <c r="C31" s="10"/>
      <c r="D31" s="6">
        <v>24</v>
      </c>
      <c r="E31" s="6">
        <v>2050</v>
      </c>
      <c r="F31" s="10"/>
      <c r="G31" s="6">
        <v>24</v>
      </c>
      <c r="H31" s="6">
        <v>2050</v>
      </c>
      <c r="I31" s="4"/>
      <c r="J31" s="10"/>
      <c r="K31" s="6">
        <v>24</v>
      </c>
      <c r="L31" s="6">
        <v>2050</v>
      </c>
      <c r="M31" s="4"/>
      <c r="N31" s="10"/>
      <c r="O31" s="6">
        <v>24</v>
      </c>
      <c r="P31" s="6">
        <v>2350</v>
      </c>
      <c r="Q31" s="4"/>
      <c r="R31" s="10"/>
      <c r="S31" s="6">
        <v>24</v>
      </c>
      <c r="T31" s="6">
        <v>810</v>
      </c>
      <c r="U31" s="4"/>
      <c r="V31" s="10"/>
    </row>
    <row r="32" spans="1:36" ht="15.75" thickBot="1" x14ac:dyDescent="0.3">
      <c r="A32" s="3">
        <v>25</v>
      </c>
      <c r="B32" s="3">
        <v>2310</v>
      </c>
      <c r="C32" s="13"/>
      <c r="D32" s="3">
        <v>25</v>
      </c>
      <c r="E32" s="3">
        <v>2050</v>
      </c>
      <c r="F32" s="13"/>
      <c r="G32" s="3">
        <v>25</v>
      </c>
      <c r="H32" s="3">
        <v>2050</v>
      </c>
      <c r="I32" s="12"/>
      <c r="J32" s="13"/>
      <c r="K32" s="3">
        <v>25</v>
      </c>
      <c r="L32" s="3">
        <v>2050</v>
      </c>
      <c r="M32" s="12"/>
      <c r="N32" s="13"/>
      <c r="O32" s="3">
        <v>25</v>
      </c>
      <c r="P32" s="3">
        <v>2350</v>
      </c>
      <c r="Q32" s="12"/>
      <c r="R32" s="13"/>
      <c r="S32" s="3">
        <v>25</v>
      </c>
      <c r="T32" s="3">
        <v>810</v>
      </c>
      <c r="U32" s="12"/>
      <c r="V32" s="13"/>
      <c r="Z32" s="4"/>
      <c r="AA32" s="4"/>
      <c r="AD32" s="4"/>
      <c r="AE32" s="4"/>
      <c r="AF32" s="4"/>
      <c r="AG32" s="4"/>
      <c r="AH32" s="4"/>
      <c r="AI32" s="4"/>
      <c r="AJ32" s="4"/>
    </row>
    <row r="33" spans="1:36" ht="15.75" thickBot="1" x14ac:dyDescent="0.3">
      <c r="Z33" s="4"/>
      <c r="AA33" s="4"/>
      <c r="AD33" s="4"/>
      <c r="AE33" s="4"/>
      <c r="AF33" s="4"/>
      <c r="AG33" s="4"/>
      <c r="AH33" s="4"/>
      <c r="AI33" s="4"/>
      <c r="AJ33" s="4"/>
    </row>
    <row r="34" spans="1:36" ht="15.75" thickBot="1" x14ac:dyDescent="0.3">
      <c r="A34" s="94" t="s">
        <v>34</v>
      </c>
      <c r="B34" s="105"/>
      <c r="C34" s="105"/>
      <c r="D34" s="105"/>
      <c r="E34" s="105"/>
      <c r="F34" s="105"/>
      <c r="G34" s="105"/>
      <c r="H34" s="105"/>
      <c r="I34" s="105"/>
      <c r="J34" s="105"/>
      <c r="K34" s="105"/>
      <c r="L34" s="105"/>
      <c r="M34" s="105"/>
      <c r="N34" s="105"/>
      <c r="O34" s="105"/>
      <c r="P34" s="105"/>
      <c r="Q34" s="105"/>
      <c r="R34" s="105"/>
      <c r="S34" s="105"/>
      <c r="T34" s="105"/>
      <c r="U34" s="105"/>
      <c r="V34" s="105"/>
      <c r="W34" s="105"/>
      <c r="X34" s="105"/>
      <c r="Y34" s="105"/>
      <c r="Z34" s="105"/>
      <c r="AA34" s="95"/>
      <c r="AD34" s="4"/>
      <c r="AE34" s="84"/>
      <c r="AF34" s="4"/>
      <c r="AG34" s="4"/>
      <c r="AH34" s="4"/>
      <c r="AI34" s="4"/>
      <c r="AJ34" s="4"/>
    </row>
    <row r="35" spans="1:36" ht="15.75" thickBot="1" x14ac:dyDescent="0.3">
      <c r="A35" s="59" t="s">
        <v>97</v>
      </c>
      <c r="B35" s="56" t="s">
        <v>105</v>
      </c>
      <c r="C35" s="56" t="s">
        <v>106</v>
      </c>
      <c r="D35" s="56" t="s">
        <v>98</v>
      </c>
      <c r="E35" s="56"/>
      <c r="F35" s="56" t="s">
        <v>36</v>
      </c>
      <c r="G35" s="57" t="s">
        <v>107</v>
      </c>
      <c r="H35" s="10"/>
      <c r="I35" s="59" t="s">
        <v>90</v>
      </c>
      <c r="J35" s="60" t="s">
        <v>105</v>
      </c>
      <c r="K35" s="60" t="s">
        <v>84</v>
      </c>
      <c r="L35" s="60" t="s">
        <v>83</v>
      </c>
      <c r="M35" s="61" t="s">
        <v>89</v>
      </c>
      <c r="N35" s="62" t="s">
        <v>8</v>
      </c>
      <c r="O35" s="60" t="s">
        <v>105</v>
      </c>
      <c r="P35" s="60" t="s">
        <v>32</v>
      </c>
      <c r="Q35" s="60" t="s">
        <v>35</v>
      </c>
      <c r="R35" s="63" t="s">
        <v>33</v>
      </c>
      <c r="S35" s="4"/>
      <c r="T35" s="64" t="s">
        <v>96</v>
      </c>
      <c r="U35" s="65" t="s">
        <v>103</v>
      </c>
      <c r="V35" s="66" t="s">
        <v>31</v>
      </c>
      <c r="W35" s="66" t="s">
        <v>104</v>
      </c>
      <c r="X35" s="62" t="s">
        <v>94</v>
      </c>
      <c r="Y35" s="61" t="s">
        <v>105</v>
      </c>
      <c r="Z35" s="82" t="s">
        <v>102</v>
      </c>
      <c r="AA35" s="83" t="s">
        <v>103</v>
      </c>
      <c r="AD35" s="4"/>
      <c r="AE35" s="4"/>
      <c r="AF35" s="4"/>
      <c r="AG35" s="4"/>
      <c r="AH35" s="4"/>
      <c r="AI35" s="4"/>
      <c r="AJ35" s="4"/>
    </row>
    <row r="36" spans="1:36" x14ac:dyDescent="0.25">
      <c r="A36" s="55">
        <v>1</v>
      </c>
      <c r="B36" s="21">
        <v>0</v>
      </c>
      <c r="C36" s="21">
        <v>0</v>
      </c>
      <c r="D36" s="21">
        <v>0</v>
      </c>
      <c r="E36" s="28"/>
      <c r="F36" s="28">
        <v>0</v>
      </c>
      <c r="G36" s="28">
        <v>0</v>
      </c>
      <c r="H36" s="10"/>
      <c r="I36" s="55">
        <v>1</v>
      </c>
      <c r="J36" s="56">
        <v>0</v>
      </c>
      <c r="K36" s="56">
        <v>0</v>
      </c>
      <c r="L36" s="56">
        <v>0</v>
      </c>
      <c r="M36" s="58">
        <v>0</v>
      </c>
      <c r="N36" s="55">
        <v>1</v>
      </c>
      <c r="O36" s="56">
        <v>0</v>
      </c>
      <c r="P36" s="56">
        <v>0</v>
      </c>
      <c r="Q36" s="56">
        <v>0</v>
      </c>
      <c r="R36" s="57">
        <v>0</v>
      </c>
      <c r="S36" s="4"/>
      <c r="T36" s="35">
        <v>1</v>
      </c>
      <c r="U36" s="80">
        <v>0</v>
      </c>
      <c r="V36" s="80">
        <v>0</v>
      </c>
      <c r="W36" s="36">
        <v>0</v>
      </c>
      <c r="X36" s="78">
        <v>1</v>
      </c>
      <c r="Y36" s="58">
        <v>0</v>
      </c>
      <c r="Z36" s="35">
        <v>1</v>
      </c>
      <c r="AA36" s="36">
        <v>0</v>
      </c>
      <c r="AD36" s="4"/>
      <c r="AE36" s="4"/>
      <c r="AF36" s="4"/>
      <c r="AG36" s="4"/>
      <c r="AH36" s="4"/>
      <c r="AI36" s="4"/>
      <c r="AJ36" s="4"/>
    </row>
    <row r="37" spans="1:36" x14ac:dyDescent="0.25">
      <c r="A37" s="27">
        <v>2</v>
      </c>
      <c r="B37" s="21">
        <v>0</v>
      </c>
      <c r="C37" s="21">
        <v>0</v>
      </c>
      <c r="D37" s="21">
        <v>0</v>
      </c>
      <c r="E37" s="28"/>
      <c r="F37" s="28">
        <v>0</v>
      </c>
      <c r="G37" s="28">
        <v>0</v>
      </c>
      <c r="H37" s="10"/>
      <c r="I37" s="27">
        <v>2</v>
      </c>
      <c r="J37" s="21">
        <v>0</v>
      </c>
      <c r="K37" s="21">
        <v>0</v>
      </c>
      <c r="L37" s="21">
        <v>0</v>
      </c>
      <c r="M37" s="37">
        <v>0</v>
      </c>
      <c r="N37" s="27">
        <v>2</v>
      </c>
      <c r="O37" s="21">
        <v>0</v>
      </c>
      <c r="P37" s="21">
        <v>0</v>
      </c>
      <c r="Q37" s="21">
        <v>0</v>
      </c>
      <c r="R37" s="28">
        <v>0</v>
      </c>
      <c r="S37" s="4"/>
      <c r="T37" s="27">
        <v>2</v>
      </c>
      <c r="U37" s="50">
        <v>0</v>
      </c>
      <c r="V37" s="50">
        <v>0</v>
      </c>
      <c r="W37" s="37">
        <v>0</v>
      </c>
      <c r="X37" s="79">
        <f>X36+1</f>
        <v>2</v>
      </c>
      <c r="Y37" s="37">
        <v>0</v>
      </c>
      <c r="Z37" s="27">
        <v>2</v>
      </c>
      <c r="AA37" s="37">
        <v>0</v>
      </c>
      <c r="AD37" s="4"/>
      <c r="AE37" s="4"/>
      <c r="AF37" s="4"/>
      <c r="AG37" s="4"/>
      <c r="AH37" s="4"/>
      <c r="AI37" s="4"/>
      <c r="AJ37" s="4"/>
    </row>
    <row r="38" spans="1:36" x14ac:dyDescent="0.25">
      <c r="A38" s="27">
        <v>3</v>
      </c>
      <c r="B38" s="21">
        <v>0</v>
      </c>
      <c r="C38" s="21">
        <v>0</v>
      </c>
      <c r="D38" s="21">
        <v>0</v>
      </c>
      <c r="E38" s="28"/>
      <c r="F38" s="28">
        <v>0</v>
      </c>
      <c r="G38" s="28">
        <v>0</v>
      </c>
      <c r="H38" s="10"/>
      <c r="I38" s="27">
        <v>3</v>
      </c>
      <c r="J38" s="21">
        <v>0</v>
      </c>
      <c r="K38" s="21">
        <v>0</v>
      </c>
      <c r="L38" s="21">
        <v>0</v>
      </c>
      <c r="M38" s="37">
        <v>0</v>
      </c>
      <c r="N38" s="27">
        <v>3</v>
      </c>
      <c r="O38" s="21">
        <v>0</v>
      </c>
      <c r="P38" s="21">
        <v>0</v>
      </c>
      <c r="Q38" s="21">
        <v>0</v>
      </c>
      <c r="R38" s="28">
        <v>0</v>
      </c>
      <c r="S38" s="4"/>
      <c r="T38" s="27">
        <v>3</v>
      </c>
      <c r="U38" s="50">
        <v>0</v>
      </c>
      <c r="V38" s="50">
        <v>0</v>
      </c>
      <c r="W38" s="37">
        <v>0</v>
      </c>
      <c r="X38" s="79">
        <f t="shared" ref="X38:X70" si="0">X37+1</f>
        <v>3</v>
      </c>
      <c r="Y38" s="37">
        <v>0</v>
      </c>
      <c r="Z38" s="27">
        <v>3</v>
      </c>
      <c r="AA38" s="37">
        <v>0</v>
      </c>
      <c r="AD38" s="4"/>
      <c r="AE38" s="4"/>
      <c r="AF38" s="4"/>
      <c r="AG38" s="4"/>
      <c r="AH38" s="4"/>
      <c r="AI38" s="4"/>
      <c r="AJ38" s="4"/>
    </row>
    <row r="39" spans="1:36" x14ac:dyDescent="0.25">
      <c r="A39" s="27">
        <v>4</v>
      </c>
      <c r="B39" s="21">
        <v>0</v>
      </c>
      <c r="C39" s="21">
        <v>0</v>
      </c>
      <c r="D39" s="21">
        <v>0</v>
      </c>
      <c r="E39" s="28"/>
      <c r="F39" s="28">
        <v>0</v>
      </c>
      <c r="G39" s="28">
        <v>0</v>
      </c>
      <c r="H39" s="10"/>
      <c r="I39" s="27">
        <v>4</v>
      </c>
      <c r="J39" s="21">
        <v>0</v>
      </c>
      <c r="K39" s="21">
        <v>0</v>
      </c>
      <c r="L39" s="21">
        <v>0</v>
      </c>
      <c r="M39" s="37">
        <v>0</v>
      </c>
      <c r="N39" s="27">
        <v>4</v>
      </c>
      <c r="O39" s="21">
        <v>0</v>
      </c>
      <c r="P39" s="21">
        <v>0</v>
      </c>
      <c r="Q39" s="21">
        <v>0</v>
      </c>
      <c r="R39" s="28">
        <v>0</v>
      </c>
      <c r="S39" s="4"/>
      <c r="T39" s="27">
        <v>4</v>
      </c>
      <c r="U39" s="50">
        <v>0</v>
      </c>
      <c r="V39" s="50">
        <v>0</v>
      </c>
      <c r="W39" s="37">
        <v>0</v>
      </c>
      <c r="X39" s="79">
        <f t="shared" si="0"/>
        <v>4</v>
      </c>
      <c r="Y39" s="37">
        <v>0</v>
      </c>
      <c r="Z39" s="27">
        <v>4</v>
      </c>
      <c r="AA39" s="37">
        <v>0</v>
      </c>
      <c r="AD39" s="4"/>
      <c r="AE39" s="4"/>
      <c r="AF39" s="4"/>
      <c r="AG39" s="4"/>
      <c r="AH39" s="4"/>
      <c r="AI39" s="4"/>
      <c r="AJ39" s="4"/>
    </row>
    <row r="40" spans="1:36" x14ac:dyDescent="0.25">
      <c r="A40" s="27">
        <v>5</v>
      </c>
      <c r="B40" s="21">
        <v>0</v>
      </c>
      <c r="C40" s="21">
        <v>0</v>
      </c>
      <c r="D40" s="21">
        <v>0</v>
      </c>
      <c r="E40" s="28"/>
      <c r="F40" s="28">
        <v>0</v>
      </c>
      <c r="G40" s="28">
        <v>0</v>
      </c>
      <c r="H40" s="10"/>
      <c r="I40" s="27">
        <v>5</v>
      </c>
      <c r="J40" s="21">
        <v>0</v>
      </c>
      <c r="K40" s="21">
        <v>0</v>
      </c>
      <c r="L40" s="21">
        <v>0</v>
      </c>
      <c r="M40" s="37">
        <v>0</v>
      </c>
      <c r="N40" s="27">
        <v>5</v>
      </c>
      <c r="O40" s="21">
        <v>0</v>
      </c>
      <c r="P40" s="21">
        <v>0</v>
      </c>
      <c r="Q40" s="21">
        <v>0</v>
      </c>
      <c r="R40" s="28">
        <v>0</v>
      </c>
      <c r="S40" s="4"/>
      <c r="T40" s="27">
        <v>5</v>
      </c>
      <c r="U40" s="50">
        <v>0</v>
      </c>
      <c r="V40" s="50">
        <v>0</v>
      </c>
      <c r="W40" s="37">
        <v>0</v>
      </c>
      <c r="X40" s="79">
        <f t="shared" si="0"/>
        <v>5</v>
      </c>
      <c r="Y40" s="37">
        <v>0</v>
      </c>
      <c r="Z40" s="27">
        <v>5</v>
      </c>
      <c r="AA40" s="37">
        <v>0</v>
      </c>
      <c r="AD40" s="4"/>
      <c r="AE40" s="4"/>
      <c r="AF40" s="4"/>
      <c r="AG40" s="4"/>
      <c r="AH40" s="4"/>
      <c r="AI40" s="4"/>
      <c r="AJ40" s="4"/>
    </row>
    <row r="41" spans="1:36" x14ac:dyDescent="0.25">
      <c r="A41" s="27">
        <v>6</v>
      </c>
      <c r="B41" s="21">
        <v>1</v>
      </c>
      <c r="C41" s="21">
        <v>1</v>
      </c>
      <c r="D41" s="21">
        <v>1</v>
      </c>
      <c r="E41" s="28"/>
      <c r="F41" s="28">
        <v>1</v>
      </c>
      <c r="G41" s="28">
        <v>1</v>
      </c>
      <c r="H41" s="10"/>
      <c r="I41" s="27">
        <v>6</v>
      </c>
      <c r="J41" s="21">
        <v>1</v>
      </c>
      <c r="K41" s="21">
        <v>1</v>
      </c>
      <c r="L41" s="21">
        <v>1</v>
      </c>
      <c r="M41" s="37">
        <v>1</v>
      </c>
      <c r="N41" s="27">
        <v>6</v>
      </c>
      <c r="O41" s="21">
        <v>0</v>
      </c>
      <c r="P41" s="21">
        <v>0</v>
      </c>
      <c r="Q41" s="21">
        <v>0</v>
      </c>
      <c r="R41" s="28">
        <v>0</v>
      </c>
      <c r="S41" s="4"/>
      <c r="T41" s="27">
        <v>6</v>
      </c>
      <c r="U41" s="50">
        <v>9</v>
      </c>
      <c r="V41" s="50">
        <v>9</v>
      </c>
      <c r="W41" s="37">
        <v>9</v>
      </c>
      <c r="X41" s="79">
        <f t="shared" si="0"/>
        <v>6</v>
      </c>
      <c r="Y41" s="37">
        <v>0</v>
      </c>
      <c r="Z41" s="27">
        <v>6</v>
      </c>
      <c r="AA41" s="37">
        <v>9</v>
      </c>
      <c r="AD41" s="4"/>
      <c r="AE41" s="4"/>
      <c r="AF41" s="4"/>
      <c r="AG41" s="4"/>
      <c r="AH41" s="4"/>
      <c r="AI41" s="4"/>
      <c r="AJ41" s="4"/>
    </row>
    <row r="42" spans="1:36" x14ac:dyDescent="0.25">
      <c r="A42" s="27">
        <v>7</v>
      </c>
      <c r="B42" s="21">
        <v>20</v>
      </c>
      <c r="C42" s="21">
        <v>20</v>
      </c>
      <c r="D42" s="21">
        <v>20</v>
      </c>
      <c r="E42" s="28"/>
      <c r="F42" s="28">
        <v>20</v>
      </c>
      <c r="G42" s="28">
        <v>20</v>
      </c>
      <c r="H42" s="10"/>
      <c r="I42" s="27">
        <v>7</v>
      </c>
      <c r="J42" s="21">
        <v>20</v>
      </c>
      <c r="K42" s="21">
        <v>20</v>
      </c>
      <c r="L42" s="21">
        <v>20</v>
      </c>
      <c r="M42" s="37">
        <v>20</v>
      </c>
      <c r="N42" s="27">
        <v>7</v>
      </c>
      <c r="O42" s="21">
        <v>1</v>
      </c>
      <c r="P42" s="21">
        <v>1</v>
      </c>
      <c r="Q42" s="21">
        <v>1</v>
      </c>
      <c r="R42" s="28">
        <v>0</v>
      </c>
      <c r="S42" s="4"/>
      <c r="T42" s="27">
        <v>7</v>
      </c>
      <c r="U42" s="50">
        <v>35</v>
      </c>
      <c r="V42" s="50">
        <v>35</v>
      </c>
      <c r="W42" s="37">
        <v>35</v>
      </c>
      <c r="X42" s="79">
        <f t="shared" si="0"/>
        <v>7</v>
      </c>
      <c r="Y42" s="37">
        <v>0</v>
      </c>
      <c r="Z42" s="27">
        <v>7</v>
      </c>
      <c r="AA42" s="37">
        <v>35</v>
      </c>
      <c r="AD42" s="4"/>
      <c r="AE42" s="4"/>
      <c r="AF42" s="4"/>
      <c r="AG42" s="4"/>
      <c r="AH42" s="4"/>
      <c r="AI42" s="4"/>
      <c r="AJ42" s="4"/>
    </row>
    <row r="43" spans="1:36" x14ac:dyDescent="0.25">
      <c r="A43" s="27">
        <v>8</v>
      </c>
      <c r="B43" s="21">
        <v>40</v>
      </c>
      <c r="C43" s="21">
        <v>40</v>
      </c>
      <c r="D43" s="21">
        <v>40</v>
      </c>
      <c r="E43" s="28"/>
      <c r="F43" s="28">
        <v>70</v>
      </c>
      <c r="G43" s="28">
        <v>70</v>
      </c>
      <c r="H43" s="10"/>
      <c r="I43" s="27">
        <v>8</v>
      </c>
      <c r="J43" s="21">
        <v>40</v>
      </c>
      <c r="K43" s="21">
        <v>70</v>
      </c>
      <c r="L43" s="21">
        <v>40</v>
      </c>
      <c r="M43" s="37">
        <v>40</v>
      </c>
      <c r="N43" s="27">
        <v>8</v>
      </c>
      <c r="O43" s="21">
        <v>8</v>
      </c>
      <c r="P43" s="21">
        <v>8</v>
      </c>
      <c r="Q43" s="21">
        <v>17</v>
      </c>
      <c r="R43" s="28">
        <v>0</v>
      </c>
      <c r="S43" s="4"/>
      <c r="T43" s="27">
        <v>8</v>
      </c>
      <c r="U43" s="50">
        <v>90</v>
      </c>
      <c r="V43" s="50">
        <v>90</v>
      </c>
      <c r="W43" s="37">
        <v>90</v>
      </c>
      <c r="X43" s="79">
        <f t="shared" si="0"/>
        <v>8</v>
      </c>
      <c r="Y43" s="37">
        <v>0</v>
      </c>
      <c r="Z43" s="27">
        <v>8</v>
      </c>
      <c r="AA43" s="37">
        <v>90</v>
      </c>
      <c r="AD43" s="4"/>
      <c r="AE43" s="4"/>
      <c r="AF43" s="4"/>
      <c r="AG43" s="4"/>
      <c r="AH43" s="4"/>
      <c r="AI43" s="4"/>
      <c r="AJ43" s="4"/>
    </row>
    <row r="44" spans="1:36" x14ac:dyDescent="0.25">
      <c r="A44" s="27">
        <v>9</v>
      </c>
      <c r="B44" s="21">
        <v>80</v>
      </c>
      <c r="C44" s="21">
        <v>80</v>
      </c>
      <c r="D44" s="21">
        <v>80</v>
      </c>
      <c r="E44" s="28"/>
      <c r="F44" s="28">
        <v>132</v>
      </c>
      <c r="G44" s="28">
        <v>132</v>
      </c>
      <c r="H44" s="10"/>
      <c r="I44" s="27">
        <v>9</v>
      </c>
      <c r="J44" s="21">
        <v>80</v>
      </c>
      <c r="K44" s="21">
        <v>132</v>
      </c>
      <c r="L44" s="21">
        <v>80</v>
      </c>
      <c r="M44" s="37">
        <v>80</v>
      </c>
      <c r="N44" s="27">
        <v>9</v>
      </c>
      <c r="O44" s="21">
        <v>20</v>
      </c>
      <c r="P44" s="21">
        <v>20</v>
      </c>
      <c r="Q44" s="21">
        <v>30</v>
      </c>
      <c r="R44" s="28">
        <v>9</v>
      </c>
      <c r="S44" s="4"/>
      <c r="T44" s="27">
        <v>9</v>
      </c>
      <c r="U44" s="50">
        <v>130</v>
      </c>
      <c r="V44" s="50">
        <v>130</v>
      </c>
      <c r="W44" s="37">
        <v>130</v>
      </c>
      <c r="X44" s="79">
        <f t="shared" si="0"/>
        <v>9</v>
      </c>
      <c r="Y44" s="37">
        <v>0</v>
      </c>
      <c r="Z44" s="27">
        <v>9</v>
      </c>
      <c r="AA44" s="37">
        <v>130</v>
      </c>
      <c r="AD44" s="4"/>
      <c r="AE44" s="4"/>
      <c r="AF44" s="4"/>
      <c r="AG44" s="4"/>
      <c r="AH44" s="4"/>
      <c r="AI44" s="4"/>
      <c r="AJ44" s="4"/>
    </row>
    <row r="45" spans="1:36" x14ac:dyDescent="0.25">
      <c r="A45" s="27">
        <v>10</v>
      </c>
      <c r="B45" s="21">
        <v>115</v>
      </c>
      <c r="C45" s="21">
        <v>115</v>
      </c>
      <c r="D45" s="21">
        <v>115</v>
      </c>
      <c r="E45" s="28"/>
      <c r="F45" s="28">
        <v>230</v>
      </c>
      <c r="G45" s="28">
        <v>230</v>
      </c>
      <c r="H45" s="10"/>
      <c r="I45" s="27">
        <v>10</v>
      </c>
      <c r="J45" s="21">
        <v>115</v>
      </c>
      <c r="K45" s="21">
        <v>230</v>
      </c>
      <c r="L45" s="21">
        <v>115</v>
      </c>
      <c r="M45" s="37">
        <v>115</v>
      </c>
      <c r="N45" s="27">
        <v>10</v>
      </c>
      <c r="O45" s="21">
        <v>30</v>
      </c>
      <c r="P45" s="21">
        <v>30</v>
      </c>
      <c r="Q45" s="21">
        <v>50</v>
      </c>
      <c r="R45" s="28">
        <v>35</v>
      </c>
      <c r="S45" s="4"/>
      <c r="T45" s="27">
        <v>10</v>
      </c>
      <c r="U45" s="50">
        <v>200</v>
      </c>
      <c r="V45" s="50">
        <v>200</v>
      </c>
      <c r="W45" s="37">
        <v>200</v>
      </c>
      <c r="X45" s="79">
        <f t="shared" si="0"/>
        <v>10</v>
      </c>
      <c r="Y45" s="37">
        <v>0</v>
      </c>
      <c r="Z45" s="27">
        <v>10</v>
      </c>
      <c r="AA45" s="37">
        <v>200</v>
      </c>
      <c r="AD45" s="4"/>
      <c r="AE45" s="4"/>
      <c r="AF45" s="4"/>
      <c r="AG45" s="4"/>
      <c r="AH45" s="4"/>
      <c r="AI45" s="4"/>
      <c r="AJ45" s="4"/>
    </row>
    <row r="46" spans="1:36" x14ac:dyDescent="0.25">
      <c r="A46" s="27">
        <v>11</v>
      </c>
      <c r="B46" s="21">
        <v>170</v>
      </c>
      <c r="C46" s="21">
        <v>170</v>
      </c>
      <c r="D46" s="21">
        <v>170</v>
      </c>
      <c r="E46" s="28"/>
      <c r="F46" s="28">
        <v>300</v>
      </c>
      <c r="G46" s="28">
        <v>300</v>
      </c>
      <c r="H46" s="10"/>
      <c r="I46" s="27">
        <v>11</v>
      </c>
      <c r="J46" s="21">
        <v>170</v>
      </c>
      <c r="K46" s="21">
        <v>300</v>
      </c>
      <c r="L46" s="21">
        <v>170</v>
      </c>
      <c r="M46" s="37">
        <v>170</v>
      </c>
      <c r="N46" s="27">
        <v>11</v>
      </c>
      <c r="O46" s="21">
        <v>50</v>
      </c>
      <c r="P46" s="21">
        <v>50</v>
      </c>
      <c r="Q46" s="21">
        <v>84</v>
      </c>
      <c r="R46" s="28">
        <v>46</v>
      </c>
      <c r="S46" s="4"/>
      <c r="T46" s="27">
        <v>11</v>
      </c>
      <c r="U46" s="50">
        <v>272</v>
      </c>
      <c r="V46" s="50">
        <v>272</v>
      </c>
      <c r="W46" s="37">
        <v>272</v>
      </c>
      <c r="X46" s="79">
        <f t="shared" si="0"/>
        <v>11</v>
      </c>
      <c r="Y46" s="37">
        <v>2</v>
      </c>
      <c r="Z46" s="27">
        <v>11</v>
      </c>
      <c r="AA46" s="37">
        <v>272</v>
      </c>
      <c r="AD46" s="4"/>
      <c r="AE46" s="4"/>
      <c r="AF46" s="4"/>
      <c r="AG46" s="4"/>
      <c r="AH46" s="4"/>
      <c r="AI46" s="4"/>
      <c r="AJ46" s="4"/>
    </row>
    <row r="47" spans="1:36" x14ac:dyDescent="0.25">
      <c r="A47" s="27">
        <v>12</v>
      </c>
      <c r="B47" s="21">
        <v>210</v>
      </c>
      <c r="C47" s="21">
        <v>210</v>
      </c>
      <c r="D47" s="21">
        <v>210</v>
      </c>
      <c r="E47" s="28"/>
      <c r="F47" s="28">
        <v>390</v>
      </c>
      <c r="G47" s="28">
        <v>390</v>
      </c>
      <c r="H47" s="10"/>
      <c r="I47" s="27">
        <v>12</v>
      </c>
      <c r="J47" s="21">
        <v>210</v>
      </c>
      <c r="K47" s="21">
        <v>390</v>
      </c>
      <c r="L47" s="21">
        <v>225</v>
      </c>
      <c r="M47" s="37">
        <v>225</v>
      </c>
      <c r="N47" s="27">
        <v>12</v>
      </c>
      <c r="O47" s="21">
        <v>95</v>
      </c>
      <c r="P47" s="21">
        <v>95</v>
      </c>
      <c r="Q47" s="21">
        <v>140</v>
      </c>
      <c r="R47" s="28">
        <v>95</v>
      </c>
      <c r="S47" s="4"/>
      <c r="T47" s="27">
        <v>12</v>
      </c>
      <c r="U47" s="50">
        <v>370</v>
      </c>
      <c r="V47" s="50">
        <v>370</v>
      </c>
      <c r="W47" s="37">
        <v>370</v>
      </c>
      <c r="X47" s="79">
        <f t="shared" si="0"/>
        <v>12</v>
      </c>
      <c r="Y47" s="37">
        <v>10</v>
      </c>
      <c r="Z47" s="27">
        <v>12</v>
      </c>
      <c r="AA47" s="37">
        <v>370</v>
      </c>
      <c r="AD47" s="4"/>
      <c r="AE47" s="4"/>
      <c r="AF47" s="4"/>
      <c r="AG47" s="4"/>
      <c r="AH47" s="4"/>
      <c r="AI47" s="4"/>
      <c r="AJ47" s="4"/>
    </row>
    <row r="48" spans="1:36" x14ac:dyDescent="0.25">
      <c r="A48" s="27">
        <v>13</v>
      </c>
      <c r="B48" s="21">
        <v>280</v>
      </c>
      <c r="C48" s="21">
        <v>295</v>
      </c>
      <c r="D48" s="21">
        <v>295</v>
      </c>
      <c r="E48" s="28"/>
      <c r="F48" s="28">
        <v>495</v>
      </c>
      <c r="G48" s="28">
        <v>495</v>
      </c>
      <c r="H48" s="10"/>
      <c r="I48" s="27">
        <v>13</v>
      </c>
      <c r="J48" s="21">
        <v>280</v>
      </c>
      <c r="K48" s="21">
        <v>495</v>
      </c>
      <c r="L48" s="21">
        <v>302</v>
      </c>
      <c r="M48" s="37">
        <v>302</v>
      </c>
      <c r="N48" s="27">
        <v>13</v>
      </c>
      <c r="O48" s="21">
        <v>155</v>
      </c>
      <c r="P48" s="21">
        <v>155</v>
      </c>
      <c r="Q48" s="21">
        <v>200</v>
      </c>
      <c r="R48" s="28">
        <v>156</v>
      </c>
      <c r="S48" s="4"/>
      <c r="T48" s="27">
        <v>13</v>
      </c>
      <c r="U48" s="50">
        <v>480</v>
      </c>
      <c r="V48" s="50">
        <v>480</v>
      </c>
      <c r="W48" s="37">
        <v>480</v>
      </c>
      <c r="X48" s="79">
        <f t="shared" si="0"/>
        <v>13</v>
      </c>
      <c r="Y48" s="37">
        <v>30</v>
      </c>
      <c r="Z48" s="27">
        <v>13</v>
      </c>
      <c r="AA48" s="37">
        <v>480</v>
      </c>
      <c r="AD48" s="4"/>
      <c r="AE48" s="4"/>
      <c r="AF48" s="4"/>
      <c r="AG48" s="4"/>
      <c r="AH48" s="4"/>
      <c r="AI48" s="4"/>
      <c r="AJ48" s="4"/>
    </row>
    <row r="49" spans="1:36" x14ac:dyDescent="0.25">
      <c r="A49" s="27">
        <v>14</v>
      </c>
      <c r="B49" s="21">
        <v>360</v>
      </c>
      <c r="C49" s="21">
        <v>390</v>
      </c>
      <c r="D49" s="21">
        <v>390</v>
      </c>
      <c r="E49" s="21"/>
      <c r="F49" s="21">
        <v>690</v>
      </c>
      <c r="G49" s="28">
        <v>620</v>
      </c>
      <c r="H49" s="10"/>
      <c r="I49" s="27">
        <v>14</v>
      </c>
      <c r="J49" s="21">
        <v>360</v>
      </c>
      <c r="K49" s="21">
        <v>605</v>
      </c>
      <c r="L49" s="21">
        <v>385</v>
      </c>
      <c r="M49" s="37">
        <v>385</v>
      </c>
      <c r="N49" s="27">
        <v>14</v>
      </c>
      <c r="O49" s="21">
        <v>225</v>
      </c>
      <c r="P49" s="21">
        <v>225</v>
      </c>
      <c r="Q49" s="21">
        <v>275</v>
      </c>
      <c r="R49" s="28">
        <v>220</v>
      </c>
      <c r="S49" s="4"/>
      <c r="T49" s="27">
        <v>14</v>
      </c>
      <c r="U49" s="50">
        <v>595</v>
      </c>
      <c r="V49" s="50">
        <v>595</v>
      </c>
      <c r="W49" s="37">
        <v>775</v>
      </c>
      <c r="X49" s="79">
        <f t="shared" si="0"/>
        <v>14</v>
      </c>
      <c r="Y49" s="37">
        <v>42</v>
      </c>
      <c r="Z49" s="27">
        <v>14</v>
      </c>
      <c r="AA49" s="37">
        <v>595</v>
      </c>
      <c r="AD49" s="4"/>
      <c r="AE49" s="4"/>
      <c r="AF49" s="4"/>
      <c r="AG49" s="4"/>
      <c r="AH49" s="4"/>
      <c r="AI49" s="4"/>
      <c r="AJ49" s="4"/>
    </row>
    <row r="50" spans="1:36" x14ac:dyDescent="0.25">
      <c r="A50" s="27">
        <v>15</v>
      </c>
      <c r="B50" s="21">
        <v>450</v>
      </c>
      <c r="C50" s="21">
        <v>490</v>
      </c>
      <c r="D50" s="50">
        <v>490</v>
      </c>
      <c r="E50" s="21"/>
      <c r="F50" s="21">
        <v>1245</v>
      </c>
      <c r="G50" s="28">
        <v>790</v>
      </c>
      <c r="H50" s="10"/>
      <c r="I50" s="27">
        <v>15</v>
      </c>
      <c r="J50" s="21">
        <v>450</v>
      </c>
      <c r="K50" s="21">
        <v>762</v>
      </c>
      <c r="L50" s="21">
        <v>497</v>
      </c>
      <c r="M50" s="37">
        <v>497</v>
      </c>
      <c r="N50" s="27">
        <v>15</v>
      </c>
      <c r="O50" s="21">
        <v>305</v>
      </c>
      <c r="P50" s="21">
        <v>305</v>
      </c>
      <c r="Q50" s="21">
        <v>360</v>
      </c>
      <c r="R50" s="28">
        <v>255</v>
      </c>
      <c r="S50" s="4"/>
      <c r="T50" s="27">
        <v>15</v>
      </c>
      <c r="U50" s="50">
        <v>745</v>
      </c>
      <c r="V50" s="50">
        <v>745</v>
      </c>
      <c r="W50" s="37">
        <v>1300</v>
      </c>
      <c r="X50" s="79">
        <f t="shared" si="0"/>
        <v>15</v>
      </c>
      <c r="Y50" s="37">
        <v>58</v>
      </c>
      <c r="Z50" s="27">
        <v>15</v>
      </c>
      <c r="AA50" s="37">
        <v>745</v>
      </c>
      <c r="AD50" s="4"/>
      <c r="AE50" s="4"/>
      <c r="AF50" s="4"/>
      <c r="AG50" s="4"/>
      <c r="AH50" s="4"/>
      <c r="AI50" s="4"/>
      <c r="AJ50" s="4"/>
    </row>
    <row r="51" spans="1:36" x14ac:dyDescent="0.25">
      <c r="A51" s="27">
        <v>16</v>
      </c>
      <c r="B51" s="21">
        <v>540</v>
      </c>
      <c r="C51" s="21">
        <v>585</v>
      </c>
      <c r="D51" s="50">
        <v>660</v>
      </c>
      <c r="E51" s="21"/>
      <c r="F51" s="21">
        <v>1820</v>
      </c>
      <c r="G51" s="28">
        <v>966</v>
      </c>
      <c r="H51" s="10"/>
      <c r="I51" s="27">
        <v>16</v>
      </c>
      <c r="J51" s="21">
        <v>540</v>
      </c>
      <c r="K51" s="21">
        <v>911</v>
      </c>
      <c r="L51" s="21">
        <v>585</v>
      </c>
      <c r="M51" s="37">
        <v>585</v>
      </c>
      <c r="N51" s="27">
        <v>16</v>
      </c>
      <c r="O51" s="21">
        <v>390</v>
      </c>
      <c r="P51" s="21">
        <v>390</v>
      </c>
      <c r="Q51" s="21">
        <v>460</v>
      </c>
      <c r="R51" s="28">
        <v>410</v>
      </c>
      <c r="S51" s="4"/>
      <c r="T51" s="27">
        <v>16</v>
      </c>
      <c r="U51" s="50">
        <v>950</v>
      </c>
      <c r="V51" s="50">
        <v>950</v>
      </c>
      <c r="W51" s="37">
        <v>1825</v>
      </c>
      <c r="X51" s="79">
        <f t="shared" si="0"/>
        <v>16</v>
      </c>
      <c r="Y51" s="37">
        <v>71</v>
      </c>
      <c r="Z51" s="27">
        <v>16</v>
      </c>
      <c r="AA51" s="37">
        <v>1060</v>
      </c>
      <c r="AD51" s="4"/>
      <c r="AE51" s="4"/>
      <c r="AF51" s="4"/>
      <c r="AG51" s="4"/>
      <c r="AH51" s="4"/>
      <c r="AI51" s="4"/>
      <c r="AJ51" s="4"/>
    </row>
    <row r="52" spans="1:36" x14ac:dyDescent="0.25">
      <c r="A52" s="27">
        <v>17</v>
      </c>
      <c r="B52" s="21">
        <v>711</v>
      </c>
      <c r="C52" s="21">
        <v>725</v>
      </c>
      <c r="D52" s="50">
        <v>910</v>
      </c>
      <c r="E52" s="21"/>
      <c r="F52" s="21"/>
      <c r="G52" s="28">
        <v>1222</v>
      </c>
      <c r="H52" s="10"/>
      <c r="I52" s="27">
        <v>17</v>
      </c>
      <c r="J52" s="21">
        <v>650</v>
      </c>
      <c r="K52" s="21">
        <v>1135</v>
      </c>
      <c r="L52" s="21">
        <v>783</v>
      </c>
      <c r="M52" s="37">
        <v>783</v>
      </c>
      <c r="N52" s="27">
        <v>17</v>
      </c>
      <c r="O52" s="21">
        <v>488</v>
      </c>
      <c r="P52" s="21">
        <v>500</v>
      </c>
      <c r="Q52" s="21">
        <v>595</v>
      </c>
      <c r="R52" s="28">
        <v>625</v>
      </c>
      <c r="S52" s="4"/>
      <c r="T52" s="27">
        <v>17</v>
      </c>
      <c r="U52" s="21">
        <v>1625</v>
      </c>
      <c r="V52" s="50">
        <v>1134</v>
      </c>
      <c r="W52" s="28"/>
      <c r="X52" s="79">
        <f t="shared" si="0"/>
        <v>17</v>
      </c>
      <c r="Y52" s="37">
        <v>90</v>
      </c>
      <c r="Z52" s="27">
        <v>17</v>
      </c>
      <c r="AA52" s="28">
        <v>1800</v>
      </c>
      <c r="AD52" s="4"/>
      <c r="AE52" s="4"/>
      <c r="AF52" s="4"/>
      <c r="AG52" s="4"/>
      <c r="AH52" s="4"/>
      <c r="AI52" s="4"/>
      <c r="AJ52" s="4"/>
    </row>
    <row r="53" spans="1:36" x14ac:dyDescent="0.25">
      <c r="A53" s="27">
        <v>18</v>
      </c>
      <c r="B53" s="21">
        <v>860</v>
      </c>
      <c r="C53" s="21">
        <v>920</v>
      </c>
      <c r="D53" s="50">
        <v>1450</v>
      </c>
      <c r="E53" s="21"/>
      <c r="F53" s="21"/>
      <c r="G53" s="28">
        <v>1510</v>
      </c>
      <c r="H53" s="10"/>
      <c r="I53" s="27">
        <v>18</v>
      </c>
      <c r="J53" s="21">
        <v>790</v>
      </c>
      <c r="K53" s="21">
        <v>1340</v>
      </c>
      <c r="L53" s="21">
        <v>1200</v>
      </c>
      <c r="M53" s="37">
        <v>835</v>
      </c>
      <c r="N53" s="27">
        <v>18</v>
      </c>
      <c r="O53" s="21">
        <v>610</v>
      </c>
      <c r="P53" s="21">
        <v>650</v>
      </c>
      <c r="Q53" s="21">
        <v>850</v>
      </c>
      <c r="R53" s="28">
        <v>845</v>
      </c>
      <c r="S53" s="4"/>
      <c r="T53" s="27">
        <v>18</v>
      </c>
      <c r="U53" s="21">
        <v>2053</v>
      </c>
      <c r="V53" s="50">
        <v>1423</v>
      </c>
      <c r="W53" s="28"/>
      <c r="X53" s="79">
        <f t="shared" si="0"/>
        <v>18</v>
      </c>
      <c r="Y53" s="37">
        <v>110</v>
      </c>
      <c r="Z53" s="27">
        <v>17.5</v>
      </c>
      <c r="AA53" s="28">
        <v>2135</v>
      </c>
      <c r="AD53" s="4"/>
      <c r="AE53" s="4"/>
      <c r="AF53" s="4"/>
      <c r="AG53" s="4"/>
      <c r="AH53" s="4"/>
      <c r="AI53" s="4"/>
      <c r="AJ53" s="4"/>
    </row>
    <row r="54" spans="1:36" x14ac:dyDescent="0.25">
      <c r="A54" s="27">
        <v>19</v>
      </c>
      <c r="B54" s="21">
        <v>1100</v>
      </c>
      <c r="C54" s="21">
        <v>1250</v>
      </c>
      <c r="D54" s="50">
        <v>1860</v>
      </c>
      <c r="E54" s="21"/>
      <c r="F54" s="21"/>
      <c r="G54" s="28">
        <v>1710</v>
      </c>
      <c r="H54" s="10"/>
      <c r="I54" s="27">
        <v>19</v>
      </c>
      <c r="J54" s="21">
        <v>1090</v>
      </c>
      <c r="K54" s="21">
        <v>1610</v>
      </c>
      <c r="L54" s="21">
        <v>1740</v>
      </c>
      <c r="M54" s="37">
        <v>1025</v>
      </c>
      <c r="N54" s="27">
        <v>19</v>
      </c>
      <c r="O54" s="21">
        <v>820</v>
      </c>
      <c r="P54" s="21">
        <v>870</v>
      </c>
      <c r="Q54" s="21">
        <v>1220</v>
      </c>
      <c r="R54" s="28">
        <v>1120</v>
      </c>
      <c r="S54" s="4"/>
      <c r="T54" s="38">
        <v>19</v>
      </c>
      <c r="U54" s="21"/>
      <c r="V54" s="50">
        <v>1750</v>
      </c>
      <c r="W54" s="28"/>
      <c r="X54" s="79">
        <f t="shared" si="0"/>
        <v>19</v>
      </c>
      <c r="Y54" s="37">
        <v>127</v>
      </c>
      <c r="Z54" s="38">
        <v>18</v>
      </c>
      <c r="AA54" s="28">
        <v>2350</v>
      </c>
      <c r="AD54" s="4"/>
      <c r="AE54" s="4"/>
      <c r="AF54" s="4"/>
      <c r="AG54" s="4"/>
      <c r="AH54" s="4"/>
      <c r="AI54" s="4"/>
      <c r="AJ54" s="4"/>
    </row>
    <row r="55" spans="1:36" ht="15.75" thickBot="1" x14ac:dyDescent="0.3">
      <c r="A55" s="27">
        <v>20</v>
      </c>
      <c r="B55" s="21">
        <v>1520</v>
      </c>
      <c r="C55" s="21">
        <v>1700</v>
      </c>
      <c r="D55" s="21"/>
      <c r="E55" s="21"/>
      <c r="F55" s="21"/>
      <c r="G55" s="28">
        <v>2000</v>
      </c>
      <c r="H55" s="10"/>
      <c r="I55" s="27">
        <v>20</v>
      </c>
      <c r="J55" s="21">
        <v>1900</v>
      </c>
      <c r="K55" s="21">
        <v>1981</v>
      </c>
      <c r="L55" s="21">
        <v>2200</v>
      </c>
      <c r="M55" s="37">
        <v>1547</v>
      </c>
      <c r="N55" s="27">
        <v>20</v>
      </c>
      <c r="O55" s="21">
        <v>1190</v>
      </c>
      <c r="P55" s="21">
        <v>1285</v>
      </c>
      <c r="Q55" s="21">
        <v>1500</v>
      </c>
      <c r="R55" s="28">
        <v>1315</v>
      </c>
      <c r="S55" s="4"/>
      <c r="T55" s="39">
        <v>20</v>
      </c>
      <c r="U55" s="30"/>
      <c r="V55" s="81">
        <v>2070</v>
      </c>
      <c r="W55" s="31"/>
      <c r="X55" s="79">
        <f t="shared" si="0"/>
        <v>20</v>
      </c>
      <c r="Y55" s="37">
        <v>145</v>
      </c>
      <c r="Z55" s="39">
        <v>19</v>
      </c>
      <c r="AA55" s="31">
        <v>2350</v>
      </c>
      <c r="AD55" s="4"/>
      <c r="AE55" s="4"/>
      <c r="AF55" s="4"/>
      <c r="AG55" s="4"/>
      <c r="AH55" s="4"/>
      <c r="AI55" s="4"/>
      <c r="AJ55" s="4"/>
    </row>
    <row r="56" spans="1:36" x14ac:dyDescent="0.25">
      <c r="A56" s="27">
        <v>20.5</v>
      </c>
      <c r="B56" s="21">
        <v>1740</v>
      </c>
      <c r="C56" s="21">
        <v>1950</v>
      </c>
      <c r="D56" s="21"/>
      <c r="E56" s="21"/>
      <c r="F56" s="21"/>
      <c r="G56" s="28"/>
      <c r="H56" s="10"/>
      <c r="I56" s="27">
        <v>20.5</v>
      </c>
      <c r="J56" s="21">
        <v>2200</v>
      </c>
      <c r="K56" s="21">
        <v>2200</v>
      </c>
      <c r="L56" s="21">
        <v>2400</v>
      </c>
      <c r="M56" s="37">
        <v>1870</v>
      </c>
      <c r="N56" s="27">
        <v>20.5</v>
      </c>
      <c r="O56" s="21">
        <v>1370</v>
      </c>
      <c r="P56" s="21">
        <v>1470</v>
      </c>
      <c r="Q56" s="21">
        <v>1625</v>
      </c>
      <c r="R56" s="28">
        <v>1425</v>
      </c>
      <c r="S56" s="4"/>
      <c r="T56" s="4"/>
      <c r="U56" s="32"/>
      <c r="V56" s="4"/>
      <c r="W56" s="4"/>
      <c r="X56" s="38">
        <f t="shared" si="0"/>
        <v>21</v>
      </c>
      <c r="Y56" s="37">
        <v>165</v>
      </c>
      <c r="Z56" s="9"/>
      <c r="AA56" s="10"/>
      <c r="AD56" s="4"/>
      <c r="AE56" s="4"/>
      <c r="AF56" s="4"/>
      <c r="AG56" s="4"/>
      <c r="AH56" s="4"/>
      <c r="AI56" s="4"/>
      <c r="AJ56" s="4"/>
    </row>
    <row r="57" spans="1:36" ht="15.75" thickBot="1" x14ac:dyDescent="0.3">
      <c r="A57" s="27">
        <v>21</v>
      </c>
      <c r="B57" s="21">
        <v>1930</v>
      </c>
      <c r="C57" s="21">
        <v>2048</v>
      </c>
      <c r="D57" s="21"/>
      <c r="E57" s="21"/>
      <c r="F57" s="21"/>
      <c r="G57" s="28"/>
      <c r="H57" s="10"/>
      <c r="I57" s="29">
        <v>21</v>
      </c>
      <c r="J57" s="30">
        <v>2360</v>
      </c>
      <c r="K57" s="30">
        <v>2350</v>
      </c>
      <c r="L57" s="30"/>
      <c r="M57" s="40">
        <v>2110</v>
      </c>
      <c r="N57" s="27">
        <v>21</v>
      </c>
      <c r="O57" s="21">
        <v>1565</v>
      </c>
      <c r="P57" s="21">
        <v>1711</v>
      </c>
      <c r="Q57" s="21"/>
      <c r="R57" s="28"/>
      <c r="S57" s="4"/>
      <c r="T57" s="4"/>
      <c r="U57" s="4"/>
      <c r="V57" s="4"/>
      <c r="W57" s="4"/>
      <c r="X57" s="38">
        <f t="shared" si="0"/>
        <v>22</v>
      </c>
      <c r="Y57" s="37">
        <v>200</v>
      </c>
      <c r="Z57" s="9"/>
      <c r="AA57" s="10"/>
      <c r="AD57" s="4"/>
      <c r="AE57" s="33"/>
      <c r="AF57" s="4"/>
      <c r="AG57" s="4"/>
      <c r="AH57" s="4"/>
      <c r="AI57" s="4"/>
      <c r="AJ57" s="4"/>
    </row>
    <row r="58" spans="1:36" ht="15.75" thickBot="1" x14ac:dyDescent="0.3">
      <c r="A58" s="39">
        <v>22</v>
      </c>
      <c r="B58" s="30"/>
      <c r="C58" s="30"/>
      <c r="D58" s="30"/>
      <c r="E58" s="30"/>
      <c r="F58" s="30"/>
      <c r="G58" s="31"/>
      <c r="H58" s="10"/>
      <c r="I58" s="9"/>
      <c r="J58" s="4"/>
      <c r="K58" s="4"/>
      <c r="L58" s="4"/>
      <c r="M58" s="10"/>
      <c r="N58" s="27">
        <v>21.5</v>
      </c>
      <c r="O58" s="21">
        <v>1768</v>
      </c>
      <c r="P58" s="21">
        <v>2000</v>
      </c>
      <c r="Q58" s="21"/>
      <c r="R58" s="28"/>
      <c r="S58" s="4"/>
      <c r="T58" s="4"/>
      <c r="U58" s="4"/>
      <c r="V58" s="4"/>
      <c r="W58" s="4"/>
      <c r="X58" s="38">
        <f t="shared" si="0"/>
        <v>23</v>
      </c>
      <c r="Y58" s="37">
        <v>240</v>
      </c>
      <c r="Z58" s="9"/>
      <c r="AA58" s="10"/>
      <c r="AD58" s="4"/>
      <c r="AE58" s="4"/>
      <c r="AF58" s="4"/>
      <c r="AG58" s="4"/>
      <c r="AH58" s="4"/>
      <c r="AI58" s="4"/>
      <c r="AJ58" s="4"/>
    </row>
    <row r="59" spans="1:36" x14ac:dyDescent="0.25">
      <c r="A59" s="9"/>
      <c r="B59" s="4"/>
      <c r="C59" s="4"/>
      <c r="D59" s="4"/>
      <c r="E59" s="4"/>
      <c r="F59" s="4"/>
      <c r="G59" s="4"/>
      <c r="H59" s="10"/>
      <c r="I59" s="9"/>
      <c r="J59" s="4"/>
      <c r="K59" s="4"/>
      <c r="L59" s="4"/>
      <c r="M59" s="10"/>
      <c r="N59" s="27">
        <v>22</v>
      </c>
      <c r="O59" s="21">
        <v>1920</v>
      </c>
      <c r="P59" s="21"/>
      <c r="Q59" s="21"/>
      <c r="R59" s="28"/>
      <c r="S59" s="4"/>
      <c r="T59" s="4"/>
      <c r="U59" s="4"/>
      <c r="V59" s="4"/>
      <c r="W59" s="4"/>
      <c r="X59" s="38">
        <f t="shared" si="0"/>
        <v>24</v>
      </c>
      <c r="Y59" s="37">
        <v>275</v>
      </c>
      <c r="Z59" s="9"/>
      <c r="AA59" s="10"/>
      <c r="AD59" s="4"/>
      <c r="AE59" s="4"/>
      <c r="AF59" s="4"/>
      <c r="AG59" s="4"/>
      <c r="AH59" s="4"/>
      <c r="AI59" s="4"/>
      <c r="AJ59" s="4"/>
    </row>
    <row r="60" spans="1:36" ht="15.75" thickBot="1" x14ac:dyDescent="0.3">
      <c r="A60" s="11"/>
      <c r="B60" s="12"/>
      <c r="C60" s="12"/>
      <c r="D60" s="12"/>
      <c r="E60" s="12"/>
      <c r="F60" s="12"/>
      <c r="G60" s="12"/>
      <c r="H60" s="13"/>
      <c r="I60" s="11"/>
      <c r="J60" s="12"/>
      <c r="K60" s="12"/>
      <c r="L60" s="12"/>
      <c r="M60" s="13"/>
      <c r="N60" s="29">
        <v>22.5</v>
      </c>
      <c r="O60" s="30">
        <v>2060</v>
      </c>
      <c r="P60" s="30"/>
      <c r="Q60" s="30"/>
      <c r="R60" s="31"/>
      <c r="S60" s="12"/>
      <c r="T60" s="12"/>
      <c r="U60" s="12"/>
      <c r="V60" s="12"/>
      <c r="W60" s="12"/>
      <c r="X60" s="38">
        <f t="shared" si="0"/>
        <v>25</v>
      </c>
      <c r="Y60" s="37">
        <v>315</v>
      </c>
      <c r="Z60" s="11"/>
      <c r="AA60" s="13"/>
    </row>
    <row r="61" spans="1:36" x14ac:dyDescent="0.25">
      <c r="X61" s="38">
        <f t="shared" si="0"/>
        <v>26</v>
      </c>
      <c r="Y61" s="37">
        <v>375</v>
      </c>
      <c r="Z61" s="4"/>
      <c r="AA61" s="4"/>
    </row>
    <row r="62" spans="1:36" x14ac:dyDescent="0.25">
      <c r="X62" s="38">
        <f t="shared" si="0"/>
        <v>27</v>
      </c>
      <c r="Y62" s="37">
        <v>450</v>
      </c>
      <c r="Z62" s="4"/>
      <c r="AA62" s="4"/>
    </row>
    <row r="63" spans="1:36" x14ac:dyDescent="0.25">
      <c r="X63" s="38">
        <f t="shared" si="0"/>
        <v>28</v>
      </c>
      <c r="Y63" s="37">
        <v>535</v>
      </c>
      <c r="Z63" s="4"/>
      <c r="AA63" s="4"/>
    </row>
    <row r="64" spans="1:36" x14ac:dyDescent="0.25">
      <c r="X64" s="38">
        <f t="shared" si="0"/>
        <v>29</v>
      </c>
      <c r="Y64" s="37">
        <v>650</v>
      </c>
      <c r="Z64" s="4"/>
      <c r="AA64" s="4"/>
    </row>
    <row r="65" spans="1:27" ht="15.75" thickBot="1" x14ac:dyDescent="0.3">
      <c r="X65" s="38">
        <f t="shared" si="0"/>
        <v>30</v>
      </c>
      <c r="Y65" s="37">
        <v>770</v>
      </c>
      <c r="Z65" s="4"/>
      <c r="AA65" s="4"/>
    </row>
    <row r="66" spans="1:27" ht="15.75" thickBot="1" x14ac:dyDescent="0.3">
      <c r="A66" s="106" t="s">
        <v>16</v>
      </c>
      <c r="B66" s="107"/>
      <c r="C66" s="107"/>
      <c r="D66" s="107"/>
      <c r="E66" s="107"/>
      <c r="F66" s="107"/>
      <c r="G66" s="107"/>
      <c r="H66" s="107"/>
      <c r="I66" s="107"/>
      <c r="J66" s="108"/>
      <c r="M66" s="21">
        <v>0</v>
      </c>
      <c r="X66" s="38">
        <f t="shared" si="0"/>
        <v>31</v>
      </c>
      <c r="Y66" s="37">
        <v>830</v>
      </c>
      <c r="Z66" s="4"/>
      <c r="AA66" s="4"/>
    </row>
    <row r="67" spans="1:27" x14ac:dyDescent="0.25">
      <c r="A67" s="55" t="s">
        <v>17</v>
      </c>
      <c r="B67" s="56" t="s">
        <v>18</v>
      </c>
      <c r="C67" s="56" t="s">
        <v>19</v>
      </c>
      <c r="D67" s="56" t="s">
        <v>20</v>
      </c>
      <c r="E67" s="56" t="s">
        <v>21</v>
      </c>
      <c r="F67" s="56" t="s">
        <v>22</v>
      </c>
      <c r="G67" s="56" t="s">
        <v>23</v>
      </c>
      <c r="H67" s="75" t="s">
        <v>87</v>
      </c>
      <c r="I67" s="75" t="s">
        <v>48</v>
      </c>
      <c r="J67" s="58" t="s">
        <v>7</v>
      </c>
      <c r="M67" s="21">
        <v>0</v>
      </c>
      <c r="X67" s="38">
        <f t="shared" si="0"/>
        <v>32</v>
      </c>
      <c r="Y67" s="37">
        <v>830</v>
      </c>
    </row>
    <row r="68" spans="1:27" x14ac:dyDescent="0.25">
      <c r="A68" s="27">
        <v>702771</v>
      </c>
      <c r="B68" s="22">
        <v>0</v>
      </c>
      <c r="C68" s="22">
        <v>23</v>
      </c>
      <c r="D68" s="22" t="s">
        <v>26</v>
      </c>
      <c r="E68" s="22" t="s">
        <v>26</v>
      </c>
      <c r="F68" s="21">
        <v>0</v>
      </c>
      <c r="G68" s="21">
        <v>100</v>
      </c>
      <c r="H68" s="21" t="s">
        <v>83</v>
      </c>
      <c r="I68" s="21" t="s">
        <v>52</v>
      </c>
      <c r="J68" s="28" t="s">
        <v>95</v>
      </c>
      <c r="M68" s="21">
        <v>0</v>
      </c>
      <c r="X68" s="38">
        <f t="shared" si="0"/>
        <v>33</v>
      </c>
      <c r="Y68" s="37">
        <v>830</v>
      </c>
    </row>
    <row r="69" spans="1:27" x14ac:dyDescent="0.25">
      <c r="A69" s="27">
        <v>702772</v>
      </c>
      <c r="B69" s="22">
        <v>0</v>
      </c>
      <c r="C69" s="22">
        <v>23</v>
      </c>
      <c r="D69" s="22" t="s">
        <v>26</v>
      </c>
      <c r="E69" s="22" t="s">
        <v>26</v>
      </c>
      <c r="F69" s="21">
        <v>0</v>
      </c>
      <c r="G69" s="21">
        <v>100</v>
      </c>
      <c r="H69" s="21" t="s">
        <v>83</v>
      </c>
      <c r="I69" s="21" t="s">
        <v>52</v>
      </c>
      <c r="J69" s="28" t="s">
        <v>95</v>
      </c>
      <c r="L69" s="4"/>
      <c r="M69" s="21">
        <v>0</v>
      </c>
      <c r="X69" s="38">
        <f t="shared" si="0"/>
        <v>34</v>
      </c>
      <c r="Y69" s="37">
        <v>830</v>
      </c>
    </row>
    <row r="70" spans="1:27" ht="15.75" thickBot="1" x14ac:dyDescent="0.3">
      <c r="A70" s="27">
        <v>702773</v>
      </c>
      <c r="B70" s="22">
        <v>0</v>
      </c>
      <c r="C70" s="22">
        <v>23</v>
      </c>
      <c r="D70" s="22" t="s">
        <v>26</v>
      </c>
      <c r="E70" s="22" t="s">
        <v>26</v>
      </c>
      <c r="F70" s="21">
        <v>0</v>
      </c>
      <c r="G70" s="21">
        <v>100</v>
      </c>
      <c r="H70" s="21" t="s">
        <v>83</v>
      </c>
      <c r="I70" s="21" t="s">
        <v>52</v>
      </c>
      <c r="J70" s="28" t="s">
        <v>95</v>
      </c>
      <c r="L70" s="4"/>
      <c r="M70" s="21">
        <v>0</v>
      </c>
      <c r="X70" s="39">
        <f t="shared" si="0"/>
        <v>35</v>
      </c>
      <c r="Y70" s="40">
        <v>830</v>
      </c>
    </row>
    <row r="71" spans="1:27" x14ac:dyDescent="0.25">
      <c r="A71" s="27">
        <v>702774</v>
      </c>
      <c r="B71" s="22">
        <v>0</v>
      </c>
      <c r="C71" s="22">
        <v>23</v>
      </c>
      <c r="D71" s="22" t="s">
        <v>26</v>
      </c>
      <c r="E71" s="22" t="s">
        <v>26</v>
      </c>
      <c r="F71" s="21">
        <v>0</v>
      </c>
      <c r="G71" s="21">
        <v>100</v>
      </c>
      <c r="H71" s="21" t="s">
        <v>83</v>
      </c>
      <c r="I71" s="21" t="s">
        <v>52</v>
      </c>
      <c r="J71" s="28" t="s">
        <v>95</v>
      </c>
      <c r="L71" s="4"/>
      <c r="M71" s="21">
        <v>1</v>
      </c>
      <c r="X71" s="33"/>
    </row>
    <row r="72" spans="1:27" x14ac:dyDescent="0.25">
      <c r="A72" s="27">
        <v>702775</v>
      </c>
      <c r="B72" s="22">
        <v>0</v>
      </c>
      <c r="C72" s="22">
        <v>23</v>
      </c>
      <c r="D72" s="22" t="s">
        <v>26</v>
      </c>
      <c r="E72" s="22" t="s">
        <v>26</v>
      </c>
      <c r="F72" s="21">
        <v>0</v>
      </c>
      <c r="G72" s="21">
        <v>100</v>
      </c>
      <c r="H72" s="21" t="s">
        <v>83</v>
      </c>
      <c r="I72" s="21" t="s">
        <v>52</v>
      </c>
      <c r="J72" s="28" t="s">
        <v>95</v>
      </c>
      <c r="L72" s="4"/>
      <c r="M72" s="21">
        <v>20</v>
      </c>
    </row>
    <row r="73" spans="1:27" x14ac:dyDescent="0.25">
      <c r="A73" s="27">
        <v>702776</v>
      </c>
      <c r="B73" s="22">
        <v>0</v>
      </c>
      <c r="C73" s="22">
        <v>23</v>
      </c>
      <c r="D73" s="22" t="s">
        <v>26</v>
      </c>
      <c r="E73" s="22" t="s">
        <v>26</v>
      </c>
      <c r="F73" s="21">
        <v>0</v>
      </c>
      <c r="G73" s="21">
        <v>100</v>
      </c>
      <c r="H73" s="21" t="s">
        <v>83</v>
      </c>
      <c r="I73" s="21" t="s">
        <v>52</v>
      </c>
      <c r="J73" s="28" t="s">
        <v>95</v>
      </c>
      <c r="L73" s="4"/>
      <c r="M73" s="21">
        <v>40</v>
      </c>
    </row>
    <row r="74" spans="1:27" x14ac:dyDescent="0.25">
      <c r="A74" s="27">
        <v>78808</v>
      </c>
      <c r="B74" s="22">
        <v>0</v>
      </c>
      <c r="C74" s="22">
        <v>23</v>
      </c>
      <c r="D74" s="22" t="s">
        <v>26</v>
      </c>
      <c r="E74" s="22" t="s">
        <v>26</v>
      </c>
      <c r="F74" s="21">
        <v>0</v>
      </c>
      <c r="G74" s="21">
        <v>100</v>
      </c>
      <c r="H74" s="21" t="s">
        <v>83</v>
      </c>
      <c r="I74" s="21" t="s">
        <v>56</v>
      </c>
      <c r="J74" s="28" t="s">
        <v>92</v>
      </c>
      <c r="L74" s="4"/>
      <c r="M74" s="21">
        <v>80</v>
      </c>
    </row>
    <row r="75" spans="1:27" x14ac:dyDescent="0.25">
      <c r="A75" s="27">
        <f>A74+1</f>
        <v>78809</v>
      </c>
      <c r="B75" s="22">
        <v>0</v>
      </c>
      <c r="C75" s="22">
        <v>23</v>
      </c>
      <c r="D75" s="22" t="s">
        <v>26</v>
      </c>
      <c r="E75" s="22" t="s">
        <v>26</v>
      </c>
      <c r="F75" s="21">
        <v>0</v>
      </c>
      <c r="G75" s="21">
        <v>100</v>
      </c>
      <c r="H75" s="21" t="s">
        <v>83</v>
      </c>
      <c r="I75" s="21" t="s">
        <v>56</v>
      </c>
      <c r="J75" s="28" t="s">
        <v>92</v>
      </c>
      <c r="L75" s="4"/>
      <c r="M75" s="21">
        <v>115</v>
      </c>
    </row>
    <row r="76" spans="1:27" x14ac:dyDescent="0.25">
      <c r="A76" s="27">
        <f>A75+1</f>
        <v>78810</v>
      </c>
      <c r="B76" s="22">
        <v>0</v>
      </c>
      <c r="C76" s="22">
        <v>23</v>
      </c>
      <c r="D76" s="22" t="s">
        <v>26</v>
      </c>
      <c r="E76" s="22" t="s">
        <v>26</v>
      </c>
      <c r="F76" s="21">
        <v>0</v>
      </c>
      <c r="G76" s="21">
        <v>100</v>
      </c>
      <c r="H76" s="21" t="s">
        <v>83</v>
      </c>
      <c r="I76" s="21" t="s">
        <v>56</v>
      </c>
      <c r="J76" s="28" t="s">
        <v>92</v>
      </c>
      <c r="L76" s="4"/>
      <c r="M76" s="21">
        <v>170</v>
      </c>
    </row>
    <row r="77" spans="1:27" x14ac:dyDescent="0.25">
      <c r="A77" s="27">
        <f>A76+1</f>
        <v>78811</v>
      </c>
      <c r="B77" s="22">
        <v>0</v>
      </c>
      <c r="C77" s="22">
        <v>23</v>
      </c>
      <c r="D77" s="22" t="s">
        <v>26</v>
      </c>
      <c r="E77" s="22" t="s">
        <v>26</v>
      </c>
      <c r="F77" s="21">
        <v>0</v>
      </c>
      <c r="G77" s="21">
        <v>100</v>
      </c>
      <c r="H77" s="21" t="s">
        <v>83</v>
      </c>
      <c r="I77" s="21" t="s">
        <v>56</v>
      </c>
      <c r="J77" s="28" t="s">
        <v>92</v>
      </c>
      <c r="L77" s="4"/>
      <c r="M77" s="21">
        <v>210</v>
      </c>
    </row>
    <row r="78" spans="1:27" x14ac:dyDescent="0.25">
      <c r="A78" s="27">
        <f>A77+1</f>
        <v>78812</v>
      </c>
      <c r="B78" s="22">
        <v>0</v>
      </c>
      <c r="C78" s="22">
        <v>23</v>
      </c>
      <c r="D78" s="22" t="s">
        <v>26</v>
      </c>
      <c r="E78" s="22" t="s">
        <v>26</v>
      </c>
      <c r="F78" s="21">
        <v>0</v>
      </c>
      <c r="G78" s="21">
        <v>100</v>
      </c>
      <c r="H78" s="21" t="s">
        <v>83</v>
      </c>
      <c r="I78" s="21" t="s">
        <v>56</v>
      </c>
      <c r="J78" s="28" t="s">
        <v>92</v>
      </c>
      <c r="L78" s="4"/>
      <c r="M78" s="21">
        <v>295</v>
      </c>
    </row>
    <row r="79" spans="1:27" x14ac:dyDescent="0.25">
      <c r="A79" s="27">
        <f>A78+1</f>
        <v>78813</v>
      </c>
      <c r="B79" s="22">
        <v>0</v>
      </c>
      <c r="C79" s="22">
        <v>23</v>
      </c>
      <c r="D79" s="22" t="s">
        <v>26</v>
      </c>
      <c r="E79" s="22" t="s">
        <v>26</v>
      </c>
      <c r="F79" s="21">
        <v>0</v>
      </c>
      <c r="G79" s="21">
        <v>100</v>
      </c>
      <c r="H79" s="21" t="s">
        <v>83</v>
      </c>
      <c r="I79" s="21" t="s">
        <v>56</v>
      </c>
      <c r="J79" s="28" t="s">
        <v>92</v>
      </c>
      <c r="L79" s="4"/>
      <c r="M79" s="21">
        <v>390</v>
      </c>
    </row>
    <row r="80" spans="1:27" x14ac:dyDescent="0.25">
      <c r="A80" s="27">
        <v>702584</v>
      </c>
      <c r="B80" s="22">
        <v>0</v>
      </c>
      <c r="C80" s="22">
        <v>23</v>
      </c>
      <c r="D80" s="22" t="s">
        <v>26</v>
      </c>
      <c r="E80" s="22" t="s">
        <v>26</v>
      </c>
      <c r="F80" s="21">
        <v>0</v>
      </c>
      <c r="G80" s="21">
        <v>100</v>
      </c>
      <c r="H80" s="21" t="s">
        <v>83</v>
      </c>
      <c r="I80" s="21" t="s">
        <v>53</v>
      </c>
      <c r="J80" s="28" t="s">
        <v>92</v>
      </c>
      <c r="L80" s="4"/>
      <c r="M80" s="50">
        <v>490</v>
      </c>
    </row>
    <row r="81" spans="1:13" x14ac:dyDescent="0.25">
      <c r="A81" s="27">
        <f>A80+1</f>
        <v>702585</v>
      </c>
      <c r="B81" s="22">
        <v>0</v>
      </c>
      <c r="C81" s="22">
        <v>23</v>
      </c>
      <c r="D81" s="22" t="s">
        <v>26</v>
      </c>
      <c r="E81" s="22" t="s">
        <v>26</v>
      </c>
      <c r="F81" s="21">
        <v>0</v>
      </c>
      <c r="G81" s="21">
        <v>100</v>
      </c>
      <c r="H81" s="21" t="s">
        <v>83</v>
      </c>
      <c r="I81" s="21" t="s">
        <v>53</v>
      </c>
      <c r="J81" s="28" t="s">
        <v>92</v>
      </c>
      <c r="L81" s="4"/>
      <c r="M81" s="50">
        <v>660</v>
      </c>
    </row>
    <row r="82" spans="1:13" x14ac:dyDescent="0.25">
      <c r="A82" s="27">
        <f>A81+1</f>
        <v>702586</v>
      </c>
      <c r="B82" s="22">
        <v>0</v>
      </c>
      <c r="C82" s="22">
        <v>23</v>
      </c>
      <c r="D82" s="22" t="s">
        <v>26</v>
      </c>
      <c r="E82" s="22" t="s">
        <v>26</v>
      </c>
      <c r="F82" s="21">
        <v>0</v>
      </c>
      <c r="G82" s="21">
        <v>100</v>
      </c>
      <c r="H82" s="21" t="s">
        <v>83</v>
      </c>
      <c r="I82" s="21" t="s">
        <v>53</v>
      </c>
      <c r="J82" s="28" t="s">
        <v>92</v>
      </c>
      <c r="L82" s="4"/>
      <c r="M82" s="50">
        <v>910</v>
      </c>
    </row>
    <row r="83" spans="1:13" x14ac:dyDescent="0.25">
      <c r="A83" s="27">
        <f>A82+1</f>
        <v>702587</v>
      </c>
      <c r="B83" s="22">
        <v>0</v>
      </c>
      <c r="C83" s="22">
        <v>23</v>
      </c>
      <c r="D83" s="22" t="s">
        <v>26</v>
      </c>
      <c r="E83" s="22" t="s">
        <v>26</v>
      </c>
      <c r="F83" s="21">
        <v>0</v>
      </c>
      <c r="G83" s="21">
        <v>100</v>
      </c>
      <c r="H83" s="21" t="s">
        <v>83</v>
      </c>
      <c r="I83" s="21" t="s">
        <v>53</v>
      </c>
      <c r="J83" s="28" t="s">
        <v>92</v>
      </c>
      <c r="L83" s="4"/>
      <c r="M83" s="50">
        <v>1450</v>
      </c>
    </row>
    <row r="84" spans="1:13" x14ac:dyDescent="0.25">
      <c r="A84" s="27">
        <f>A83+1</f>
        <v>702588</v>
      </c>
      <c r="B84" s="22">
        <v>0</v>
      </c>
      <c r="C84" s="22">
        <v>23</v>
      </c>
      <c r="D84" s="22" t="s">
        <v>26</v>
      </c>
      <c r="E84" s="22" t="s">
        <v>26</v>
      </c>
      <c r="F84" s="21">
        <v>0</v>
      </c>
      <c r="G84" s="21">
        <v>100</v>
      </c>
      <c r="H84" s="21" t="s">
        <v>83</v>
      </c>
      <c r="I84" s="21" t="s">
        <v>53</v>
      </c>
      <c r="J84" s="28" t="s">
        <v>92</v>
      </c>
      <c r="L84" s="4"/>
      <c r="M84" s="50">
        <v>1860</v>
      </c>
    </row>
    <row r="85" spans="1:13" x14ac:dyDescent="0.25">
      <c r="A85" s="27">
        <f>A84+1</f>
        <v>702589</v>
      </c>
      <c r="B85" s="22">
        <v>0</v>
      </c>
      <c r="C85" s="22">
        <v>23</v>
      </c>
      <c r="D85" s="22" t="s">
        <v>26</v>
      </c>
      <c r="E85" s="22" t="s">
        <v>26</v>
      </c>
      <c r="F85" s="21">
        <v>0</v>
      </c>
      <c r="G85" s="21">
        <v>100</v>
      </c>
      <c r="H85" s="21" t="s">
        <v>83</v>
      </c>
      <c r="I85" s="21" t="s">
        <v>53</v>
      </c>
      <c r="J85" s="28" t="s">
        <v>92</v>
      </c>
      <c r="L85" s="4"/>
    </row>
    <row r="86" spans="1:13" x14ac:dyDescent="0.25">
      <c r="A86" s="27">
        <v>481463</v>
      </c>
      <c r="B86" s="22">
        <v>0</v>
      </c>
      <c r="C86" s="22">
        <v>23</v>
      </c>
      <c r="D86" s="22" t="s">
        <v>26</v>
      </c>
      <c r="E86" s="22" t="s">
        <v>26</v>
      </c>
      <c r="F86" s="21">
        <v>0</v>
      </c>
      <c r="G86" s="21">
        <v>100</v>
      </c>
      <c r="H86" s="21" t="s">
        <v>83</v>
      </c>
      <c r="I86" s="21" t="s">
        <v>54</v>
      </c>
      <c r="J86" s="28" t="s">
        <v>94</v>
      </c>
      <c r="L86" s="4"/>
    </row>
    <row r="87" spans="1:13" x14ac:dyDescent="0.25">
      <c r="A87" s="27">
        <f t="shared" ref="A87:A94" si="1">A86+1</f>
        <v>481464</v>
      </c>
      <c r="B87" s="22">
        <v>0</v>
      </c>
      <c r="C87" s="22">
        <v>23</v>
      </c>
      <c r="D87" s="22" t="s">
        <v>26</v>
      </c>
      <c r="E87" s="22" t="s">
        <v>26</v>
      </c>
      <c r="F87" s="21">
        <v>0</v>
      </c>
      <c r="G87" s="21">
        <v>100</v>
      </c>
      <c r="H87" s="21" t="s">
        <v>83</v>
      </c>
      <c r="I87" s="21" t="s">
        <v>54</v>
      </c>
      <c r="J87" s="28" t="s">
        <v>94</v>
      </c>
      <c r="L87" s="4"/>
    </row>
    <row r="88" spans="1:13" x14ac:dyDescent="0.25">
      <c r="A88" s="27">
        <f t="shared" si="1"/>
        <v>481465</v>
      </c>
      <c r="B88" s="22">
        <v>0</v>
      </c>
      <c r="C88" s="22">
        <v>23</v>
      </c>
      <c r="D88" s="21" t="s">
        <v>26</v>
      </c>
      <c r="E88" s="21" t="s">
        <v>26</v>
      </c>
      <c r="F88" s="21">
        <v>0</v>
      </c>
      <c r="G88" s="21">
        <v>100</v>
      </c>
      <c r="H88" s="21" t="s">
        <v>83</v>
      </c>
      <c r="I88" s="21" t="s">
        <v>54</v>
      </c>
      <c r="J88" s="28" t="s">
        <v>94</v>
      </c>
      <c r="L88" s="4"/>
    </row>
    <row r="89" spans="1:13" x14ac:dyDescent="0.25">
      <c r="A89" s="27">
        <f t="shared" si="1"/>
        <v>481466</v>
      </c>
      <c r="B89" s="22">
        <v>0</v>
      </c>
      <c r="C89" s="22">
        <v>23</v>
      </c>
      <c r="D89" s="21" t="s">
        <v>26</v>
      </c>
      <c r="E89" s="21" t="s">
        <v>26</v>
      </c>
      <c r="F89" s="21">
        <v>0</v>
      </c>
      <c r="G89" s="21">
        <v>100</v>
      </c>
      <c r="H89" s="21" t="s">
        <v>83</v>
      </c>
      <c r="I89" s="21" t="s">
        <v>54</v>
      </c>
      <c r="J89" s="28" t="s">
        <v>94</v>
      </c>
      <c r="L89" s="4"/>
    </row>
    <row r="90" spans="1:13" x14ac:dyDescent="0.25">
      <c r="A90" s="27">
        <f t="shared" si="1"/>
        <v>481467</v>
      </c>
      <c r="B90" s="22">
        <v>0</v>
      </c>
      <c r="C90" s="22">
        <v>23</v>
      </c>
      <c r="D90" s="21" t="s">
        <v>26</v>
      </c>
      <c r="E90" s="21" t="s">
        <v>26</v>
      </c>
      <c r="F90" s="21">
        <v>0</v>
      </c>
      <c r="G90" s="21">
        <v>100</v>
      </c>
      <c r="H90" s="21" t="s">
        <v>83</v>
      </c>
      <c r="I90" s="21" t="s">
        <v>54</v>
      </c>
      <c r="J90" s="28" t="s">
        <v>94</v>
      </c>
      <c r="L90" s="4"/>
    </row>
    <row r="91" spans="1:13" x14ac:dyDescent="0.25">
      <c r="A91" s="27">
        <f t="shared" si="1"/>
        <v>481468</v>
      </c>
      <c r="B91" s="22">
        <v>0</v>
      </c>
      <c r="C91" s="22">
        <v>23</v>
      </c>
      <c r="D91" s="21" t="s">
        <v>26</v>
      </c>
      <c r="E91" s="21" t="s">
        <v>26</v>
      </c>
      <c r="F91" s="21">
        <v>0</v>
      </c>
      <c r="G91" s="21">
        <v>100</v>
      </c>
      <c r="H91" s="21" t="s">
        <v>83</v>
      </c>
      <c r="I91" s="21" t="s">
        <v>54</v>
      </c>
      <c r="J91" s="28" t="s">
        <v>94</v>
      </c>
    </row>
    <row r="92" spans="1:13" x14ac:dyDescent="0.25">
      <c r="A92" s="27">
        <f t="shared" si="1"/>
        <v>481469</v>
      </c>
      <c r="B92" s="22">
        <v>0</v>
      </c>
      <c r="C92" s="22">
        <v>23</v>
      </c>
      <c r="D92" s="21" t="s">
        <v>26</v>
      </c>
      <c r="E92" s="21" t="s">
        <v>26</v>
      </c>
      <c r="F92" s="21">
        <v>0</v>
      </c>
      <c r="G92" s="21">
        <v>100</v>
      </c>
      <c r="H92" s="21" t="s">
        <v>83</v>
      </c>
      <c r="I92" s="21" t="s">
        <v>54</v>
      </c>
      <c r="J92" s="28" t="s">
        <v>94</v>
      </c>
    </row>
    <row r="93" spans="1:13" x14ac:dyDescent="0.25">
      <c r="A93" s="27">
        <f t="shared" si="1"/>
        <v>481470</v>
      </c>
      <c r="B93" s="22">
        <v>0</v>
      </c>
      <c r="C93" s="22">
        <v>23</v>
      </c>
      <c r="D93" s="21" t="s">
        <v>26</v>
      </c>
      <c r="E93" s="21" t="s">
        <v>26</v>
      </c>
      <c r="F93" s="21">
        <v>0</v>
      </c>
      <c r="G93" s="21">
        <v>100</v>
      </c>
      <c r="H93" s="21" t="s">
        <v>83</v>
      </c>
      <c r="I93" s="21" t="s">
        <v>54</v>
      </c>
      <c r="J93" s="28" t="s">
        <v>94</v>
      </c>
    </row>
    <row r="94" spans="1:13" x14ac:dyDescent="0.25">
      <c r="A94" s="27">
        <f t="shared" si="1"/>
        <v>481471</v>
      </c>
      <c r="B94" s="22">
        <v>0</v>
      </c>
      <c r="C94" s="22">
        <v>23</v>
      </c>
      <c r="D94" s="21" t="s">
        <v>26</v>
      </c>
      <c r="E94" s="21" t="s">
        <v>26</v>
      </c>
      <c r="F94" s="21">
        <v>0</v>
      </c>
      <c r="G94" s="21">
        <v>100</v>
      </c>
      <c r="H94" s="21" t="s">
        <v>83</v>
      </c>
      <c r="I94" s="21" t="s">
        <v>54</v>
      </c>
      <c r="J94" s="28" t="s">
        <v>94</v>
      </c>
    </row>
    <row r="95" spans="1:13" x14ac:dyDescent="0.25">
      <c r="A95" s="27">
        <v>78814</v>
      </c>
      <c r="B95" s="22">
        <v>0</v>
      </c>
      <c r="C95" s="22">
        <v>23</v>
      </c>
      <c r="D95" s="21" t="s">
        <v>26</v>
      </c>
      <c r="E95" s="21" t="s">
        <v>26</v>
      </c>
      <c r="F95" s="21">
        <v>0</v>
      </c>
      <c r="G95" s="21">
        <v>100</v>
      </c>
      <c r="H95" s="21" t="s">
        <v>83</v>
      </c>
      <c r="I95" s="21" t="s">
        <v>55</v>
      </c>
      <c r="J95" s="28" t="s">
        <v>92</v>
      </c>
    </row>
    <row r="96" spans="1:13" x14ac:dyDescent="0.25">
      <c r="A96" s="27">
        <f>A95+1</f>
        <v>78815</v>
      </c>
      <c r="B96" s="22">
        <v>0</v>
      </c>
      <c r="C96" s="22">
        <v>23</v>
      </c>
      <c r="D96" s="21" t="s">
        <v>26</v>
      </c>
      <c r="E96" s="21" t="s">
        <v>26</v>
      </c>
      <c r="F96" s="21">
        <v>0</v>
      </c>
      <c r="G96" s="21">
        <v>100</v>
      </c>
      <c r="H96" s="21" t="s">
        <v>83</v>
      </c>
      <c r="I96" s="21" t="s">
        <v>55</v>
      </c>
      <c r="J96" s="28" t="s">
        <v>92</v>
      </c>
    </row>
    <row r="97" spans="1:10" x14ac:dyDescent="0.25">
      <c r="A97" s="27">
        <f>A96+1</f>
        <v>78816</v>
      </c>
      <c r="B97" s="22">
        <v>0</v>
      </c>
      <c r="C97" s="22">
        <v>23</v>
      </c>
      <c r="D97" s="21" t="s">
        <v>26</v>
      </c>
      <c r="E97" s="21" t="s">
        <v>26</v>
      </c>
      <c r="F97" s="21">
        <v>0</v>
      </c>
      <c r="G97" s="21">
        <v>100</v>
      </c>
      <c r="H97" s="21" t="s">
        <v>83</v>
      </c>
      <c r="I97" s="21" t="s">
        <v>55</v>
      </c>
      <c r="J97" s="28" t="s">
        <v>92</v>
      </c>
    </row>
    <row r="98" spans="1:10" x14ac:dyDescent="0.25">
      <c r="A98" s="27">
        <f>A97+1</f>
        <v>78817</v>
      </c>
      <c r="B98" s="22">
        <v>0</v>
      </c>
      <c r="C98" s="22">
        <v>23</v>
      </c>
      <c r="D98" s="21" t="s">
        <v>26</v>
      </c>
      <c r="E98" s="21" t="s">
        <v>26</v>
      </c>
      <c r="F98" s="21">
        <v>0</v>
      </c>
      <c r="G98" s="21">
        <v>100</v>
      </c>
      <c r="H98" s="21" t="s">
        <v>83</v>
      </c>
      <c r="I98" s="21" t="s">
        <v>55</v>
      </c>
      <c r="J98" s="28" t="s">
        <v>92</v>
      </c>
    </row>
    <row r="99" spans="1:10" x14ac:dyDescent="0.25">
      <c r="A99" s="27">
        <f>A98+1</f>
        <v>78818</v>
      </c>
      <c r="B99" s="22">
        <v>0</v>
      </c>
      <c r="C99" s="22">
        <v>23</v>
      </c>
      <c r="D99" s="21" t="s">
        <v>26</v>
      </c>
      <c r="E99" s="21" t="s">
        <v>26</v>
      </c>
      <c r="F99" s="21">
        <v>0</v>
      </c>
      <c r="G99" s="21">
        <v>100</v>
      </c>
      <c r="H99" s="21" t="s">
        <v>83</v>
      </c>
      <c r="I99" s="21" t="s">
        <v>55</v>
      </c>
      <c r="J99" s="28" t="s">
        <v>92</v>
      </c>
    </row>
    <row r="100" spans="1:10" x14ac:dyDescent="0.25">
      <c r="A100" s="27">
        <f>A99+1</f>
        <v>78819</v>
      </c>
      <c r="B100" s="22">
        <v>0</v>
      </c>
      <c r="C100" s="22">
        <v>23</v>
      </c>
      <c r="D100" s="21" t="s">
        <v>26</v>
      </c>
      <c r="E100" s="21" t="s">
        <v>26</v>
      </c>
      <c r="F100" s="21">
        <v>0</v>
      </c>
      <c r="G100" s="21">
        <v>100</v>
      </c>
      <c r="H100" s="21" t="s">
        <v>83</v>
      </c>
      <c r="I100" s="21" t="s">
        <v>55</v>
      </c>
      <c r="J100" s="28" t="s">
        <v>92</v>
      </c>
    </row>
    <row r="101" spans="1:10" x14ac:dyDescent="0.25">
      <c r="A101" s="27">
        <v>782611</v>
      </c>
      <c r="B101" s="22">
        <v>0</v>
      </c>
      <c r="C101" s="22">
        <v>23</v>
      </c>
      <c r="D101" s="21" t="s">
        <v>26</v>
      </c>
      <c r="E101" s="21" t="s">
        <v>26</v>
      </c>
      <c r="F101" s="21">
        <v>0</v>
      </c>
      <c r="G101" s="21">
        <v>100</v>
      </c>
      <c r="H101" s="21" t="s">
        <v>83</v>
      </c>
      <c r="I101" s="21" t="s">
        <v>57</v>
      </c>
      <c r="J101" s="28" t="s">
        <v>92</v>
      </c>
    </row>
    <row r="102" spans="1:10" x14ac:dyDescent="0.25">
      <c r="A102" s="27">
        <f>A101+1</f>
        <v>782612</v>
      </c>
      <c r="B102" s="22">
        <v>0</v>
      </c>
      <c r="C102" s="22">
        <v>23</v>
      </c>
      <c r="D102" s="21" t="s">
        <v>26</v>
      </c>
      <c r="E102" s="21" t="s">
        <v>26</v>
      </c>
      <c r="F102" s="21">
        <v>0</v>
      </c>
      <c r="G102" s="21">
        <v>100</v>
      </c>
      <c r="H102" s="21" t="s">
        <v>83</v>
      </c>
      <c r="I102" s="21" t="s">
        <v>57</v>
      </c>
      <c r="J102" s="28" t="s">
        <v>92</v>
      </c>
    </row>
    <row r="103" spans="1:10" x14ac:dyDescent="0.25">
      <c r="A103" s="27">
        <f>A102+1</f>
        <v>782613</v>
      </c>
      <c r="B103" s="22">
        <v>0</v>
      </c>
      <c r="C103" s="22">
        <v>23</v>
      </c>
      <c r="D103" s="21" t="s">
        <v>26</v>
      </c>
      <c r="E103" s="21" t="s">
        <v>26</v>
      </c>
      <c r="F103" s="21">
        <v>0</v>
      </c>
      <c r="G103" s="21">
        <v>100</v>
      </c>
      <c r="H103" s="21" t="s">
        <v>83</v>
      </c>
      <c r="I103" s="21" t="s">
        <v>57</v>
      </c>
      <c r="J103" s="28" t="s">
        <v>92</v>
      </c>
    </row>
    <row r="104" spans="1:10" x14ac:dyDescent="0.25">
      <c r="A104" s="27">
        <f>A103+1</f>
        <v>782614</v>
      </c>
      <c r="B104" s="22">
        <v>0</v>
      </c>
      <c r="C104" s="22">
        <v>23</v>
      </c>
      <c r="D104" s="21" t="s">
        <v>26</v>
      </c>
      <c r="E104" s="21" t="s">
        <v>26</v>
      </c>
      <c r="F104" s="21">
        <v>0</v>
      </c>
      <c r="G104" s="21">
        <v>100</v>
      </c>
      <c r="H104" s="21" t="s">
        <v>83</v>
      </c>
      <c r="I104" s="21" t="s">
        <v>57</v>
      </c>
      <c r="J104" s="28" t="s">
        <v>92</v>
      </c>
    </row>
    <row r="105" spans="1:10" x14ac:dyDescent="0.25">
      <c r="A105" s="27">
        <f>A104+1</f>
        <v>782615</v>
      </c>
      <c r="B105" s="22">
        <v>0</v>
      </c>
      <c r="C105" s="22">
        <v>23</v>
      </c>
      <c r="D105" s="21" t="s">
        <v>26</v>
      </c>
      <c r="E105" s="21" t="s">
        <v>26</v>
      </c>
      <c r="F105" s="21">
        <v>0</v>
      </c>
      <c r="G105" s="21">
        <v>100</v>
      </c>
      <c r="H105" s="21" t="s">
        <v>83</v>
      </c>
      <c r="I105" s="21" t="s">
        <v>57</v>
      </c>
      <c r="J105" s="28" t="s">
        <v>92</v>
      </c>
    </row>
    <row r="106" spans="1:10" x14ac:dyDescent="0.25">
      <c r="A106" s="27">
        <f>A105+1</f>
        <v>782616</v>
      </c>
      <c r="B106" s="22">
        <v>0</v>
      </c>
      <c r="C106" s="22">
        <v>23</v>
      </c>
      <c r="D106" s="21" t="s">
        <v>26</v>
      </c>
      <c r="E106" s="21" t="s">
        <v>26</v>
      </c>
      <c r="F106" s="21">
        <v>0</v>
      </c>
      <c r="G106" s="21">
        <v>100</v>
      </c>
      <c r="H106" s="21" t="s">
        <v>83</v>
      </c>
      <c r="I106" s="21" t="s">
        <v>57</v>
      </c>
      <c r="J106" s="28" t="s">
        <v>92</v>
      </c>
    </row>
    <row r="107" spans="1:10" x14ac:dyDescent="0.25">
      <c r="A107" s="27">
        <v>782720</v>
      </c>
      <c r="B107" s="51">
        <v>8</v>
      </c>
      <c r="C107" s="51">
        <v>17</v>
      </c>
      <c r="D107" s="21">
        <v>18</v>
      </c>
      <c r="E107" s="21">
        <v>7</v>
      </c>
      <c r="F107" s="50">
        <v>0</v>
      </c>
      <c r="G107" s="50">
        <v>100</v>
      </c>
      <c r="H107" s="21" t="s">
        <v>85</v>
      </c>
      <c r="I107" s="21" t="s">
        <v>58</v>
      </c>
      <c r="J107" s="28" t="s">
        <v>90</v>
      </c>
    </row>
    <row r="108" spans="1:10" x14ac:dyDescent="0.25">
      <c r="A108" s="27">
        <f>A107+1</f>
        <v>782721</v>
      </c>
      <c r="B108" s="22">
        <v>0</v>
      </c>
      <c r="C108" s="22">
        <v>23</v>
      </c>
      <c r="D108" s="21" t="s">
        <v>26</v>
      </c>
      <c r="E108" s="21" t="s">
        <v>26</v>
      </c>
      <c r="F108" s="21">
        <v>0</v>
      </c>
      <c r="G108" s="21">
        <v>100</v>
      </c>
      <c r="H108" s="21" t="s">
        <v>83</v>
      </c>
      <c r="I108" s="21" t="s">
        <v>58</v>
      </c>
      <c r="J108" s="28" t="s">
        <v>90</v>
      </c>
    </row>
    <row r="109" spans="1:10" x14ac:dyDescent="0.25">
      <c r="A109" s="27">
        <f>A108+1</f>
        <v>782722</v>
      </c>
      <c r="B109" s="22">
        <v>0</v>
      </c>
      <c r="C109" s="22">
        <v>23</v>
      </c>
      <c r="D109" s="21" t="s">
        <v>26</v>
      </c>
      <c r="E109" s="21" t="s">
        <v>26</v>
      </c>
      <c r="F109" s="21">
        <v>0</v>
      </c>
      <c r="G109" s="21">
        <v>100</v>
      </c>
      <c r="H109" s="21" t="s">
        <v>83</v>
      </c>
      <c r="I109" s="21" t="s">
        <v>58</v>
      </c>
      <c r="J109" s="28" t="s">
        <v>90</v>
      </c>
    </row>
    <row r="110" spans="1:10" x14ac:dyDescent="0.25">
      <c r="A110" s="27">
        <f>A109+1</f>
        <v>782723</v>
      </c>
      <c r="B110" s="22">
        <v>0</v>
      </c>
      <c r="C110" s="22">
        <v>23</v>
      </c>
      <c r="D110" s="21" t="s">
        <v>26</v>
      </c>
      <c r="E110" s="21" t="s">
        <v>26</v>
      </c>
      <c r="F110" s="21">
        <v>0</v>
      </c>
      <c r="G110" s="21">
        <v>100</v>
      </c>
      <c r="H110" s="21" t="s">
        <v>84</v>
      </c>
      <c r="I110" s="21" t="s">
        <v>58</v>
      </c>
      <c r="J110" s="28" t="s">
        <v>90</v>
      </c>
    </row>
    <row r="111" spans="1:10" x14ac:dyDescent="0.25">
      <c r="A111" s="27">
        <v>782947</v>
      </c>
      <c r="B111" s="22">
        <v>0</v>
      </c>
      <c r="C111" s="22">
        <v>23</v>
      </c>
      <c r="D111" s="21" t="s">
        <v>26</v>
      </c>
      <c r="E111" s="21" t="s">
        <v>26</v>
      </c>
      <c r="F111" s="21">
        <v>0</v>
      </c>
      <c r="G111" s="21">
        <v>100</v>
      </c>
      <c r="H111" s="21" t="s">
        <v>84</v>
      </c>
      <c r="I111" s="21" t="s">
        <v>59</v>
      </c>
      <c r="J111" s="28" t="s">
        <v>90</v>
      </c>
    </row>
    <row r="112" spans="1:10" x14ac:dyDescent="0.25">
      <c r="A112" s="27">
        <f>A111+1</f>
        <v>782948</v>
      </c>
      <c r="B112" s="22">
        <v>0</v>
      </c>
      <c r="C112" s="22">
        <v>23</v>
      </c>
      <c r="D112" s="21" t="s">
        <v>26</v>
      </c>
      <c r="E112" s="21" t="s">
        <v>26</v>
      </c>
      <c r="F112" s="21">
        <v>0</v>
      </c>
      <c r="G112" s="21">
        <v>100</v>
      </c>
      <c r="H112" s="21" t="s">
        <v>84</v>
      </c>
      <c r="I112" s="21" t="s">
        <v>59</v>
      </c>
      <c r="J112" s="28" t="s">
        <v>90</v>
      </c>
    </row>
    <row r="113" spans="1:10" x14ac:dyDescent="0.25">
      <c r="A113" s="27">
        <f>A112+1</f>
        <v>782949</v>
      </c>
      <c r="B113" s="22">
        <v>0</v>
      </c>
      <c r="C113" s="22">
        <v>23</v>
      </c>
      <c r="D113" s="21" t="s">
        <v>26</v>
      </c>
      <c r="E113" s="21" t="s">
        <v>26</v>
      </c>
      <c r="F113" s="21">
        <v>0</v>
      </c>
      <c r="G113" s="21">
        <v>100</v>
      </c>
      <c r="H113" s="21" t="s">
        <v>84</v>
      </c>
      <c r="I113" s="21" t="s">
        <v>59</v>
      </c>
      <c r="J113" s="28" t="s">
        <v>90</v>
      </c>
    </row>
    <row r="114" spans="1:10" x14ac:dyDescent="0.25">
      <c r="A114" s="27">
        <f>A113+1</f>
        <v>782950</v>
      </c>
      <c r="B114" s="22">
        <v>0</v>
      </c>
      <c r="C114" s="22">
        <v>23</v>
      </c>
      <c r="D114" s="21" t="s">
        <v>26</v>
      </c>
      <c r="E114" s="21" t="s">
        <v>26</v>
      </c>
      <c r="F114" s="21">
        <v>0</v>
      </c>
      <c r="G114" s="21">
        <v>100</v>
      </c>
      <c r="H114" s="21" t="s">
        <v>84</v>
      </c>
      <c r="I114" s="21" t="s">
        <v>59</v>
      </c>
      <c r="J114" s="28" t="s">
        <v>90</v>
      </c>
    </row>
    <row r="115" spans="1:10" x14ac:dyDescent="0.25">
      <c r="A115" s="27">
        <f>A114+1</f>
        <v>782951</v>
      </c>
      <c r="B115" s="22">
        <v>0</v>
      </c>
      <c r="C115" s="22">
        <v>23</v>
      </c>
      <c r="D115" s="21" t="s">
        <v>26</v>
      </c>
      <c r="E115" s="21" t="s">
        <v>26</v>
      </c>
      <c r="F115" s="21">
        <v>0</v>
      </c>
      <c r="G115" s="21">
        <v>100</v>
      </c>
      <c r="H115" s="21" t="s">
        <v>84</v>
      </c>
      <c r="I115" s="21" t="s">
        <v>59</v>
      </c>
      <c r="J115" s="28" t="s">
        <v>90</v>
      </c>
    </row>
    <row r="116" spans="1:10" x14ac:dyDescent="0.25">
      <c r="A116" s="27">
        <v>823817</v>
      </c>
      <c r="B116" s="22">
        <v>0</v>
      </c>
      <c r="C116" s="22">
        <v>23</v>
      </c>
      <c r="D116" s="21" t="s">
        <v>26</v>
      </c>
      <c r="E116" s="21" t="s">
        <v>26</v>
      </c>
      <c r="F116" s="21">
        <v>0</v>
      </c>
      <c r="G116" s="21">
        <v>100</v>
      </c>
      <c r="H116" s="21" t="s">
        <v>83</v>
      </c>
      <c r="I116" s="21" t="s">
        <v>60</v>
      </c>
      <c r="J116" s="28" t="s">
        <v>93</v>
      </c>
    </row>
    <row r="117" spans="1:10" x14ac:dyDescent="0.25">
      <c r="A117" s="27">
        <f>A116+1</f>
        <v>823818</v>
      </c>
      <c r="B117" s="22">
        <v>0</v>
      </c>
      <c r="C117" s="22">
        <v>23</v>
      </c>
      <c r="D117" s="21" t="s">
        <v>26</v>
      </c>
      <c r="E117" s="21" t="s">
        <v>26</v>
      </c>
      <c r="F117" s="21">
        <v>0</v>
      </c>
      <c r="G117" s="21">
        <v>100</v>
      </c>
      <c r="H117" s="21" t="s">
        <v>83</v>
      </c>
      <c r="I117" s="21" t="s">
        <v>60</v>
      </c>
      <c r="J117" s="28" t="s">
        <v>93</v>
      </c>
    </row>
    <row r="118" spans="1:10" x14ac:dyDescent="0.25">
      <c r="A118" s="27">
        <f>A117+1</f>
        <v>823819</v>
      </c>
      <c r="B118" s="22">
        <v>0</v>
      </c>
      <c r="C118" s="22">
        <v>23</v>
      </c>
      <c r="D118" s="21" t="s">
        <v>26</v>
      </c>
      <c r="E118" s="21" t="s">
        <v>26</v>
      </c>
      <c r="F118" s="21">
        <v>0</v>
      </c>
      <c r="G118" s="21">
        <v>100</v>
      </c>
      <c r="H118" s="21" t="s">
        <v>83</v>
      </c>
      <c r="I118" s="21" t="s">
        <v>60</v>
      </c>
      <c r="J118" s="28" t="s">
        <v>93</v>
      </c>
    </row>
    <row r="119" spans="1:10" x14ac:dyDescent="0.25">
      <c r="A119" s="27">
        <f>A118+1</f>
        <v>823820</v>
      </c>
      <c r="B119" s="22">
        <v>0</v>
      </c>
      <c r="C119" s="22">
        <v>23</v>
      </c>
      <c r="D119" s="21" t="s">
        <v>26</v>
      </c>
      <c r="E119" s="21" t="s">
        <v>26</v>
      </c>
      <c r="F119" s="21">
        <v>0</v>
      </c>
      <c r="G119" s="21">
        <v>100</v>
      </c>
      <c r="H119" s="21" t="s">
        <v>83</v>
      </c>
      <c r="I119" s="21" t="s">
        <v>60</v>
      </c>
      <c r="J119" s="28" t="s">
        <v>93</v>
      </c>
    </row>
    <row r="120" spans="1:10" x14ac:dyDescent="0.25">
      <c r="A120" s="27">
        <f>A119+1</f>
        <v>823821</v>
      </c>
      <c r="B120" s="22">
        <v>0</v>
      </c>
      <c r="C120" s="22">
        <v>23</v>
      </c>
      <c r="D120" s="21" t="s">
        <v>26</v>
      </c>
      <c r="E120" s="21" t="s">
        <v>26</v>
      </c>
      <c r="F120" s="21">
        <v>0</v>
      </c>
      <c r="G120" s="21">
        <v>100</v>
      </c>
      <c r="H120" s="21" t="s">
        <v>83</v>
      </c>
      <c r="I120" s="21" t="s">
        <v>60</v>
      </c>
      <c r="J120" s="28" t="s">
        <v>93</v>
      </c>
    </row>
    <row r="121" spans="1:10" x14ac:dyDescent="0.25">
      <c r="A121" s="27">
        <v>823822</v>
      </c>
      <c r="B121" s="22">
        <v>0</v>
      </c>
      <c r="C121" s="22">
        <v>23</v>
      </c>
      <c r="D121" s="21" t="s">
        <v>26</v>
      </c>
      <c r="E121" s="21" t="s">
        <v>26</v>
      </c>
      <c r="F121" s="21">
        <v>0</v>
      </c>
      <c r="G121" s="21">
        <v>100</v>
      </c>
      <c r="H121" s="21" t="s">
        <v>83</v>
      </c>
      <c r="I121" s="21" t="s">
        <v>61</v>
      </c>
      <c r="J121" s="28" t="s">
        <v>93</v>
      </c>
    </row>
    <row r="122" spans="1:10" x14ac:dyDescent="0.25">
      <c r="A122" s="27">
        <f>A121+1</f>
        <v>823823</v>
      </c>
      <c r="B122" s="22">
        <v>0</v>
      </c>
      <c r="C122" s="22">
        <v>23</v>
      </c>
      <c r="D122" s="21" t="s">
        <v>26</v>
      </c>
      <c r="E122" s="21" t="s">
        <v>26</v>
      </c>
      <c r="F122" s="21">
        <v>0</v>
      </c>
      <c r="G122" s="21">
        <v>100</v>
      </c>
      <c r="H122" s="21" t="s">
        <v>83</v>
      </c>
      <c r="I122" s="21" t="s">
        <v>61</v>
      </c>
      <c r="J122" s="28" t="s">
        <v>93</v>
      </c>
    </row>
    <row r="123" spans="1:10" x14ac:dyDescent="0.25">
      <c r="A123" s="27">
        <f>A122+1</f>
        <v>823824</v>
      </c>
      <c r="B123" s="22">
        <v>0</v>
      </c>
      <c r="C123" s="22">
        <v>23</v>
      </c>
      <c r="D123" s="21" t="s">
        <v>26</v>
      </c>
      <c r="E123" s="21" t="s">
        <v>26</v>
      </c>
      <c r="F123" s="21">
        <v>0</v>
      </c>
      <c r="G123" s="21">
        <v>100</v>
      </c>
      <c r="H123" s="21" t="s">
        <v>83</v>
      </c>
      <c r="I123" s="21" t="s">
        <v>61</v>
      </c>
      <c r="J123" s="28" t="s">
        <v>93</v>
      </c>
    </row>
    <row r="124" spans="1:10" x14ac:dyDescent="0.25">
      <c r="A124" s="27">
        <f>A123+1</f>
        <v>823825</v>
      </c>
      <c r="B124" s="22">
        <v>0</v>
      </c>
      <c r="C124" s="22">
        <v>23</v>
      </c>
      <c r="D124" s="21" t="s">
        <v>26</v>
      </c>
      <c r="E124" s="21" t="s">
        <v>26</v>
      </c>
      <c r="F124" s="21">
        <v>0</v>
      </c>
      <c r="G124" s="21">
        <v>100</v>
      </c>
      <c r="H124" s="21" t="s">
        <v>83</v>
      </c>
      <c r="I124" s="21" t="s">
        <v>61</v>
      </c>
      <c r="J124" s="28" t="s">
        <v>93</v>
      </c>
    </row>
    <row r="125" spans="1:10" x14ac:dyDescent="0.25">
      <c r="A125" s="27">
        <v>823826</v>
      </c>
      <c r="B125" s="22">
        <v>0</v>
      </c>
      <c r="C125" s="22">
        <v>23</v>
      </c>
      <c r="D125" s="21" t="s">
        <v>26</v>
      </c>
      <c r="E125" s="21" t="s">
        <v>26</v>
      </c>
      <c r="F125" s="21">
        <v>0</v>
      </c>
      <c r="G125" s="21">
        <v>100</v>
      </c>
      <c r="H125" s="21" t="s">
        <v>83</v>
      </c>
      <c r="I125" s="21" t="s">
        <v>62</v>
      </c>
      <c r="J125" s="28" t="s">
        <v>93</v>
      </c>
    </row>
    <row r="126" spans="1:10" x14ac:dyDescent="0.25">
      <c r="A126" s="27">
        <f>A125+1</f>
        <v>823827</v>
      </c>
      <c r="B126" s="22">
        <v>0</v>
      </c>
      <c r="C126" s="22">
        <v>23</v>
      </c>
      <c r="D126" s="21" t="s">
        <v>26</v>
      </c>
      <c r="E126" s="21" t="s">
        <v>26</v>
      </c>
      <c r="F126" s="21">
        <v>0</v>
      </c>
      <c r="G126" s="21">
        <v>100</v>
      </c>
      <c r="H126" s="21" t="s">
        <v>83</v>
      </c>
      <c r="I126" s="21" t="s">
        <v>62</v>
      </c>
      <c r="J126" s="28" t="s">
        <v>93</v>
      </c>
    </row>
    <row r="127" spans="1:10" x14ac:dyDescent="0.25">
      <c r="A127" s="27">
        <f>A126+1</f>
        <v>823828</v>
      </c>
      <c r="B127" s="22">
        <v>0</v>
      </c>
      <c r="C127" s="22">
        <v>23</v>
      </c>
      <c r="D127" s="21" t="s">
        <v>26</v>
      </c>
      <c r="E127" s="21" t="s">
        <v>26</v>
      </c>
      <c r="F127" s="21">
        <v>0</v>
      </c>
      <c r="G127" s="21">
        <v>100</v>
      </c>
      <c r="H127" s="21" t="s">
        <v>83</v>
      </c>
      <c r="I127" s="21" t="s">
        <v>62</v>
      </c>
      <c r="J127" s="28" t="s">
        <v>93</v>
      </c>
    </row>
    <row r="128" spans="1:10" x14ac:dyDescent="0.25">
      <c r="A128" s="27">
        <f>A127+1</f>
        <v>823829</v>
      </c>
      <c r="B128" s="22">
        <v>0</v>
      </c>
      <c r="C128" s="22">
        <v>23</v>
      </c>
      <c r="D128" s="21" t="s">
        <v>26</v>
      </c>
      <c r="E128" s="21" t="s">
        <v>26</v>
      </c>
      <c r="F128" s="21">
        <v>0</v>
      </c>
      <c r="G128" s="21">
        <v>100</v>
      </c>
      <c r="H128" s="21" t="s">
        <v>83</v>
      </c>
      <c r="I128" s="21" t="s">
        <v>62</v>
      </c>
      <c r="J128" s="28" t="s">
        <v>93</v>
      </c>
    </row>
    <row r="129" spans="1:10" x14ac:dyDescent="0.25">
      <c r="A129" s="27">
        <v>824719</v>
      </c>
      <c r="B129" s="22">
        <v>0</v>
      </c>
      <c r="C129" s="22">
        <v>23</v>
      </c>
      <c r="D129" s="21" t="s">
        <v>26</v>
      </c>
      <c r="E129" s="21" t="s">
        <v>26</v>
      </c>
      <c r="F129" s="21">
        <v>0</v>
      </c>
      <c r="G129" s="21">
        <v>100</v>
      </c>
      <c r="H129" s="21" t="s">
        <v>83</v>
      </c>
      <c r="I129" s="21" t="s">
        <v>62</v>
      </c>
      <c r="J129" s="28" t="s">
        <v>93</v>
      </c>
    </row>
    <row r="130" spans="1:10" x14ac:dyDescent="0.25">
      <c r="A130" s="27">
        <f>A128+1</f>
        <v>823830</v>
      </c>
      <c r="B130" s="22">
        <v>0</v>
      </c>
      <c r="C130" s="22">
        <v>23</v>
      </c>
      <c r="D130" s="21" t="s">
        <v>26</v>
      </c>
      <c r="E130" s="21" t="s">
        <v>26</v>
      </c>
      <c r="F130" s="21">
        <v>0</v>
      </c>
      <c r="G130" s="21">
        <v>100</v>
      </c>
      <c r="H130" s="21" t="s">
        <v>83</v>
      </c>
      <c r="I130" s="21" t="s">
        <v>63</v>
      </c>
      <c r="J130" s="28" t="s">
        <v>93</v>
      </c>
    </row>
    <row r="131" spans="1:10" x14ac:dyDescent="0.25">
      <c r="A131" s="27">
        <v>823831</v>
      </c>
      <c r="B131" s="22">
        <v>0</v>
      </c>
      <c r="C131" s="22">
        <v>23</v>
      </c>
      <c r="D131" s="21" t="s">
        <v>26</v>
      </c>
      <c r="E131" s="21" t="s">
        <v>26</v>
      </c>
      <c r="F131" s="21">
        <v>0</v>
      </c>
      <c r="G131" s="21">
        <v>100</v>
      </c>
      <c r="H131" s="21" t="s">
        <v>83</v>
      </c>
      <c r="I131" s="21" t="s">
        <v>63</v>
      </c>
      <c r="J131" s="28" t="s">
        <v>93</v>
      </c>
    </row>
    <row r="132" spans="1:10" x14ac:dyDescent="0.25">
      <c r="A132" s="27">
        <f>A131+1</f>
        <v>823832</v>
      </c>
      <c r="B132" s="22">
        <v>0</v>
      </c>
      <c r="C132" s="22">
        <v>23</v>
      </c>
      <c r="D132" s="21" t="s">
        <v>26</v>
      </c>
      <c r="E132" s="21" t="s">
        <v>26</v>
      </c>
      <c r="F132" s="21">
        <v>0</v>
      </c>
      <c r="G132" s="21">
        <v>100</v>
      </c>
      <c r="H132" s="21" t="s">
        <v>83</v>
      </c>
      <c r="I132" s="21" t="s">
        <v>63</v>
      </c>
      <c r="J132" s="28" t="s">
        <v>93</v>
      </c>
    </row>
    <row r="133" spans="1:10" x14ac:dyDescent="0.25">
      <c r="A133" s="27">
        <f>A132+1</f>
        <v>823833</v>
      </c>
      <c r="B133" s="22">
        <v>0</v>
      </c>
      <c r="C133" s="22">
        <v>23</v>
      </c>
      <c r="D133" s="21" t="s">
        <v>26</v>
      </c>
      <c r="E133" s="21" t="s">
        <v>26</v>
      </c>
      <c r="F133" s="21">
        <v>0</v>
      </c>
      <c r="G133" s="21">
        <v>100</v>
      </c>
      <c r="H133" s="21" t="s">
        <v>83</v>
      </c>
      <c r="I133" s="21" t="s">
        <v>63</v>
      </c>
      <c r="J133" s="28" t="s">
        <v>93</v>
      </c>
    </row>
    <row r="134" spans="1:10" x14ac:dyDescent="0.25">
      <c r="A134" s="27">
        <f>A133+1</f>
        <v>823834</v>
      </c>
      <c r="B134" s="22">
        <v>0</v>
      </c>
      <c r="C134" s="22">
        <v>23</v>
      </c>
      <c r="D134" s="21" t="s">
        <v>26</v>
      </c>
      <c r="E134" s="21" t="s">
        <v>26</v>
      </c>
      <c r="F134" s="21">
        <v>0</v>
      </c>
      <c r="G134" s="21">
        <v>100</v>
      </c>
      <c r="H134" s="21" t="s">
        <v>83</v>
      </c>
      <c r="I134" s="21" t="s">
        <v>63</v>
      </c>
      <c r="J134" s="28" t="s">
        <v>93</v>
      </c>
    </row>
    <row r="135" spans="1:10" x14ac:dyDescent="0.25">
      <c r="A135" s="27">
        <f>A134+1</f>
        <v>823835</v>
      </c>
      <c r="B135" s="22">
        <v>0</v>
      </c>
      <c r="C135" s="22">
        <v>23</v>
      </c>
      <c r="D135" s="21" t="s">
        <v>26</v>
      </c>
      <c r="E135" s="21" t="s">
        <v>26</v>
      </c>
      <c r="F135" s="21">
        <v>0</v>
      </c>
      <c r="G135" s="21">
        <v>100</v>
      </c>
      <c r="H135" s="21" t="s">
        <v>83</v>
      </c>
      <c r="I135" s="21" t="s">
        <v>64</v>
      </c>
      <c r="J135" s="28" t="s">
        <v>93</v>
      </c>
    </row>
    <row r="136" spans="1:10" x14ac:dyDescent="0.25">
      <c r="A136" s="27">
        <v>823836</v>
      </c>
      <c r="B136" s="22">
        <v>0</v>
      </c>
      <c r="C136" s="22">
        <v>23</v>
      </c>
      <c r="D136" s="21" t="s">
        <v>26</v>
      </c>
      <c r="E136" s="21" t="s">
        <v>26</v>
      </c>
      <c r="F136" s="21">
        <v>0</v>
      </c>
      <c r="G136" s="21">
        <v>100</v>
      </c>
      <c r="H136" s="21" t="s">
        <v>83</v>
      </c>
      <c r="I136" s="21" t="s">
        <v>64</v>
      </c>
      <c r="J136" s="28" t="s">
        <v>93</v>
      </c>
    </row>
    <row r="137" spans="1:10" x14ac:dyDescent="0.25">
      <c r="A137" s="27">
        <v>823837</v>
      </c>
      <c r="B137" s="22">
        <v>0</v>
      </c>
      <c r="C137" s="22">
        <v>23</v>
      </c>
      <c r="D137" s="21" t="s">
        <v>26</v>
      </c>
      <c r="E137" s="21" t="s">
        <v>26</v>
      </c>
      <c r="F137" s="21">
        <v>0</v>
      </c>
      <c r="G137" s="21">
        <v>100</v>
      </c>
      <c r="H137" s="21" t="s">
        <v>83</v>
      </c>
      <c r="I137" s="21" t="s">
        <v>64</v>
      </c>
      <c r="J137" s="28" t="s">
        <v>93</v>
      </c>
    </row>
    <row r="138" spans="1:10" x14ac:dyDescent="0.25">
      <c r="A138" s="27">
        <v>702590</v>
      </c>
      <c r="B138" s="22">
        <v>0</v>
      </c>
      <c r="C138" s="22">
        <v>23</v>
      </c>
      <c r="D138" s="21" t="s">
        <v>26</v>
      </c>
      <c r="E138" s="21" t="s">
        <v>26</v>
      </c>
      <c r="F138" s="21">
        <v>0</v>
      </c>
      <c r="G138" s="21">
        <v>100</v>
      </c>
      <c r="H138" s="21" t="s">
        <v>83</v>
      </c>
      <c r="I138" s="21" t="s">
        <v>66</v>
      </c>
      <c r="J138" s="28" t="s">
        <v>92</v>
      </c>
    </row>
    <row r="139" spans="1:10" x14ac:dyDescent="0.25">
      <c r="A139" s="27">
        <v>78196</v>
      </c>
      <c r="B139" s="22">
        <v>0</v>
      </c>
      <c r="C139" s="22">
        <v>23</v>
      </c>
      <c r="D139" s="21" t="s">
        <v>26</v>
      </c>
      <c r="E139" s="21" t="s">
        <v>26</v>
      </c>
      <c r="F139" s="21">
        <v>0</v>
      </c>
      <c r="G139" s="21">
        <v>100</v>
      </c>
      <c r="H139" s="21" t="s">
        <v>83</v>
      </c>
      <c r="I139" s="21" t="s">
        <v>66</v>
      </c>
      <c r="J139" s="28" t="s">
        <v>92</v>
      </c>
    </row>
    <row r="140" spans="1:10" x14ac:dyDescent="0.25">
      <c r="A140" s="27">
        <v>78197</v>
      </c>
      <c r="B140" s="22">
        <v>0</v>
      </c>
      <c r="C140" s="22">
        <v>23</v>
      </c>
      <c r="D140" s="21" t="s">
        <v>26</v>
      </c>
      <c r="E140" s="21" t="s">
        <v>26</v>
      </c>
      <c r="F140" s="21">
        <v>0</v>
      </c>
      <c r="G140" s="21">
        <v>100</v>
      </c>
      <c r="H140" s="21" t="s">
        <v>83</v>
      </c>
      <c r="I140" s="21" t="s">
        <v>66</v>
      </c>
      <c r="J140" s="28" t="s">
        <v>92</v>
      </c>
    </row>
    <row r="141" spans="1:10" x14ac:dyDescent="0.25">
      <c r="A141" s="27">
        <v>78198</v>
      </c>
      <c r="B141" s="22">
        <v>0</v>
      </c>
      <c r="C141" s="22">
        <v>23</v>
      </c>
      <c r="D141" s="21" t="s">
        <v>26</v>
      </c>
      <c r="E141" s="21" t="s">
        <v>26</v>
      </c>
      <c r="F141" s="21">
        <v>0</v>
      </c>
      <c r="G141" s="21">
        <v>100</v>
      </c>
      <c r="H141" s="21" t="s">
        <v>83</v>
      </c>
      <c r="I141" s="21" t="s">
        <v>66</v>
      </c>
      <c r="J141" s="28" t="s">
        <v>92</v>
      </c>
    </row>
    <row r="142" spans="1:10" x14ac:dyDescent="0.25">
      <c r="A142" s="27">
        <v>782582</v>
      </c>
      <c r="B142" s="22">
        <v>0</v>
      </c>
      <c r="C142" s="22">
        <v>23</v>
      </c>
      <c r="D142" s="21" t="s">
        <v>26</v>
      </c>
      <c r="E142" s="21" t="s">
        <v>26</v>
      </c>
      <c r="F142" s="21">
        <v>0</v>
      </c>
      <c r="G142" s="21">
        <v>100</v>
      </c>
      <c r="H142" s="21" t="s">
        <v>83</v>
      </c>
      <c r="I142" s="21" t="s">
        <v>67</v>
      </c>
      <c r="J142" s="28" t="s">
        <v>90</v>
      </c>
    </row>
    <row r="143" spans="1:10" x14ac:dyDescent="0.25">
      <c r="A143" s="27">
        <v>782583</v>
      </c>
      <c r="B143" s="22">
        <v>0</v>
      </c>
      <c r="C143" s="22">
        <v>23</v>
      </c>
      <c r="D143" s="21" t="s">
        <v>26</v>
      </c>
      <c r="E143" s="21" t="s">
        <v>26</v>
      </c>
      <c r="F143" s="21">
        <v>0</v>
      </c>
      <c r="G143" s="21">
        <v>100</v>
      </c>
      <c r="H143" s="21" t="s">
        <v>83</v>
      </c>
      <c r="I143" s="21" t="s">
        <v>67</v>
      </c>
      <c r="J143" s="28" t="s">
        <v>90</v>
      </c>
    </row>
    <row r="144" spans="1:10" x14ac:dyDescent="0.25">
      <c r="A144" s="27">
        <v>48526</v>
      </c>
      <c r="B144" s="22">
        <v>0</v>
      </c>
      <c r="C144" s="22">
        <v>23</v>
      </c>
      <c r="D144" s="21" t="s">
        <v>26</v>
      </c>
      <c r="E144" s="21" t="s">
        <v>26</v>
      </c>
      <c r="F144" s="21">
        <v>0</v>
      </c>
      <c r="G144" s="21">
        <v>100</v>
      </c>
      <c r="H144" s="21" t="s">
        <v>83</v>
      </c>
      <c r="I144" s="21" t="s">
        <v>68</v>
      </c>
      <c r="J144" s="28" t="s">
        <v>94</v>
      </c>
    </row>
    <row r="145" spans="1:10" x14ac:dyDescent="0.25">
      <c r="A145" s="27">
        <f>A144+1</f>
        <v>48527</v>
      </c>
      <c r="B145" s="22">
        <v>0</v>
      </c>
      <c r="C145" s="22">
        <v>23</v>
      </c>
      <c r="D145" s="21" t="s">
        <v>26</v>
      </c>
      <c r="E145" s="21" t="s">
        <v>26</v>
      </c>
      <c r="F145" s="21">
        <v>0</v>
      </c>
      <c r="G145" s="21">
        <v>100</v>
      </c>
      <c r="H145" s="21" t="s">
        <v>83</v>
      </c>
      <c r="I145" s="21" t="s">
        <v>68</v>
      </c>
      <c r="J145" s="28" t="s">
        <v>94</v>
      </c>
    </row>
    <row r="146" spans="1:10" x14ac:dyDescent="0.25">
      <c r="A146" s="27">
        <f>A145+1</f>
        <v>48528</v>
      </c>
      <c r="B146" s="22">
        <v>0</v>
      </c>
      <c r="C146" s="22">
        <v>23</v>
      </c>
      <c r="D146" s="21" t="s">
        <v>26</v>
      </c>
      <c r="E146" s="21" t="s">
        <v>26</v>
      </c>
      <c r="F146" s="21">
        <v>0</v>
      </c>
      <c r="G146" s="21">
        <v>100</v>
      </c>
      <c r="H146" s="21" t="s">
        <v>83</v>
      </c>
      <c r="I146" s="21" t="s">
        <v>68</v>
      </c>
      <c r="J146" s="28" t="s">
        <v>94</v>
      </c>
    </row>
    <row r="147" spans="1:10" x14ac:dyDescent="0.25">
      <c r="A147" s="27">
        <f>A146+1</f>
        <v>48529</v>
      </c>
      <c r="B147" s="22">
        <v>0</v>
      </c>
      <c r="C147" s="22">
        <v>23</v>
      </c>
      <c r="D147" s="21" t="s">
        <v>26</v>
      </c>
      <c r="E147" s="21" t="s">
        <v>26</v>
      </c>
      <c r="F147" s="21">
        <v>0</v>
      </c>
      <c r="G147" s="21">
        <v>100</v>
      </c>
      <c r="H147" s="21" t="s">
        <v>83</v>
      </c>
      <c r="I147" s="21" t="s">
        <v>68</v>
      </c>
      <c r="J147" s="28" t="s">
        <v>94</v>
      </c>
    </row>
    <row r="148" spans="1:10" x14ac:dyDescent="0.25">
      <c r="A148" s="27">
        <v>781197</v>
      </c>
      <c r="B148" s="51">
        <v>7</v>
      </c>
      <c r="C148" s="51">
        <v>21</v>
      </c>
      <c r="D148" s="51">
        <v>22</v>
      </c>
      <c r="E148" s="51">
        <v>6</v>
      </c>
      <c r="F148" s="50">
        <v>0</v>
      </c>
      <c r="G148" s="50">
        <v>100</v>
      </c>
      <c r="H148" s="21" t="s">
        <v>85</v>
      </c>
      <c r="I148" s="21" t="s">
        <v>69</v>
      </c>
      <c r="J148" s="28" t="s">
        <v>90</v>
      </c>
    </row>
    <row r="149" spans="1:10" x14ac:dyDescent="0.25">
      <c r="A149" s="27">
        <f>A148+1</f>
        <v>781198</v>
      </c>
      <c r="B149" s="51">
        <v>7</v>
      </c>
      <c r="C149" s="51">
        <v>21</v>
      </c>
      <c r="D149" s="51">
        <v>22</v>
      </c>
      <c r="E149" s="51">
        <v>6</v>
      </c>
      <c r="F149" s="50">
        <v>0</v>
      </c>
      <c r="G149" s="50">
        <v>100</v>
      </c>
      <c r="H149" s="21" t="s">
        <v>85</v>
      </c>
      <c r="I149" s="21" t="s">
        <v>69</v>
      </c>
      <c r="J149" s="28" t="s">
        <v>90</v>
      </c>
    </row>
    <row r="150" spans="1:10" x14ac:dyDescent="0.25">
      <c r="A150" s="27">
        <f>A149+1</f>
        <v>781199</v>
      </c>
      <c r="B150" s="51">
        <v>7</v>
      </c>
      <c r="C150" s="51">
        <v>21</v>
      </c>
      <c r="D150" s="51">
        <v>22</v>
      </c>
      <c r="E150" s="51">
        <v>6</v>
      </c>
      <c r="F150" s="50">
        <v>0</v>
      </c>
      <c r="G150" s="50">
        <v>100</v>
      </c>
      <c r="H150" s="21" t="s">
        <v>85</v>
      </c>
      <c r="I150" s="21" t="s">
        <v>69</v>
      </c>
      <c r="J150" s="28" t="s">
        <v>90</v>
      </c>
    </row>
    <row r="151" spans="1:10" x14ac:dyDescent="0.25">
      <c r="A151" s="27">
        <f>A150+1</f>
        <v>781200</v>
      </c>
      <c r="B151" s="51">
        <v>7</v>
      </c>
      <c r="C151" s="51">
        <v>21</v>
      </c>
      <c r="D151" s="51">
        <v>22</v>
      </c>
      <c r="E151" s="51">
        <v>6</v>
      </c>
      <c r="F151" s="50">
        <v>0</v>
      </c>
      <c r="G151" s="50">
        <v>100</v>
      </c>
      <c r="H151" s="21" t="s">
        <v>85</v>
      </c>
      <c r="I151" s="21" t="s">
        <v>69</v>
      </c>
      <c r="J151" s="28" t="s">
        <v>90</v>
      </c>
    </row>
    <row r="152" spans="1:10" x14ac:dyDescent="0.25">
      <c r="A152" s="27">
        <f>A151+1</f>
        <v>781201</v>
      </c>
      <c r="B152" s="51">
        <v>7</v>
      </c>
      <c r="C152" s="51">
        <v>21</v>
      </c>
      <c r="D152" s="51">
        <v>22</v>
      </c>
      <c r="E152" s="51">
        <v>6</v>
      </c>
      <c r="F152" s="50">
        <v>0</v>
      </c>
      <c r="G152" s="50">
        <v>100</v>
      </c>
      <c r="H152" s="21" t="s">
        <v>85</v>
      </c>
      <c r="I152" s="21" t="s">
        <v>69</v>
      </c>
      <c r="J152" s="28" t="s">
        <v>90</v>
      </c>
    </row>
    <row r="153" spans="1:10" x14ac:dyDescent="0.25">
      <c r="A153" s="27">
        <v>781347</v>
      </c>
      <c r="B153" s="22">
        <v>0</v>
      </c>
      <c r="C153" s="22">
        <v>23</v>
      </c>
      <c r="D153" s="21" t="s">
        <v>26</v>
      </c>
      <c r="E153" s="21" t="s">
        <v>26</v>
      </c>
      <c r="F153" s="21">
        <v>0</v>
      </c>
      <c r="G153" s="21">
        <v>100</v>
      </c>
      <c r="H153" s="21" t="s">
        <v>84</v>
      </c>
      <c r="I153" s="21" t="s">
        <v>70</v>
      </c>
      <c r="J153" s="28" t="s">
        <v>90</v>
      </c>
    </row>
    <row r="154" spans="1:10" x14ac:dyDescent="0.25">
      <c r="A154" s="27">
        <f>A153+1</f>
        <v>781348</v>
      </c>
      <c r="B154" s="22">
        <v>0</v>
      </c>
      <c r="C154" s="22">
        <v>23</v>
      </c>
      <c r="D154" s="21" t="s">
        <v>26</v>
      </c>
      <c r="E154" s="21" t="s">
        <v>26</v>
      </c>
      <c r="F154" s="21">
        <v>0</v>
      </c>
      <c r="G154" s="21">
        <v>100</v>
      </c>
      <c r="H154" s="21" t="s">
        <v>84</v>
      </c>
      <c r="I154" s="21" t="s">
        <v>70</v>
      </c>
      <c r="J154" s="28" t="s">
        <v>90</v>
      </c>
    </row>
    <row r="155" spans="1:10" x14ac:dyDescent="0.25">
      <c r="A155" s="27">
        <f>A154+1</f>
        <v>781349</v>
      </c>
      <c r="B155" s="22">
        <v>0</v>
      </c>
      <c r="C155" s="22">
        <v>23</v>
      </c>
      <c r="D155" s="21" t="s">
        <v>26</v>
      </c>
      <c r="E155" s="21" t="s">
        <v>26</v>
      </c>
      <c r="F155" s="21">
        <v>0</v>
      </c>
      <c r="G155" s="21">
        <v>100</v>
      </c>
      <c r="H155" s="21" t="s">
        <v>84</v>
      </c>
      <c r="I155" s="21" t="s">
        <v>70</v>
      </c>
      <c r="J155" s="28" t="s">
        <v>90</v>
      </c>
    </row>
    <row r="156" spans="1:10" x14ac:dyDescent="0.25">
      <c r="A156" s="27">
        <f>A155+1</f>
        <v>781350</v>
      </c>
      <c r="B156" s="22">
        <v>0</v>
      </c>
      <c r="C156" s="22">
        <v>23</v>
      </c>
      <c r="D156" s="21" t="s">
        <v>26</v>
      </c>
      <c r="E156" s="21" t="s">
        <v>26</v>
      </c>
      <c r="F156" s="21">
        <v>0</v>
      </c>
      <c r="G156" s="21">
        <v>100</v>
      </c>
      <c r="H156" s="21" t="s">
        <v>84</v>
      </c>
      <c r="I156" s="21" t="s">
        <v>70</v>
      </c>
      <c r="J156" s="28" t="s">
        <v>90</v>
      </c>
    </row>
    <row r="157" spans="1:10" x14ac:dyDescent="0.25">
      <c r="A157" s="27">
        <v>782308</v>
      </c>
      <c r="B157" s="22">
        <v>0</v>
      </c>
      <c r="C157" s="22">
        <v>23</v>
      </c>
      <c r="D157" s="21" t="s">
        <v>26</v>
      </c>
      <c r="E157" s="21" t="s">
        <v>26</v>
      </c>
      <c r="F157" s="21">
        <v>0</v>
      </c>
      <c r="G157" s="21">
        <v>100</v>
      </c>
      <c r="H157" s="21" t="s">
        <v>83</v>
      </c>
      <c r="I157" s="21" t="s">
        <v>71</v>
      </c>
      <c r="J157" s="28" t="s">
        <v>90</v>
      </c>
    </row>
    <row r="158" spans="1:10" x14ac:dyDescent="0.25">
      <c r="A158" s="27">
        <f>A157+1</f>
        <v>782309</v>
      </c>
      <c r="B158" s="22">
        <v>0</v>
      </c>
      <c r="C158" s="22">
        <v>23</v>
      </c>
      <c r="D158" s="21" t="s">
        <v>26</v>
      </c>
      <c r="E158" s="21" t="s">
        <v>26</v>
      </c>
      <c r="F158" s="21">
        <v>0</v>
      </c>
      <c r="G158" s="21">
        <v>100</v>
      </c>
      <c r="H158" s="21" t="s">
        <v>84</v>
      </c>
      <c r="I158" s="21" t="s">
        <v>71</v>
      </c>
      <c r="J158" s="28" t="s">
        <v>90</v>
      </c>
    </row>
    <row r="159" spans="1:10" x14ac:dyDescent="0.25">
      <c r="A159" s="27">
        <f>A158+1</f>
        <v>782310</v>
      </c>
      <c r="B159" s="22">
        <v>0</v>
      </c>
      <c r="C159" s="22">
        <v>23</v>
      </c>
      <c r="D159" s="21" t="s">
        <v>26</v>
      </c>
      <c r="E159" s="21" t="s">
        <v>26</v>
      </c>
      <c r="F159" s="21">
        <v>0</v>
      </c>
      <c r="G159" s="21">
        <v>100</v>
      </c>
      <c r="H159" s="21" t="s">
        <v>84</v>
      </c>
      <c r="I159" s="21" t="s">
        <v>71</v>
      </c>
      <c r="J159" s="28" t="s">
        <v>90</v>
      </c>
    </row>
    <row r="160" spans="1:10" x14ac:dyDescent="0.25">
      <c r="A160" s="27">
        <f>A159+1</f>
        <v>782311</v>
      </c>
      <c r="B160" s="22">
        <v>0</v>
      </c>
      <c r="C160" s="22">
        <v>23</v>
      </c>
      <c r="D160" s="21" t="s">
        <v>26</v>
      </c>
      <c r="E160" s="21" t="s">
        <v>26</v>
      </c>
      <c r="F160" s="21">
        <v>0</v>
      </c>
      <c r="G160" s="21">
        <v>100</v>
      </c>
      <c r="H160" s="21" t="s">
        <v>83</v>
      </c>
      <c r="I160" s="21" t="s">
        <v>71</v>
      </c>
      <c r="J160" s="28" t="s">
        <v>90</v>
      </c>
    </row>
    <row r="161" spans="1:12" x14ac:dyDescent="0.25">
      <c r="A161" s="27">
        <f>A160+1</f>
        <v>782312</v>
      </c>
      <c r="B161" s="22">
        <v>0</v>
      </c>
      <c r="C161" s="22">
        <v>23</v>
      </c>
      <c r="D161" s="21" t="s">
        <v>26</v>
      </c>
      <c r="E161" s="21" t="s">
        <v>26</v>
      </c>
      <c r="F161" s="21">
        <v>0</v>
      </c>
      <c r="G161" s="21">
        <v>100</v>
      </c>
      <c r="H161" s="21" t="s">
        <v>83</v>
      </c>
      <c r="I161" s="21" t="s">
        <v>71</v>
      </c>
      <c r="J161" s="28" t="s">
        <v>90</v>
      </c>
    </row>
    <row r="162" spans="1:12" x14ac:dyDescent="0.25">
      <c r="A162" s="27">
        <f>A161+1</f>
        <v>782313</v>
      </c>
      <c r="B162" s="22">
        <v>0</v>
      </c>
      <c r="C162" s="22">
        <v>23</v>
      </c>
      <c r="D162" s="21" t="s">
        <v>26</v>
      </c>
      <c r="E162" s="21" t="s">
        <v>26</v>
      </c>
      <c r="F162" s="21">
        <v>0</v>
      </c>
      <c r="G162" s="21">
        <v>100</v>
      </c>
      <c r="H162" s="21" t="s">
        <v>83</v>
      </c>
      <c r="I162" s="21" t="s">
        <v>71</v>
      </c>
      <c r="J162" s="28" t="s">
        <v>90</v>
      </c>
    </row>
    <row r="163" spans="1:12" x14ac:dyDescent="0.25">
      <c r="A163" s="27">
        <v>822208</v>
      </c>
      <c r="B163" s="51">
        <v>9</v>
      </c>
      <c r="C163" s="51">
        <v>18</v>
      </c>
      <c r="D163" s="51">
        <v>19</v>
      </c>
      <c r="E163" s="51">
        <v>8</v>
      </c>
      <c r="F163" s="50">
        <v>0</v>
      </c>
      <c r="G163" s="50">
        <v>100</v>
      </c>
      <c r="H163" s="21" t="s">
        <v>85</v>
      </c>
      <c r="I163" s="21" t="s">
        <v>72</v>
      </c>
      <c r="J163" s="28" t="s">
        <v>91</v>
      </c>
    </row>
    <row r="164" spans="1:12" x14ac:dyDescent="0.25">
      <c r="A164" s="27">
        <f t="shared" ref="A164:A170" si="2">A163+1</f>
        <v>822209</v>
      </c>
      <c r="B164" s="22">
        <v>0</v>
      </c>
      <c r="C164" s="22">
        <v>23</v>
      </c>
      <c r="D164" s="21" t="s">
        <v>26</v>
      </c>
      <c r="E164" s="21" t="s">
        <v>26</v>
      </c>
      <c r="F164" s="21">
        <v>0</v>
      </c>
      <c r="G164" s="21">
        <v>100</v>
      </c>
      <c r="H164" s="21" t="s">
        <v>83</v>
      </c>
      <c r="I164" s="21" t="s">
        <v>72</v>
      </c>
      <c r="J164" s="28" t="s">
        <v>91</v>
      </c>
    </row>
    <row r="165" spans="1:12" x14ac:dyDescent="0.25">
      <c r="A165" s="27">
        <f t="shared" si="2"/>
        <v>822210</v>
      </c>
      <c r="B165" s="51">
        <v>0</v>
      </c>
      <c r="C165" s="51">
        <v>16</v>
      </c>
      <c r="D165" s="21">
        <v>17</v>
      </c>
      <c r="E165" s="21" t="s">
        <v>26</v>
      </c>
      <c r="F165" s="50">
        <v>0</v>
      </c>
      <c r="G165" s="50">
        <v>100</v>
      </c>
      <c r="H165" s="21" t="s">
        <v>85</v>
      </c>
      <c r="I165" s="21" t="s">
        <v>72</v>
      </c>
      <c r="J165" s="28" t="s">
        <v>91</v>
      </c>
    </row>
    <row r="166" spans="1:12" x14ac:dyDescent="0.25">
      <c r="A166" s="27">
        <f t="shared" si="2"/>
        <v>822211</v>
      </c>
      <c r="B166" s="22">
        <v>0</v>
      </c>
      <c r="C166" s="22">
        <v>23</v>
      </c>
      <c r="D166" s="21" t="s">
        <v>26</v>
      </c>
      <c r="E166" s="21" t="s">
        <v>26</v>
      </c>
      <c r="F166" s="21">
        <v>0</v>
      </c>
      <c r="G166" s="21">
        <v>100</v>
      </c>
      <c r="H166" s="21" t="s">
        <v>83</v>
      </c>
      <c r="I166" s="21" t="s">
        <v>72</v>
      </c>
      <c r="J166" s="28" t="s">
        <v>91</v>
      </c>
    </row>
    <row r="167" spans="1:12" x14ac:dyDescent="0.25">
      <c r="A167" s="27">
        <f t="shared" si="2"/>
        <v>822212</v>
      </c>
      <c r="B167" s="22">
        <v>0</v>
      </c>
      <c r="C167" s="22">
        <v>23</v>
      </c>
      <c r="D167" s="21" t="s">
        <v>26</v>
      </c>
      <c r="E167" s="21" t="s">
        <v>26</v>
      </c>
      <c r="F167" s="21">
        <v>0</v>
      </c>
      <c r="G167" s="21">
        <v>100</v>
      </c>
      <c r="H167" s="21" t="s">
        <v>83</v>
      </c>
      <c r="I167" s="21" t="s">
        <v>72</v>
      </c>
      <c r="J167" s="28" t="s">
        <v>91</v>
      </c>
    </row>
    <row r="168" spans="1:12" x14ac:dyDescent="0.25">
      <c r="A168" s="27">
        <f t="shared" si="2"/>
        <v>822213</v>
      </c>
      <c r="B168" s="51">
        <v>0</v>
      </c>
      <c r="C168" s="51">
        <v>16</v>
      </c>
      <c r="D168" s="21">
        <v>17</v>
      </c>
      <c r="E168" s="21" t="s">
        <v>26</v>
      </c>
      <c r="F168" s="50">
        <v>0</v>
      </c>
      <c r="G168" s="50">
        <v>100</v>
      </c>
      <c r="H168" s="21" t="s">
        <v>85</v>
      </c>
      <c r="I168" s="21" t="s">
        <v>72</v>
      </c>
      <c r="J168" s="28" t="s">
        <v>91</v>
      </c>
    </row>
    <row r="169" spans="1:12" x14ac:dyDescent="0.25">
      <c r="A169" s="27">
        <f t="shared" si="2"/>
        <v>822214</v>
      </c>
      <c r="B169" s="22">
        <v>0</v>
      </c>
      <c r="C169" s="22">
        <v>23</v>
      </c>
      <c r="D169" s="21" t="s">
        <v>26</v>
      </c>
      <c r="E169" s="21" t="s">
        <v>26</v>
      </c>
      <c r="F169" s="21">
        <v>0</v>
      </c>
      <c r="G169" s="21">
        <v>100</v>
      </c>
      <c r="H169" s="21" t="s">
        <v>83</v>
      </c>
      <c r="I169" s="21" t="s">
        <v>72</v>
      </c>
      <c r="J169" s="28" t="s">
        <v>91</v>
      </c>
    </row>
    <row r="170" spans="1:12" x14ac:dyDescent="0.25">
      <c r="A170" s="27">
        <f t="shared" si="2"/>
        <v>822215</v>
      </c>
      <c r="B170" s="51">
        <v>0</v>
      </c>
      <c r="C170" s="51">
        <v>16</v>
      </c>
      <c r="D170" s="21">
        <v>17</v>
      </c>
      <c r="E170" s="21" t="s">
        <v>26</v>
      </c>
      <c r="F170" s="50">
        <v>0</v>
      </c>
      <c r="G170" s="50">
        <v>100</v>
      </c>
      <c r="H170" s="21" t="s">
        <v>85</v>
      </c>
      <c r="I170" s="21" t="s">
        <v>72</v>
      </c>
      <c r="J170" s="28" t="s">
        <v>91</v>
      </c>
    </row>
    <row r="171" spans="1:12" x14ac:dyDescent="0.25">
      <c r="A171" s="27">
        <v>781739</v>
      </c>
      <c r="B171" s="22">
        <v>7</v>
      </c>
      <c r="C171" s="22">
        <v>17</v>
      </c>
      <c r="D171" s="21">
        <v>18</v>
      </c>
      <c r="E171" s="21">
        <v>6</v>
      </c>
      <c r="F171" s="21">
        <v>0</v>
      </c>
      <c r="G171" s="21">
        <v>100</v>
      </c>
      <c r="H171" s="21" t="s">
        <v>84</v>
      </c>
      <c r="I171" s="21" t="s">
        <v>73</v>
      </c>
      <c r="J171" s="28" t="s">
        <v>92</v>
      </c>
    </row>
    <row r="172" spans="1:12" x14ac:dyDescent="0.25">
      <c r="A172" s="27">
        <f>A171+1</f>
        <v>781740</v>
      </c>
      <c r="B172" s="22">
        <v>0</v>
      </c>
      <c r="C172" s="22">
        <v>23</v>
      </c>
      <c r="D172" s="21" t="s">
        <v>26</v>
      </c>
      <c r="E172" s="21" t="s">
        <v>26</v>
      </c>
      <c r="F172" s="21">
        <v>0</v>
      </c>
      <c r="G172" s="21">
        <v>100</v>
      </c>
      <c r="H172" s="21" t="s">
        <v>83</v>
      </c>
      <c r="I172" s="21" t="s">
        <v>73</v>
      </c>
      <c r="J172" s="28" t="s">
        <v>92</v>
      </c>
    </row>
    <row r="173" spans="1:12" x14ac:dyDescent="0.25">
      <c r="A173" s="27">
        <f>A172+1</f>
        <v>781741</v>
      </c>
      <c r="B173" s="22">
        <v>7</v>
      </c>
      <c r="C173" s="22">
        <v>17</v>
      </c>
      <c r="D173" s="21">
        <v>18</v>
      </c>
      <c r="E173" s="21">
        <v>6</v>
      </c>
      <c r="F173" s="21">
        <v>0</v>
      </c>
      <c r="G173" s="21">
        <v>100</v>
      </c>
      <c r="H173" s="21" t="s">
        <v>84</v>
      </c>
      <c r="I173" s="21" t="s">
        <v>73</v>
      </c>
      <c r="J173" s="28" t="s">
        <v>92</v>
      </c>
      <c r="L173" s="4"/>
    </row>
    <row r="174" spans="1:12" x14ac:dyDescent="0.25">
      <c r="A174" s="27">
        <f>A173+1</f>
        <v>781742</v>
      </c>
      <c r="B174" s="51">
        <v>7</v>
      </c>
      <c r="C174" s="51">
        <v>17</v>
      </c>
      <c r="D174" s="21">
        <v>18</v>
      </c>
      <c r="E174" s="21">
        <v>6</v>
      </c>
      <c r="F174" s="50">
        <v>0</v>
      </c>
      <c r="G174" s="50">
        <v>100</v>
      </c>
      <c r="H174" s="21" t="s">
        <v>85</v>
      </c>
      <c r="I174" s="21" t="s">
        <v>73</v>
      </c>
      <c r="J174" s="28" t="s">
        <v>92</v>
      </c>
      <c r="L174" s="4"/>
    </row>
    <row r="175" spans="1:12" x14ac:dyDescent="0.25">
      <c r="A175" s="27">
        <f>A174+1</f>
        <v>781743</v>
      </c>
      <c r="B175" s="22">
        <v>0</v>
      </c>
      <c r="C175" s="22">
        <v>23</v>
      </c>
      <c r="D175" s="21" t="s">
        <v>26</v>
      </c>
      <c r="E175" s="21" t="s">
        <v>26</v>
      </c>
      <c r="F175" s="21">
        <v>0</v>
      </c>
      <c r="G175" s="21">
        <v>100</v>
      </c>
      <c r="H175" s="21" t="s">
        <v>83</v>
      </c>
      <c r="I175" s="21" t="s">
        <v>73</v>
      </c>
      <c r="J175" s="28" t="s">
        <v>92</v>
      </c>
      <c r="L175" s="4"/>
    </row>
    <row r="176" spans="1:12" x14ac:dyDescent="0.25">
      <c r="A176" s="27">
        <f>A175+1</f>
        <v>781744</v>
      </c>
      <c r="B176" s="22">
        <v>0</v>
      </c>
      <c r="C176" s="22">
        <v>23</v>
      </c>
      <c r="D176" s="21" t="s">
        <v>26</v>
      </c>
      <c r="E176" s="21" t="s">
        <v>26</v>
      </c>
      <c r="F176" s="21">
        <v>0</v>
      </c>
      <c r="G176" s="21">
        <v>100</v>
      </c>
      <c r="H176" s="21" t="s">
        <v>83</v>
      </c>
      <c r="I176" s="21" t="s">
        <v>73</v>
      </c>
      <c r="J176" s="28" t="s">
        <v>92</v>
      </c>
      <c r="L176" s="4"/>
    </row>
    <row r="177" spans="1:12" x14ac:dyDescent="0.25">
      <c r="A177" s="27">
        <v>781110</v>
      </c>
      <c r="B177" s="51">
        <v>7</v>
      </c>
      <c r="C177" s="51">
        <v>21</v>
      </c>
      <c r="D177" s="51">
        <v>22</v>
      </c>
      <c r="E177" s="51">
        <v>6</v>
      </c>
      <c r="F177" s="50">
        <v>0</v>
      </c>
      <c r="G177" s="50">
        <v>100</v>
      </c>
      <c r="H177" s="21" t="s">
        <v>85</v>
      </c>
      <c r="I177" s="21" t="s">
        <v>74</v>
      </c>
      <c r="J177" s="28" t="s">
        <v>90</v>
      </c>
      <c r="L177" s="4"/>
    </row>
    <row r="178" spans="1:12" x14ac:dyDescent="0.25">
      <c r="A178" s="27">
        <f>A177+1</f>
        <v>781111</v>
      </c>
      <c r="B178" s="51">
        <v>7</v>
      </c>
      <c r="C178" s="51">
        <v>21</v>
      </c>
      <c r="D178" s="51">
        <v>22</v>
      </c>
      <c r="E178" s="51">
        <v>6</v>
      </c>
      <c r="F178" s="50">
        <v>0</v>
      </c>
      <c r="G178" s="50">
        <v>100</v>
      </c>
      <c r="H178" s="21" t="s">
        <v>85</v>
      </c>
      <c r="I178" s="21" t="s">
        <v>74</v>
      </c>
      <c r="J178" s="28" t="s">
        <v>90</v>
      </c>
      <c r="L178" s="4"/>
    </row>
    <row r="179" spans="1:12" x14ac:dyDescent="0.25">
      <c r="A179" s="27">
        <f>A178+1</f>
        <v>781112</v>
      </c>
      <c r="B179" s="51">
        <v>7</v>
      </c>
      <c r="C179" s="51">
        <v>21</v>
      </c>
      <c r="D179" s="51">
        <v>22</v>
      </c>
      <c r="E179" s="51">
        <v>6</v>
      </c>
      <c r="F179" s="50">
        <v>0</v>
      </c>
      <c r="G179" s="50">
        <v>100</v>
      </c>
      <c r="H179" s="21" t="s">
        <v>85</v>
      </c>
      <c r="I179" s="21" t="s">
        <v>74</v>
      </c>
      <c r="J179" s="28" t="s">
        <v>90</v>
      </c>
      <c r="L179" s="4"/>
    </row>
    <row r="180" spans="1:12" x14ac:dyDescent="0.25">
      <c r="A180" s="27">
        <v>783106</v>
      </c>
      <c r="B180" s="22">
        <v>0</v>
      </c>
      <c r="C180" s="22">
        <v>23</v>
      </c>
      <c r="D180" s="21" t="s">
        <v>26</v>
      </c>
      <c r="E180" s="21" t="s">
        <v>26</v>
      </c>
      <c r="F180" s="21">
        <v>0</v>
      </c>
      <c r="G180" s="21">
        <v>100</v>
      </c>
      <c r="H180" s="21" t="s">
        <v>84</v>
      </c>
      <c r="I180" s="21" t="s">
        <v>75</v>
      </c>
      <c r="J180" s="28" t="s">
        <v>90</v>
      </c>
      <c r="L180" s="4"/>
    </row>
    <row r="181" spans="1:12" x14ac:dyDescent="0.25">
      <c r="A181" s="27">
        <f>A180+1</f>
        <v>783107</v>
      </c>
      <c r="B181" s="22">
        <v>7</v>
      </c>
      <c r="C181" s="22">
        <v>19</v>
      </c>
      <c r="D181" s="21">
        <v>20</v>
      </c>
      <c r="E181" s="21">
        <v>6</v>
      </c>
      <c r="F181" s="21">
        <v>0</v>
      </c>
      <c r="G181" s="21">
        <v>100</v>
      </c>
      <c r="H181" s="21" t="s">
        <v>84</v>
      </c>
      <c r="I181" s="21" t="s">
        <v>75</v>
      </c>
      <c r="J181" s="28" t="s">
        <v>90</v>
      </c>
      <c r="L181" s="4"/>
    </row>
    <row r="182" spans="1:12" x14ac:dyDescent="0.25">
      <c r="A182" s="27">
        <f>A181+1</f>
        <v>783108</v>
      </c>
      <c r="B182" s="22">
        <v>7</v>
      </c>
      <c r="C182" s="22">
        <v>19</v>
      </c>
      <c r="D182" s="21">
        <v>20</v>
      </c>
      <c r="E182" s="21">
        <v>6</v>
      </c>
      <c r="F182" s="21">
        <v>0</v>
      </c>
      <c r="G182" s="21">
        <v>100</v>
      </c>
      <c r="H182" s="21" t="s">
        <v>84</v>
      </c>
      <c r="I182" s="21" t="s">
        <v>75</v>
      </c>
      <c r="J182" s="28" t="s">
        <v>90</v>
      </c>
      <c r="L182" s="4"/>
    </row>
    <row r="183" spans="1:12" x14ac:dyDescent="0.25">
      <c r="A183" s="27">
        <f>A182+1</f>
        <v>783109</v>
      </c>
      <c r="B183" s="22">
        <v>0</v>
      </c>
      <c r="C183" s="22">
        <v>23</v>
      </c>
      <c r="D183" s="21" t="s">
        <v>26</v>
      </c>
      <c r="E183" s="21" t="s">
        <v>26</v>
      </c>
      <c r="F183" s="21">
        <v>0</v>
      </c>
      <c r="G183" s="21">
        <v>100</v>
      </c>
      <c r="H183" s="21" t="s">
        <v>84</v>
      </c>
      <c r="I183" s="21" t="s">
        <v>75</v>
      </c>
      <c r="J183" s="28" t="s">
        <v>90</v>
      </c>
      <c r="L183" s="4"/>
    </row>
    <row r="184" spans="1:12" x14ac:dyDescent="0.25">
      <c r="A184" s="27">
        <v>783202</v>
      </c>
      <c r="B184" s="22">
        <v>0</v>
      </c>
      <c r="C184" s="22">
        <v>23</v>
      </c>
      <c r="D184" s="21" t="s">
        <v>26</v>
      </c>
      <c r="E184" s="21" t="s">
        <v>26</v>
      </c>
      <c r="F184" s="21">
        <v>0</v>
      </c>
      <c r="G184" s="21">
        <v>100</v>
      </c>
      <c r="H184" s="21" t="s">
        <v>84</v>
      </c>
      <c r="I184" s="21" t="s">
        <v>77</v>
      </c>
      <c r="J184" s="28" t="s">
        <v>90</v>
      </c>
      <c r="L184" s="4"/>
    </row>
    <row r="185" spans="1:12" x14ac:dyDescent="0.25">
      <c r="A185" s="27">
        <f>A184+1</f>
        <v>783203</v>
      </c>
      <c r="B185" s="22">
        <v>0</v>
      </c>
      <c r="C185" s="22">
        <v>23</v>
      </c>
      <c r="D185" s="21" t="s">
        <v>26</v>
      </c>
      <c r="E185" s="21" t="s">
        <v>26</v>
      </c>
      <c r="F185" s="21">
        <v>0</v>
      </c>
      <c r="G185" s="21">
        <v>100</v>
      </c>
      <c r="H185" s="21" t="s">
        <v>84</v>
      </c>
      <c r="I185" s="21" t="s">
        <v>77</v>
      </c>
      <c r="J185" s="28" t="s">
        <v>90</v>
      </c>
      <c r="L185" s="4"/>
    </row>
    <row r="186" spans="1:12" x14ac:dyDescent="0.25">
      <c r="A186" s="27">
        <f>A185+1</f>
        <v>783204</v>
      </c>
      <c r="B186" s="22">
        <v>0</v>
      </c>
      <c r="C186" s="22">
        <v>23</v>
      </c>
      <c r="D186" s="21" t="s">
        <v>26</v>
      </c>
      <c r="E186" s="21" t="s">
        <v>26</v>
      </c>
      <c r="F186" s="21">
        <v>0</v>
      </c>
      <c r="G186" s="21">
        <v>100</v>
      </c>
      <c r="H186" s="21" t="s">
        <v>84</v>
      </c>
      <c r="I186" s="21" t="s">
        <v>77</v>
      </c>
      <c r="J186" s="28" t="s">
        <v>90</v>
      </c>
      <c r="L186" s="4"/>
    </row>
    <row r="187" spans="1:12" x14ac:dyDescent="0.25">
      <c r="A187" s="27">
        <f>A186+1</f>
        <v>783205</v>
      </c>
      <c r="B187" s="22">
        <v>0</v>
      </c>
      <c r="C187" s="22">
        <v>23</v>
      </c>
      <c r="D187" s="21" t="s">
        <v>26</v>
      </c>
      <c r="E187" s="21" t="s">
        <v>26</v>
      </c>
      <c r="F187" s="21">
        <v>0</v>
      </c>
      <c r="G187" s="21">
        <v>100</v>
      </c>
      <c r="H187" s="21" t="s">
        <v>84</v>
      </c>
      <c r="I187" s="21" t="s">
        <v>77</v>
      </c>
      <c r="J187" s="28" t="s">
        <v>90</v>
      </c>
    </row>
    <row r="188" spans="1:12" x14ac:dyDescent="0.25">
      <c r="A188" s="27">
        <v>823424</v>
      </c>
      <c r="B188" s="22">
        <v>0</v>
      </c>
      <c r="C188" s="22">
        <v>23</v>
      </c>
      <c r="D188" s="21" t="s">
        <v>26</v>
      </c>
      <c r="E188" s="21" t="s">
        <v>26</v>
      </c>
      <c r="F188" s="21">
        <v>0</v>
      </c>
      <c r="G188" s="21">
        <v>100</v>
      </c>
      <c r="H188" s="21" t="s">
        <v>83</v>
      </c>
      <c r="I188" s="21" t="s">
        <v>78</v>
      </c>
      <c r="J188" s="28" t="s">
        <v>91</v>
      </c>
    </row>
    <row r="189" spans="1:12" x14ac:dyDescent="0.25">
      <c r="A189" s="27">
        <f>A188+1</f>
        <v>823425</v>
      </c>
      <c r="B189" s="22">
        <v>0</v>
      </c>
      <c r="C189" s="22">
        <v>23</v>
      </c>
      <c r="D189" s="21" t="s">
        <v>26</v>
      </c>
      <c r="E189" s="21" t="s">
        <v>26</v>
      </c>
      <c r="F189" s="21">
        <v>0</v>
      </c>
      <c r="G189" s="21">
        <v>100</v>
      </c>
      <c r="H189" s="21" t="s">
        <v>83</v>
      </c>
      <c r="I189" s="21" t="s">
        <v>78</v>
      </c>
      <c r="J189" s="28" t="s">
        <v>91</v>
      </c>
    </row>
    <row r="190" spans="1:12" x14ac:dyDescent="0.25">
      <c r="A190" s="27">
        <f>A189+1</f>
        <v>823426</v>
      </c>
      <c r="B190" s="22">
        <v>0</v>
      </c>
      <c r="C190" s="22">
        <v>23</v>
      </c>
      <c r="D190" s="21" t="s">
        <v>26</v>
      </c>
      <c r="E190" s="21" t="s">
        <v>26</v>
      </c>
      <c r="F190" s="21">
        <v>0</v>
      </c>
      <c r="G190" s="21">
        <v>100</v>
      </c>
      <c r="H190" s="21" t="s">
        <v>83</v>
      </c>
      <c r="I190" s="21" t="s">
        <v>78</v>
      </c>
      <c r="J190" s="28" t="s">
        <v>91</v>
      </c>
    </row>
    <row r="191" spans="1:12" x14ac:dyDescent="0.25">
      <c r="A191" s="27">
        <f>A190+1</f>
        <v>823427</v>
      </c>
      <c r="B191" s="22">
        <v>0</v>
      </c>
      <c r="C191" s="22">
        <v>23</v>
      </c>
      <c r="D191" s="21" t="s">
        <v>26</v>
      </c>
      <c r="E191" s="21" t="s">
        <v>26</v>
      </c>
      <c r="F191" s="21">
        <v>0</v>
      </c>
      <c r="G191" s="21">
        <v>100</v>
      </c>
      <c r="H191" s="21" t="s">
        <v>83</v>
      </c>
      <c r="I191" s="21" t="s">
        <v>78</v>
      </c>
      <c r="J191" s="28" t="s">
        <v>91</v>
      </c>
    </row>
    <row r="192" spans="1:12" x14ac:dyDescent="0.25">
      <c r="A192" s="27">
        <f>A191+1</f>
        <v>823428</v>
      </c>
      <c r="B192" s="22">
        <v>0</v>
      </c>
      <c r="C192" s="22">
        <v>23</v>
      </c>
      <c r="D192" s="21" t="s">
        <v>26</v>
      </c>
      <c r="E192" s="21" t="s">
        <v>26</v>
      </c>
      <c r="F192" s="21">
        <v>0</v>
      </c>
      <c r="G192" s="21">
        <v>100</v>
      </c>
      <c r="H192" s="21" t="s">
        <v>83</v>
      </c>
      <c r="I192" s="21" t="s">
        <v>78</v>
      </c>
      <c r="J192" s="28" t="s">
        <v>91</v>
      </c>
    </row>
    <row r="193" spans="1:10" x14ac:dyDescent="0.25">
      <c r="A193" s="27">
        <f>A192+1</f>
        <v>823429</v>
      </c>
      <c r="B193" s="22">
        <v>0</v>
      </c>
      <c r="C193" s="22">
        <v>23</v>
      </c>
      <c r="D193" s="21" t="s">
        <v>26</v>
      </c>
      <c r="E193" s="21" t="s">
        <v>26</v>
      </c>
      <c r="F193" s="21">
        <v>0</v>
      </c>
      <c r="G193" s="21">
        <v>100</v>
      </c>
      <c r="H193" s="21" t="s">
        <v>83</v>
      </c>
      <c r="I193" s="21" t="s">
        <v>78</v>
      </c>
      <c r="J193" s="28" t="s">
        <v>91</v>
      </c>
    </row>
    <row r="194" spans="1:10" x14ac:dyDescent="0.25">
      <c r="A194" s="27">
        <v>783538</v>
      </c>
      <c r="B194" s="22">
        <v>0</v>
      </c>
      <c r="C194" s="22">
        <v>23</v>
      </c>
      <c r="D194" s="21" t="s">
        <v>26</v>
      </c>
      <c r="E194" s="21" t="s">
        <v>26</v>
      </c>
      <c r="F194" s="21">
        <v>0</v>
      </c>
      <c r="G194" s="21">
        <v>100</v>
      </c>
      <c r="H194" s="21" t="s">
        <v>84</v>
      </c>
      <c r="I194" s="21" t="s">
        <v>79</v>
      </c>
      <c r="J194" s="28" t="s">
        <v>90</v>
      </c>
    </row>
    <row r="195" spans="1:10" x14ac:dyDescent="0.25">
      <c r="A195" s="27">
        <f>A194+1</f>
        <v>783539</v>
      </c>
      <c r="B195" s="22">
        <v>0</v>
      </c>
      <c r="C195" s="22">
        <v>23</v>
      </c>
      <c r="D195" s="21" t="s">
        <v>26</v>
      </c>
      <c r="E195" s="21" t="s">
        <v>26</v>
      </c>
      <c r="F195" s="21">
        <v>0</v>
      </c>
      <c r="G195" s="21">
        <v>100</v>
      </c>
      <c r="H195" s="21" t="s">
        <v>84</v>
      </c>
      <c r="I195" s="21" t="s">
        <v>79</v>
      </c>
      <c r="J195" s="28" t="s">
        <v>90</v>
      </c>
    </row>
    <row r="196" spans="1:10" x14ac:dyDescent="0.25">
      <c r="A196" s="27">
        <f>A195+1</f>
        <v>783540</v>
      </c>
      <c r="B196" s="22">
        <v>0</v>
      </c>
      <c r="C196" s="22">
        <v>23</v>
      </c>
      <c r="D196" s="21" t="s">
        <v>26</v>
      </c>
      <c r="E196" s="21" t="s">
        <v>26</v>
      </c>
      <c r="F196" s="21">
        <v>0</v>
      </c>
      <c r="G196" s="21">
        <v>100</v>
      </c>
      <c r="H196" s="21" t="s">
        <v>84</v>
      </c>
      <c r="I196" s="21" t="s">
        <v>79</v>
      </c>
      <c r="J196" s="28" t="s">
        <v>90</v>
      </c>
    </row>
    <row r="197" spans="1:10" x14ac:dyDescent="0.25">
      <c r="A197" s="27">
        <f>A196+1</f>
        <v>783541</v>
      </c>
      <c r="B197" s="22">
        <v>0</v>
      </c>
      <c r="C197" s="22">
        <v>23</v>
      </c>
      <c r="D197" s="21" t="s">
        <v>26</v>
      </c>
      <c r="E197" s="21" t="s">
        <v>26</v>
      </c>
      <c r="F197" s="21">
        <v>0</v>
      </c>
      <c r="G197" s="21">
        <v>100</v>
      </c>
      <c r="H197" s="21" t="s">
        <v>84</v>
      </c>
      <c r="I197" s="21" t="s">
        <v>79</v>
      </c>
      <c r="J197" s="28" t="s">
        <v>90</v>
      </c>
    </row>
    <row r="198" spans="1:10" x14ac:dyDescent="0.25">
      <c r="A198" s="27">
        <f>A197+1</f>
        <v>783542</v>
      </c>
      <c r="B198" s="22">
        <v>0</v>
      </c>
      <c r="C198" s="22">
        <v>23</v>
      </c>
      <c r="D198" s="21" t="s">
        <v>26</v>
      </c>
      <c r="E198" s="21" t="s">
        <v>26</v>
      </c>
      <c r="F198" s="21">
        <v>0</v>
      </c>
      <c r="G198" s="21">
        <v>100</v>
      </c>
      <c r="H198" s="21" t="s">
        <v>84</v>
      </c>
      <c r="I198" s="21" t="s">
        <v>79</v>
      </c>
      <c r="J198" s="28" t="s">
        <v>90</v>
      </c>
    </row>
    <row r="199" spans="1:10" x14ac:dyDescent="0.25">
      <c r="A199" s="27">
        <v>782314</v>
      </c>
      <c r="B199" s="22">
        <v>0</v>
      </c>
      <c r="C199" s="22">
        <v>23</v>
      </c>
      <c r="D199" s="21" t="s">
        <v>26</v>
      </c>
      <c r="E199" s="21" t="s">
        <v>26</v>
      </c>
      <c r="F199" s="21">
        <v>0</v>
      </c>
      <c r="G199" s="21">
        <v>100</v>
      </c>
      <c r="H199" s="21" t="s">
        <v>84</v>
      </c>
      <c r="I199" s="21" t="s">
        <v>80</v>
      </c>
      <c r="J199" s="28" t="s">
        <v>90</v>
      </c>
    </row>
    <row r="200" spans="1:10" x14ac:dyDescent="0.25">
      <c r="A200" s="27">
        <f>A199+1</f>
        <v>782315</v>
      </c>
      <c r="B200" s="22">
        <v>0</v>
      </c>
      <c r="C200" s="22">
        <v>23</v>
      </c>
      <c r="D200" s="21" t="s">
        <v>26</v>
      </c>
      <c r="E200" s="21" t="s">
        <v>26</v>
      </c>
      <c r="F200" s="21">
        <v>0</v>
      </c>
      <c r="G200" s="21">
        <v>100</v>
      </c>
      <c r="H200" s="21" t="s">
        <v>84</v>
      </c>
      <c r="I200" s="21" t="s">
        <v>80</v>
      </c>
      <c r="J200" s="28" t="s">
        <v>90</v>
      </c>
    </row>
    <row r="201" spans="1:10" x14ac:dyDescent="0.25">
      <c r="A201" s="27">
        <f>A200+1</f>
        <v>782316</v>
      </c>
      <c r="B201" s="22">
        <v>0</v>
      </c>
      <c r="C201" s="22">
        <v>23</v>
      </c>
      <c r="D201" s="21" t="s">
        <v>26</v>
      </c>
      <c r="E201" s="21" t="s">
        <v>26</v>
      </c>
      <c r="F201" s="21">
        <v>0</v>
      </c>
      <c r="G201" s="21">
        <v>100</v>
      </c>
      <c r="H201" s="21" t="s">
        <v>84</v>
      </c>
      <c r="I201" s="21" t="s">
        <v>80</v>
      </c>
      <c r="J201" s="28" t="s">
        <v>90</v>
      </c>
    </row>
    <row r="202" spans="1:10" ht="15.75" thickBot="1" x14ac:dyDescent="0.3">
      <c r="A202" s="29">
        <v>0</v>
      </c>
      <c r="B202" s="30" t="s">
        <v>26</v>
      </c>
      <c r="C202" s="30" t="s">
        <v>26</v>
      </c>
      <c r="D202" s="30" t="s">
        <v>26</v>
      </c>
      <c r="E202" s="30" t="s">
        <v>26</v>
      </c>
      <c r="F202" s="30" t="s">
        <v>26</v>
      </c>
      <c r="G202" s="30" t="s">
        <v>26</v>
      </c>
      <c r="H202" s="30" t="s">
        <v>26</v>
      </c>
      <c r="I202" s="30" t="s">
        <v>26</v>
      </c>
      <c r="J202" s="31" t="s">
        <v>26</v>
      </c>
    </row>
  </sheetData>
  <mergeCells count="3">
    <mergeCell ref="A1:C1"/>
    <mergeCell ref="A66:J66"/>
    <mergeCell ref="A34:AA34"/>
  </mergeCells>
  <pageMargins left="0.7" right="0.7" top="0.75" bottom="0.75" header="0.3" footer="0.3"/>
  <pageSetup paperSize="9" orientation="portrait" horizontalDpi="300" verticalDpi="300" r:id="rId1"/>
  <legacy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1</vt:i4>
      </vt:variant>
    </vt:vector>
  </HeadingPairs>
  <TitlesOfParts>
    <vt:vector size="5" baseType="lpstr">
      <vt:lpstr>feuil2</vt:lpstr>
      <vt:lpstr>Feuil3</vt:lpstr>
      <vt:lpstr>Feuil1</vt:lpstr>
      <vt:lpstr>Feuil4</vt:lpstr>
      <vt:lpstr>Feuil3!Criteres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cp:lastModifiedBy>Guillaume</cp:lastModifiedBy>
  <dcterms:created xsi:type="dcterms:W3CDTF">2012-10-04T14:42:25Z</dcterms:created>
  <dcterms:modified xsi:type="dcterms:W3CDTF">2012-11-30T10:56:12Z</dcterms:modified>
</cp:coreProperties>
</file>