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/>
  </bookViews>
  <sheets>
    <sheet name="PRESTATAIRES" sheetId="2" r:id="rId1"/>
    <sheet name="TARIFS" sheetId="1" r:id="rId2"/>
    <sheet name="DONNEES" sheetId="3" r:id="rId3"/>
  </sheets>
  <definedNames>
    <definedName name="A">TARIFS!$B$3:$B$10</definedName>
    <definedName name="B">TARIFS!$A$13:$A$20</definedName>
    <definedName name="D">TARIFS!$B$30:$B$31</definedName>
    <definedName name="E">TARIFS!$E$30:$E$35</definedName>
    <definedName name="F">TARIFS!$A$34:$A$35</definedName>
    <definedName name="G">TARIFS!$A$38:$A$40</definedName>
    <definedName name="H">TARIFS!$B$44:$B$51</definedName>
    <definedName name="I">TARIFS!$A$23:$A$27</definedName>
  </definedNames>
  <calcPr calcId="145621"/>
</workbook>
</file>

<file path=xl/calcChain.xml><?xml version="1.0" encoding="utf-8"?>
<calcChain xmlns="http://schemas.openxmlformats.org/spreadsheetml/2006/main">
  <c r="G2" i="2" l="1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C35" i="3"/>
  <c r="C34" i="3"/>
  <c r="B35" i="3"/>
  <c r="B34" i="3"/>
  <c r="B33" i="3"/>
  <c r="C32" i="3"/>
  <c r="C31" i="3"/>
  <c r="B32" i="3"/>
  <c r="B31" i="3"/>
  <c r="C30" i="3"/>
  <c r="C29" i="3"/>
  <c r="C28" i="3"/>
  <c r="C27" i="3"/>
  <c r="C26" i="3"/>
  <c r="B30" i="3"/>
  <c r="B29" i="3"/>
  <c r="B28" i="3"/>
  <c r="B27" i="3"/>
  <c r="B26" i="3"/>
  <c r="C25" i="3"/>
  <c r="B25" i="3"/>
  <c r="C8" i="1" l="1"/>
  <c r="C39" i="3" l="1"/>
  <c r="F6" i="2" l="1"/>
  <c r="F8" i="2"/>
  <c r="F9" i="2"/>
  <c r="F10" i="2"/>
  <c r="F11" i="2"/>
  <c r="F12" i="2"/>
  <c r="F13" i="2"/>
  <c r="F14" i="2"/>
  <c r="F15" i="2"/>
  <c r="F16" i="2"/>
  <c r="F17" i="2"/>
  <c r="F18" i="2"/>
  <c r="C19" i="2"/>
  <c r="I8" i="2"/>
  <c r="I9" i="2"/>
  <c r="I10" i="2"/>
  <c r="I11" i="2"/>
  <c r="I12" i="2"/>
  <c r="I13" i="2"/>
  <c r="I14" i="2"/>
  <c r="I15" i="2"/>
  <c r="I16" i="2"/>
  <c r="I17" i="2"/>
  <c r="I18" i="2"/>
  <c r="J8" i="2"/>
  <c r="J9" i="2"/>
  <c r="J10" i="2"/>
  <c r="J11" i="2"/>
  <c r="J12" i="2"/>
  <c r="J13" i="2"/>
  <c r="J14" i="2"/>
  <c r="J15" i="2"/>
  <c r="J16" i="2"/>
  <c r="J17" i="2"/>
  <c r="J18" i="2"/>
  <c r="H8" i="2"/>
  <c r="H9" i="2"/>
  <c r="H10" i="2"/>
  <c r="H11" i="2"/>
  <c r="H12" i="2"/>
  <c r="H13" i="2"/>
  <c r="H14" i="2"/>
  <c r="H15" i="2"/>
  <c r="H16" i="2"/>
  <c r="H17" i="2"/>
  <c r="H18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2" i="2"/>
  <c r="D3" i="2"/>
  <c r="D4" i="2"/>
  <c r="F4" i="2" s="1"/>
  <c r="D5" i="2"/>
  <c r="D6" i="2"/>
  <c r="D7" i="2"/>
  <c r="F7" i="2" s="1"/>
  <c r="D8" i="2"/>
  <c r="D9" i="2"/>
  <c r="D10" i="2"/>
  <c r="D11" i="2"/>
  <c r="D12" i="2"/>
  <c r="D13" i="2"/>
  <c r="D14" i="2"/>
  <c r="D15" i="2"/>
  <c r="D16" i="2"/>
  <c r="D17" i="2"/>
  <c r="D18" i="2"/>
  <c r="D2" i="2"/>
  <c r="F3" i="2" l="1"/>
  <c r="F5" i="2"/>
  <c r="F2" i="2"/>
  <c r="D19" i="2"/>
  <c r="E19" i="2"/>
  <c r="F19" i="2" l="1"/>
  <c r="B2" i="3"/>
  <c r="B3" i="3"/>
  <c r="B4" i="3"/>
  <c r="B5" i="3"/>
  <c r="B7" i="3"/>
  <c r="B8" i="3"/>
  <c r="C37" i="3" l="1"/>
  <c r="C38" i="3"/>
  <c r="C40" i="3"/>
  <c r="C41" i="3"/>
  <c r="C42" i="3"/>
  <c r="C43" i="3"/>
  <c r="C36" i="3"/>
  <c r="B37" i="3"/>
  <c r="B38" i="3"/>
  <c r="B40" i="3"/>
  <c r="B41" i="3"/>
  <c r="B42" i="3"/>
  <c r="B43" i="3"/>
  <c r="B36" i="3"/>
  <c r="B24" i="3"/>
  <c r="B23" i="3"/>
  <c r="C19" i="3"/>
  <c r="C20" i="3"/>
  <c r="C21" i="3"/>
  <c r="C22" i="3"/>
  <c r="C18" i="3"/>
  <c r="B19" i="3"/>
  <c r="B20" i="3"/>
  <c r="B21" i="3"/>
  <c r="B22" i="3"/>
  <c r="B18" i="3"/>
  <c r="C11" i="3"/>
  <c r="C12" i="3"/>
  <c r="C13" i="3"/>
  <c r="C14" i="3"/>
  <c r="C15" i="3"/>
  <c r="C16" i="3"/>
  <c r="C17" i="3"/>
  <c r="C10" i="3"/>
  <c r="B11" i="3"/>
  <c r="B12" i="3"/>
  <c r="B13" i="3"/>
  <c r="B14" i="3"/>
  <c r="B15" i="3"/>
  <c r="B16" i="3"/>
  <c r="B17" i="3"/>
  <c r="B10" i="3"/>
  <c r="B9" i="3"/>
  <c r="B38" i="1"/>
  <c r="C33" i="3" s="1"/>
  <c r="C30" i="1"/>
  <c r="C23" i="3" s="1"/>
  <c r="C31" i="1"/>
  <c r="C24" i="3" s="1"/>
  <c r="C4" i="1"/>
  <c r="C3" i="3" s="1"/>
  <c r="C5" i="1"/>
  <c r="C4" i="3" s="1"/>
  <c r="C6" i="1"/>
  <c r="C5" i="3" s="1"/>
  <c r="C7" i="1"/>
  <c r="C7" i="3" s="1"/>
  <c r="C9" i="1"/>
  <c r="C8" i="3" s="1"/>
  <c r="C10" i="1"/>
  <c r="C9" i="3" s="1"/>
  <c r="C3" i="1"/>
  <c r="C2" i="3" s="1"/>
  <c r="J3" i="2" l="1"/>
  <c r="J7" i="2"/>
  <c r="J2" i="2"/>
  <c r="H3" i="2" l="1"/>
  <c r="I3" i="2" s="1"/>
  <c r="H7" i="2"/>
  <c r="I7" i="2" s="1"/>
  <c r="J6" i="2"/>
  <c r="H6" i="2"/>
  <c r="I6" i="2" s="1"/>
  <c r="H5" i="2"/>
  <c r="I5" i="2" s="1"/>
  <c r="J5" i="2"/>
  <c r="H4" i="2"/>
  <c r="I4" i="2" s="1"/>
  <c r="J4" i="2"/>
  <c r="G19" i="2"/>
  <c r="H2" i="2"/>
  <c r="H19" i="2" l="1"/>
  <c r="J19" i="2"/>
  <c r="I2" i="2"/>
  <c r="I19" i="2" s="1"/>
</calcChain>
</file>

<file path=xl/sharedStrings.xml><?xml version="1.0" encoding="utf-8"?>
<sst xmlns="http://schemas.openxmlformats.org/spreadsheetml/2006/main" count="76" uniqueCount="25">
  <si>
    <t>PARTENAIRES</t>
  </si>
  <si>
    <t>PRIX UNITAIRE</t>
  </si>
  <si>
    <t>QUANTITE</t>
  </si>
  <si>
    <t>TVA</t>
  </si>
  <si>
    <t>COMMISSION TTC</t>
  </si>
  <si>
    <t>zen vitalité</t>
  </si>
  <si>
    <t>zen détente</t>
  </si>
  <si>
    <t>COMMISION HT</t>
  </si>
  <si>
    <t>PRIX TOTAL HT</t>
  </si>
  <si>
    <t>PRIX TOTAL TTC</t>
  </si>
  <si>
    <t>TOTAL</t>
  </si>
  <si>
    <t>TVA SUR COMMISSION</t>
  </si>
  <si>
    <t xml:space="preserve">SOMME A PERCEVOIR </t>
  </si>
  <si>
    <t>A</t>
  </si>
  <si>
    <t>B</t>
  </si>
  <si>
    <t>D</t>
  </si>
  <si>
    <t>E</t>
  </si>
  <si>
    <t>F</t>
  </si>
  <si>
    <t>G</t>
  </si>
  <si>
    <t>H</t>
  </si>
  <si>
    <t>PRIX VENTE</t>
  </si>
  <si>
    <t>COMMISSION</t>
  </si>
  <si>
    <t>BILL</t>
  </si>
  <si>
    <t>BOU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</si>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</sst>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E1296"/>
      <name val="Verdana"/>
      <family val="2"/>
    </font>
    <font>
      <sz val="11"/>
      <name val="Calibri"/>
      <family val="2"/>
      <scheme val="minor"/>
    </font>
    <font>
      <sz val="9"/>
      <name val="Verdana"/>
      <family val="2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0"/>
      <color theme="1"/>
      <name val="Aharoni"/>
      <charset val="177"/>
    </font>
    <font>
      <b/>
      <sz val="14"/>
      <color theme="1"/>
      <name val="Aharoni"/>
      <charset val="177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9">
    <border>
      <left/>
      <right/>
      <top/>
      <bottom/>
      <diagonal/>
    </border>
    <border>
      <left/>
      <right style="medium">
        <color rgb="FFCCCCCC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rgb="FFCCCCCC"/>
      </right>
      <top/>
      <bottom/>
      <diagonal/>
    </border>
    <border>
      <left style="medium">
        <color indexed="64"/>
      </left>
      <right style="medium">
        <color rgb="FFCCCCCC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Fill="1" applyAlignment="1">
      <alignment wrapText="1"/>
    </xf>
    <xf numFmtId="0" fontId="5" fillId="0" borderId="3" xfId="0" applyFont="1" applyBorder="1"/>
    <xf numFmtId="0" fontId="0" fillId="0" borderId="5" xfId="0" applyBorder="1"/>
    <xf numFmtId="0" fontId="2" fillId="0" borderId="6" xfId="0" applyFont="1" applyBorder="1"/>
    <xf numFmtId="0" fontId="0" fillId="0" borderId="7" xfId="0" applyBorder="1"/>
    <xf numFmtId="0" fontId="2" fillId="0" borderId="6" xfId="0" applyFont="1" applyFill="1" applyBorder="1" applyAlignment="1">
      <alignment wrapText="1"/>
    </xf>
    <xf numFmtId="0" fontId="2" fillId="0" borderId="8" xfId="0" applyFont="1" applyFill="1" applyBorder="1" applyAlignment="1">
      <alignment horizontal="left" vertical="center" wrapText="1"/>
    </xf>
    <xf numFmtId="0" fontId="2" fillId="0" borderId="9" xfId="0" applyFont="1" applyFill="1" applyBorder="1" applyAlignment="1">
      <alignment horizontal="left" vertical="center" wrapText="1"/>
    </xf>
    <xf numFmtId="0" fontId="0" fillId="0" borderId="11" xfId="0" applyBorder="1"/>
    <xf numFmtId="0" fontId="5" fillId="0" borderId="12" xfId="0" applyFont="1" applyBorder="1"/>
    <xf numFmtId="9" fontId="6" fillId="0" borderId="13" xfId="0" applyNumberFormat="1" applyFont="1" applyBorder="1"/>
    <xf numFmtId="0" fontId="0" fillId="0" borderId="14" xfId="0" applyBorder="1"/>
    <xf numFmtId="0" fontId="0" fillId="0" borderId="6" xfId="0" applyBorder="1"/>
    <xf numFmtId="0" fontId="0" fillId="0" borderId="15" xfId="0" applyBorder="1"/>
    <xf numFmtId="0" fontId="0" fillId="0" borderId="3" xfId="0" applyBorder="1"/>
    <xf numFmtId="0" fontId="7" fillId="0" borderId="6" xfId="0" applyFont="1" applyBorder="1"/>
    <xf numFmtId="0" fontId="7" fillId="0" borderId="15" xfId="0" applyFont="1" applyBorder="1"/>
    <xf numFmtId="0" fontId="0" fillId="0" borderId="0" xfId="0" applyBorder="1"/>
    <xf numFmtId="0" fontId="0" fillId="0" borderId="4" xfId="0" applyBorder="1"/>
    <xf numFmtId="0" fontId="7" fillId="0" borderId="3" xfId="0" applyFont="1" applyBorder="1"/>
    <xf numFmtId="0" fontId="0" fillId="0" borderId="16" xfId="0" applyBorder="1"/>
    <xf numFmtId="0" fontId="5" fillId="0" borderId="14" xfId="0" applyFont="1" applyBorder="1"/>
    <xf numFmtId="0" fontId="7" fillId="0" borderId="6" xfId="0" applyFont="1" applyFill="1" applyBorder="1" applyAlignment="1">
      <alignment wrapText="1"/>
    </xf>
    <xf numFmtId="0" fontId="5" fillId="0" borderId="12" xfId="0" applyFont="1" applyFill="1" applyBorder="1" applyAlignment="1">
      <alignment wrapText="1"/>
    </xf>
    <xf numFmtId="0" fontId="5" fillId="0" borderId="13" xfId="0" applyFont="1" applyBorder="1"/>
    <xf numFmtId="0" fontId="8" fillId="0" borderId="12" xfId="0" applyFont="1" applyBorder="1"/>
    <xf numFmtId="0" fontId="3" fillId="0" borderId="6" xfId="0" applyFont="1" applyBorder="1"/>
    <xf numFmtId="0" fontId="4" fillId="0" borderId="7" xfId="0" applyFont="1" applyFill="1" applyBorder="1" applyAlignment="1">
      <alignment horizontal="center" vertical="center" wrapText="1"/>
    </xf>
    <xf numFmtId="0" fontId="3" fillId="0" borderId="15" xfId="0" applyFont="1" applyBorder="1"/>
    <xf numFmtId="0" fontId="4" fillId="0" borderId="11" xfId="0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64" fontId="4" fillId="0" borderId="10" xfId="0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right" vertical="center" wrapText="1"/>
    </xf>
    <xf numFmtId="2" fontId="4" fillId="0" borderId="11" xfId="0" applyNumberFormat="1" applyFont="1" applyFill="1" applyBorder="1" applyAlignment="1">
      <alignment horizontal="right" vertical="center" wrapText="1"/>
    </xf>
    <xf numFmtId="2" fontId="0" fillId="0" borderId="0" xfId="0" applyNumberFormat="1" applyAlignment="1">
      <alignment horizontal="right"/>
    </xf>
    <xf numFmtId="0" fontId="0" fillId="0" borderId="6" xfId="0" applyFill="1" applyBorder="1"/>
    <xf numFmtId="2" fontId="4" fillId="0" borderId="5" xfId="0" applyNumberFormat="1" applyFont="1" applyFill="1" applyBorder="1" applyAlignment="1">
      <alignment horizontal="right" vertical="center" wrapText="1"/>
    </xf>
    <xf numFmtId="0" fontId="0" fillId="2" borderId="3" xfId="0" applyFill="1" applyBorder="1"/>
    <xf numFmtId="2" fontId="0" fillId="2" borderId="5" xfId="0" applyNumberFormat="1" applyFill="1" applyBorder="1" applyAlignment="1">
      <alignment horizontal="right"/>
    </xf>
    <xf numFmtId="0" fontId="0" fillId="2" borderId="6" xfId="0" applyFill="1" applyBorder="1"/>
    <xf numFmtId="2" fontId="0" fillId="2" borderId="7" xfId="0" applyNumberFormat="1" applyFill="1" applyBorder="1" applyAlignment="1">
      <alignment horizontal="right"/>
    </xf>
    <xf numFmtId="0" fontId="0" fillId="2" borderId="15" xfId="0" applyFill="1" applyBorder="1"/>
    <xf numFmtId="2" fontId="0" fillId="2" borderId="11" xfId="0" applyNumberFormat="1" applyFill="1" applyBorder="1" applyAlignment="1">
      <alignment horizontal="right"/>
    </xf>
    <xf numFmtId="0" fontId="0" fillId="2" borderId="5" xfId="0" applyFill="1" applyBorder="1"/>
    <xf numFmtId="0" fontId="0" fillId="2" borderId="7" xfId="0" applyFill="1" applyBorder="1"/>
    <xf numFmtId="0" fontId="0" fillId="2" borderId="11" xfId="0" applyFill="1" applyBorder="1"/>
    <xf numFmtId="2" fontId="0" fillId="2" borderId="18" xfId="0" applyNumberFormat="1" applyFill="1" applyBorder="1" applyAlignment="1">
      <alignment horizontal="right"/>
    </xf>
    <xf numFmtId="2" fontId="0" fillId="2" borderId="17" xfId="0" applyNumberFormat="1" applyFill="1" applyBorder="1" applyAlignment="1">
      <alignment horizontal="right"/>
    </xf>
    <xf numFmtId="0" fontId="0" fillId="0" borderId="19" xfId="0" applyBorder="1"/>
    <xf numFmtId="0" fontId="0" fillId="2" borderId="18" xfId="0" applyFill="1" applyBorder="1"/>
    <xf numFmtId="0" fontId="0" fillId="2" borderId="19" xfId="0" applyFill="1" applyBorder="1"/>
    <xf numFmtId="0" fontId="0" fillId="2" borderId="17" xfId="0" applyFill="1" applyBorder="1"/>
    <xf numFmtId="0" fontId="5" fillId="0" borderId="0" xfId="0" applyFont="1" applyBorder="1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3" borderId="23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 vertical="center"/>
    </xf>
    <xf numFmtId="164" fontId="0" fillId="3" borderId="27" xfId="0" applyNumberFormat="1" applyFill="1" applyBorder="1" applyAlignment="1">
      <alignment horizontal="center" vertical="center"/>
    </xf>
    <xf numFmtId="164" fontId="0" fillId="3" borderId="27" xfId="0" applyNumberFormat="1" applyFill="1" applyBorder="1" applyAlignment="1">
      <alignment horizontal="center"/>
    </xf>
    <xf numFmtId="164" fontId="0" fillId="3" borderId="25" xfId="0" applyNumberFormat="1" applyFill="1" applyBorder="1" applyAlignment="1">
      <alignment horizontal="center" vertical="center"/>
    </xf>
    <xf numFmtId="164" fontId="0" fillId="3" borderId="28" xfId="0" applyNumberFormat="1" applyFill="1" applyBorder="1" applyAlignment="1">
      <alignment horizontal="center"/>
    </xf>
    <xf numFmtId="164" fontId="0" fillId="5" borderId="23" xfId="0" applyNumberFormat="1" applyFill="1" applyBorder="1" applyAlignment="1">
      <alignment horizontal="center" vertical="center"/>
    </xf>
    <xf numFmtId="164" fontId="0" fillId="5" borderId="24" xfId="0" applyNumberFormat="1" applyFill="1" applyBorder="1" applyAlignment="1">
      <alignment horizontal="center" vertical="center"/>
    </xf>
    <xf numFmtId="164" fontId="0" fillId="5" borderId="24" xfId="0" applyNumberFormat="1" applyFill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164" fontId="0" fillId="7" borderId="23" xfId="0" applyNumberFormat="1" applyFill="1" applyBorder="1" applyAlignment="1">
      <alignment horizontal="center" vertical="center"/>
    </xf>
    <xf numFmtId="164" fontId="0" fillId="7" borderId="26" xfId="0" applyNumberFormat="1" applyFill="1" applyBorder="1" applyAlignment="1">
      <alignment horizontal="center" vertical="center"/>
    </xf>
    <xf numFmtId="164" fontId="0" fillId="7" borderId="24" xfId="0" applyNumberFormat="1" applyFill="1" applyBorder="1" applyAlignment="1">
      <alignment horizontal="center" vertical="center"/>
    </xf>
    <xf numFmtId="164" fontId="0" fillId="7" borderId="27" xfId="0" applyNumberFormat="1" applyFill="1" applyBorder="1" applyAlignment="1">
      <alignment horizontal="center" vertical="center"/>
    </xf>
    <xf numFmtId="164" fontId="0" fillId="7" borderId="24" xfId="0" applyNumberFormat="1" applyFill="1" applyBorder="1" applyAlignment="1">
      <alignment horizontal="center"/>
    </xf>
    <xf numFmtId="164" fontId="0" fillId="7" borderId="27" xfId="0" applyNumberFormat="1" applyFill="1" applyBorder="1" applyAlignment="1">
      <alignment horizontal="center"/>
    </xf>
    <xf numFmtId="164" fontId="0" fillId="7" borderId="25" xfId="0" applyNumberFormat="1" applyFill="1" applyBorder="1" applyAlignment="1">
      <alignment horizontal="center"/>
    </xf>
    <xf numFmtId="164" fontId="0" fillId="7" borderId="28" xfId="0" applyNumberFormat="1" applyFill="1" applyBorder="1" applyAlignment="1">
      <alignment horizontal="center"/>
    </xf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23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9" fillId="6" borderId="12" xfId="0" applyFont="1" applyFill="1" applyBorder="1" applyAlignment="1">
      <alignment horizontal="center" vertical="center" wrapText="1"/>
    </xf>
    <xf numFmtId="164" fontId="9" fillId="6" borderId="2" xfId="0" applyNumberFormat="1" applyFont="1" applyFill="1" applyBorder="1" applyAlignment="1">
      <alignment horizontal="center" vertical="center" wrapText="1"/>
    </xf>
    <xf numFmtId="0" fontId="9" fillId="6" borderId="13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 wrapText="1"/>
    </xf>
    <xf numFmtId="164" fontId="9" fillId="9" borderId="13" xfId="0" applyNumberFormat="1" applyFont="1" applyFill="1" applyBorder="1" applyAlignment="1">
      <alignment horizontal="center" vertical="center" wrapText="1"/>
    </xf>
    <xf numFmtId="164" fontId="9" fillId="4" borderId="2" xfId="0" applyNumberFormat="1" applyFont="1" applyFill="1" applyBorder="1" applyAlignment="1">
      <alignment horizontal="center" vertical="center" wrapText="1"/>
    </xf>
    <xf numFmtId="164" fontId="9" fillId="4" borderId="13" xfId="0" applyNumberFormat="1" applyFont="1" applyFill="1" applyBorder="1" applyAlignment="1">
      <alignment horizontal="center" vertical="center" wrapText="1"/>
    </xf>
    <xf numFmtId="164" fontId="9" fillId="8" borderId="2" xfId="0" applyNumberFormat="1" applyFont="1" applyFill="1" applyBorder="1" applyAlignment="1">
      <alignment horizontal="center" vertical="center" wrapText="1"/>
    </xf>
    <xf numFmtId="0" fontId="10" fillId="6" borderId="12" xfId="0" applyFont="1" applyFill="1" applyBorder="1"/>
    <xf numFmtId="164" fontId="10" fillId="6" borderId="2" xfId="0" applyNumberFormat="1" applyFont="1" applyFill="1" applyBorder="1" applyAlignment="1">
      <alignment horizontal="center"/>
    </xf>
    <xf numFmtId="0" fontId="10" fillId="6" borderId="13" xfId="0" applyFont="1" applyFill="1" applyBorder="1" applyAlignment="1">
      <alignment horizontal="center"/>
    </xf>
    <xf numFmtId="164" fontId="10" fillId="9" borderId="2" xfId="0" applyNumberFormat="1" applyFont="1" applyFill="1" applyBorder="1" applyAlignment="1">
      <alignment horizontal="center"/>
    </xf>
    <xf numFmtId="164" fontId="10" fillId="9" borderId="13" xfId="0" applyNumberFormat="1" applyFont="1" applyFill="1" applyBorder="1" applyAlignment="1">
      <alignment horizontal="center"/>
    </xf>
    <xf numFmtId="164" fontId="10" fillId="4" borderId="2" xfId="0" applyNumberFormat="1" applyFont="1" applyFill="1" applyBorder="1" applyAlignment="1">
      <alignment horizontal="center"/>
    </xf>
    <xf numFmtId="164" fontId="10" fillId="4" borderId="13" xfId="0" applyNumberFormat="1" applyFont="1" applyFill="1" applyBorder="1" applyAlignment="1">
      <alignment horizontal="center"/>
    </xf>
    <xf numFmtId="164" fontId="10" fillId="8" borderId="2" xfId="0" applyNumberFormat="1" applyFont="1" applyFill="1" applyBorder="1" applyAlignment="1">
      <alignment horizontal="center"/>
    </xf>
    <xf numFmtId="164" fontId="9" fillId="9" borderId="2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0" fillId="0" borderId="0" xfId="0" applyFill="1" applyBorder="1"/>
    <xf numFmtId="0" fontId="0" fillId="0" borderId="17" xfId="0" applyFill="1" applyBorder="1"/>
    <xf numFmtId="2" fontId="0" fillId="2" borderId="19" xfId="0" applyNumberFormat="1" applyFill="1" applyBorder="1" applyAlignment="1">
      <alignment horizontal="right"/>
    </xf>
    <xf numFmtId="2" fontId="4" fillId="2" borderId="11" xfId="0" applyNumberFormat="1" applyFont="1" applyFill="1" applyBorder="1" applyAlignment="1">
      <alignment horizontal="right" vertical="center" wrapText="1"/>
    </xf>
    <xf numFmtId="2" fontId="0" fillId="0" borderId="19" xfId="0" applyNumberFormat="1" applyFill="1" applyBorder="1" applyAlignment="1">
      <alignment horizontal="right"/>
    </xf>
    <xf numFmtId="2" fontId="4" fillId="2" borderId="5" xfId="0" applyNumberFormat="1" applyFont="1" applyFill="1" applyBorder="1" applyAlignment="1">
      <alignment horizontal="right" vertical="center" wrapText="1"/>
    </xf>
    <xf numFmtId="2" fontId="4" fillId="2" borderId="7" xfId="0" applyNumberFormat="1" applyFont="1" applyFill="1" applyBorder="1" applyAlignment="1">
      <alignment horizontal="right" vertical="center" wrapText="1"/>
    </xf>
    <xf numFmtId="2" fontId="0" fillId="0" borderId="5" xfId="0" applyNumberFormat="1" applyFill="1" applyBorder="1" applyAlignment="1">
      <alignment horizontal="right"/>
    </xf>
    <xf numFmtId="2" fontId="0" fillId="0" borderId="7" xfId="0" applyNumberFormat="1" applyFill="1" applyBorder="1" applyAlignment="1">
      <alignment horizontal="right"/>
    </xf>
    <xf numFmtId="0" fontId="7" fillId="0" borderId="0" xfId="0" applyFont="1" applyBorder="1"/>
    <xf numFmtId="0" fontId="3" fillId="0" borderId="14" xfId="0" applyFont="1" applyBorder="1"/>
    <xf numFmtId="0" fontId="3" fillId="0" borderId="7" xfId="0" applyFont="1" applyBorder="1"/>
    <xf numFmtId="0" fontId="3" fillId="0" borderId="11" xfId="0" applyFont="1" applyFill="1" applyBorder="1"/>
    <xf numFmtId="164" fontId="0" fillId="7" borderId="20" xfId="0" applyNumberFormat="1" applyFill="1" applyBorder="1" applyAlignment="1">
      <alignment horizontal="center" vertical="center"/>
    </xf>
    <xf numFmtId="164" fontId="0" fillId="7" borderId="21" xfId="0" applyNumberFormat="1" applyFill="1" applyBorder="1" applyAlignment="1">
      <alignment horizontal="center" vertical="center"/>
    </xf>
    <xf numFmtId="164" fontId="0" fillId="7" borderId="21" xfId="0" applyNumberFormat="1" applyFill="1" applyBorder="1" applyAlignment="1">
      <alignment horizontal="center"/>
    </xf>
    <xf numFmtId="164" fontId="0" fillId="7" borderId="22" xfId="0" applyNumberFormat="1" applyFill="1" applyBorder="1" applyAlignment="1">
      <alignment horizontal="center"/>
    </xf>
    <xf numFmtId="164" fontId="9" fillId="4" borderId="18" xfId="0" applyNumberFormat="1" applyFont="1" applyFill="1" applyBorder="1" applyAlignment="1">
      <alignment horizontal="center" vertical="center" wrapText="1"/>
    </xf>
    <xf numFmtId="164" fontId="10" fillId="4" borderId="17" xfId="0" applyNumberFormat="1" applyFont="1" applyFill="1" applyBorder="1" applyAlignment="1">
      <alignment horizontal="center"/>
    </xf>
    <xf numFmtId="0" fontId="8" fillId="0" borderId="12" xfId="0" applyFont="1" applyFill="1" applyBorder="1" applyAlignment="1">
      <alignment horizontal="left" vertical="center"/>
    </xf>
    <xf numFmtId="0" fontId="8" fillId="0" borderId="14" xfId="0" applyFont="1" applyFill="1" applyBorder="1" applyAlignment="1">
      <alignment horizontal="left" vertical="center"/>
    </xf>
    <xf numFmtId="2" fontId="3" fillId="2" borderId="5" xfId="0" applyNumberFormat="1" applyFont="1" applyFill="1" applyBorder="1" applyAlignment="1">
      <alignment horizontal="right"/>
    </xf>
    <xf numFmtId="2" fontId="3" fillId="2" borderId="7" xfId="0" applyNumberFormat="1" applyFont="1" applyFill="1" applyBorder="1" applyAlignment="1">
      <alignment horizontal="right"/>
    </xf>
    <xf numFmtId="2" fontId="3" fillId="2" borderId="11" xfId="0" applyNumberFormat="1" applyFont="1" applyFill="1" applyBorder="1" applyAlignment="1">
      <alignment horizontal="right"/>
    </xf>
    <xf numFmtId="2" fontId="3" fillId="0" borderId="5" xfId="0" applyNumberFormat="1" applyFont="1" applyBorder="1" applyAlignment="1">
      <alignment horizontal="right"/>
    </xf>
    <xf numFmtId="2" fontId="3" fillId="0" borderId="7" xfId="0" applyNumberFormat="1" applyFont="1" applyBorder="1" applyAlignment="1">
      <alignment horizontal="right"/>
    </xf>
    <xf numFmtId="2" fontId="3" fillId="0" borderId="11" xfId="0" applyNumberFormat="1" applyFont="1" applyBorder="1" applyAlignment="1">
      <alignment horizontal="right"/>
    </xf>
    <xf numFmtId="0" fontId="0" fillId="2" borderId="2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A2" sqref="A2"/>
    </sheetView>
  </sheetViews>
  <sheetFormatPr baseColWidth="10" defaultRowHeight="15" x14ac:dyDescent="0.25"/>
  <cols>
    <col min="1" max="1" width="25.140625" bestFit="1" customWidth="1"/>
    <col min="2" max="2" width="13.85546875" style="57" bestFit="1" customWidth="1"/>
    <col min="3" max="3" width="10.140625" style="58" bestFit="1" customWidth="1"/>
    <col min="4" max="4" width="13.5703125" style="58" customWidth="1"/>
    <col min="5" max="5" width="13.140625" style="57" customWidth="1"/>
    <col min="6" max="6" width="11.7109375" style="57" customWidth="1"/>
    <col min="7" max="8" width="17" style="57" customWidth="1"/>
    <col min="9" max="9" width="13.7109375" style="57" customWidth="1"/>
    <col min="10" max="10" width="15.28515625" style="57" customWidth="1"/>
  </cols>
  <sheetData>
    <row r="1" spans="1:10" ht="44.25" customHeight="1" thickBot="1" x14ac:dyDescent="0.3">
      <c r="A1" s="89" t="s">
        <v>0</v>
      </c>
      <c r="B1" s="90" t="s">
        <v>1</v>
      </c>
      <c r="C1" s="91" t="s">
        <v>2</v>
      </c>
      <c r="D1" s="92" t="s">
        <v>9</v>
      </c>
      <c r="E1" s="93" t="s">
        <v>8</v>
      </c>
      <c r="F1" s="105" t="s">
        <v>3</v>
      </c>
      <c r="G1" s="124" t="s">
        <v>4</v>
      </c>
      <c r="H1" s="95" t="s">
        <v>7</v>
      </c>
      <c r="I1" s="94" t="s">
        <v>11</v>
      </c>
      <c r="J1" s="96" t="s">
        <v>12</v>
      </c>
    </row>
    <row r="2" spans="1:10" x14ac:dyDescent="0.25">
      <c r="A2" s="78" t="s">
        <v>19</v>
      </c>
      <c r="B2" s="81">
        <v>49.9</v>
      </c>
      <c r="C2" s="82">
        <v>1</v>
      </c>
      <c r="D2" s="70">
        <f>IF(B2*C2&gt;0,B2*C2,"")</f>
        <v>49.9</v>
      </c>
      <c r="E2" s="71">
        <f>IF(C2&gt;0,(C2*B2)/1.196,"")</f>
        <v>41.722408026755851</v>
      </c>
      <c r="F2" s="120">
        <f>IF(C2&gt;0,D2-E2,"")</f>
        <v>8.177591973244148</v>
      </c>
      <c r="G2" s="59">
        <f>IF(C2&gt;0,SUMPRODUCT((DONNEES!$A$4:$A$48=A2)*(DONNEES!$B$4:$B$48=B2),DONNEES!$C$4:$C$48*C2),"")</f>
        <v>12.52</v>
      </c>
      <c r="H2" s="60">
        <f>IF(C2&gt;0,G2/1.196,"")</f>
        <v>10.468227424749164</v>
      </c>
      <c r="I2" s="59">
        <f>IF(C2&gt;0,G2-H2,"")</f>
        <v>2.0517725752508351</v>
      </c>
      <c r="J2" s="66">
        <f t="shared" ref="J2:J18" si="0">IF(C2&gt;0,(B2*C2)-G2,"")</f>
        <v>37.379999999999995</v>
      </c>
    </row>
    <row r="3" spans="1:10" x14ac:dyDescent="0.25">
      <c r="A3" s="79"/>
      <c r="B3" s="83"/>
      <c r="C3" s="84"/>
      <c r="D3" s="72" t="str">
        <f t="shared" ref="D3:D18" si="1">IF(B3*C3&gt;0,B3*C3,"")</f>
        <v/>
      </c>
      <c r="E3" s="73" t="str">
        <f t="shared" ref="E3:E18" si="2">IF(C3&gt;0,(C3*B3)/1.196,"")</f>
        <v/>
      </c>
      <c r="F3" s="121" t="str">
        <f t="shared" ref="F3:F18" si="3">IF(C3&gt;0,D3-E3,"")</f>
        <v/>
      </c>
      <c r="G3" s="61" t="str">
        <f>IF(C3&gt;0,SUMPRODUCT((DONNEES!$A$4:$A$48=A3)*(DONNEES!$B$4:$B$48=B3),DONNEES!$C$4:$C$48*C3),"")</f>
        <v/>
      </c>
      <c r="H3" s="62" t="str">
        <f t="shared" ref="H3:H18" si="4">IF(C3&gt;0,G3/1.196,"")</f>
        <v/>
      </c>
      <c r="I3" s="61" t="str">
        <f t="shared" ref="I3:I18" si="5">IF(C3&gt;0,G3-H3,"")</f>
        <v/>
      </c>
      <c r="J3" s="67" t="str">
        <f t="shared" si="0"/>
        <v/>
      </c>
    </row>
    <row r="4" spans="1:10" x14ac:dyDescent="0.25">
      <c r="A4" s="79"/>
      <c r="B4" s="85"/>
      <c r="C4" s="86"/>
      <c r="D4" s="74" t="str">
        <f t="shared" si="1"/>
        <v/>
      </c>
      <c r="E4" s="75" t="str">
        <f t="shared" si="2"/>
        <v/>
      </c>
      <c r="F4" s="122" t="str">
        <f t="shared" si="3"/>
        <v/>
      </c>
      <c r="G4" s="61" t="str">
        <f>IF(C4&gt;0,SUMPRODUCT((DONNEES!$A$4:$A$48=A4)*(DONNEES!$B$4:$B$48=B4),DONNEES!$C$4:$C$48*C4),"")</f>
        <v/>
      </c>
      <c r="H4" s="63" t="str">
        <f t="shared" si="4"/>
        <v/>
      </c>
      <c r="I4" s="61" t="str">
        <f t="shared" si="5"/>
        <v/>
      </c>
      <c r="J4" s="68" t="str">
        <f t="shared" si="0"/>
        <v/>
      </c>
    </row>
    <row r="5" spans="1:10" x14ac:dyDescent="0.25">
      <c r="A5" s="79"/>
      <c r="B5" s="85"/>
      <c r="C5" s="86"/>
      <c r="D5" s="74" t="str">
        <f t="shared" si="1"/>
        <v/>
      </c>
      <c r="E5" s="75" t="str">
        <f t="shared" si="2"/>
        <v/>
      </c>
      <c r="F5" s="122" t="str">
        <f t="shared" si="3"/>
        <v/>
      </c>
      <c r="G5" s="61" t="str">
        <f>IF(C5&gt;0,SUMPRODUCT((DONNEES!$A$4:$A$48=A5)*(DONNEES!$B$4:$B$48=B5),DONNEES!$C$4:$C$48*C5),"")</f>
        <v/>
      </c>
      <c r="H5" s="63" t="str">
        <f t="shared" si="4"/>
        <v/>
      </c>
      <c r="I5" s="61" t="str">
        <f t="shared" si="5"/>
        <v/>
      </c>
      <c r="J5" s="68" t="str">
        <f t="shared" si="0"/>
        <v/>
      </c>
    </row>
    <row r="6" spans="1:10" x14ac:dyDescent="0.25">
      <c r="A6" s="79"/>
      <c r="B6" s="85"/>
      <c r="C6" s="86"/>
      <c r="D6" s="74" t="str">
        <f t="shared" si="1"/>
        <v/>
      </c>
      <c r="E6" s="75" t="str">
        <f t="shared" si="2"/>
        <v/>
      </c>
      <c r="F6" s="122" t="str">
        <f t="shared" si="3"/>
        <v/>
      </c>
      <c r="G6" s="61" t="str">
        <f>IF(C6&gt;0,SUMPRODUCT((DONNEES!$A$4:$A$48=A6)*(DONNEES!$B$4:$B$48=B6),DONNEES!$C$4:$C$48*C6),"")</f>
        <v/>
      </c>
      <c r="H6" s="63" t="str">
        <f t="shared" si="4"/>
        <v/>
      </c>
      <c r="I6" s="61" t="str">
        <f t="shared" si="5"/>
        <v/>
      </c>
      <c r="J6" s="68" t="str">
        <f t="shared" si="0"/>
        <v/>
      </c>
    </row>
    <row r="7" spans="1:10" x14ac:dyDescent="0.25">
      <c r="A7" s="79"/>
      <c r="B7" s="85"/>
      <c r="C7" s="86"/>
      <c r="D7" s="74" t="str">
        <f t="shared" si="1"/>
        <v/>
      </c>
      <c r="E7" s="75" t="str">
        <f t="shared" si="2"/>
        <v/>
      </c>
      <c r="F7" s="122" t="str">
        <f t="shared" si="3"/>
        <v/>
      </c>
      <c r="G7" s="61" t="str">
        <f>IF(C7&gt;0,SUMPRODUCT((DONNEES!$A$4:$A$48=A7)*(DONNEES!$B$4:$B$48=B7),DONNEES!$C$4:$C$48*C7),"")</f>
        <v/>
      </c>
      <c r="H7" s="63" t="str">
        <f t="shared" si="4"/>
        <v/>
      </c>
      <c r="I7" s="61" t="str">
        <f t="shared" si="5"/>
        <v/>
      </c>
      <c r="J7" s="68" t="str">
        <f t="shared" si="0"/>
        <v/>
      </c>
    </row>
    <row r="8" spans="1:10" x14ac:dyDescent="0.25">
      <c r="A8" s="79"/>
      <c r="B8" s="85"/>
      <c r="C8" s="86"/>
      <c r="D8" s="74" t="str">
        <f t="shared" si="1"/>
        <v/>
      </c>
      <c r="E8" s="75" t="str">
        <f t="shared" si="2"/>
        <v/>
      </c>
      <c r="F8" s="122" t="str">
        <f t="shared" si="3"/>
        <v/>
      </c>
      <c r="G8" s="61" t="str">
        <f>IF(C8&gt;0,SUMPRODUCT((DONNEES!$A$4:$A$48=A8)*(DONNEES!$B$4:$B$48=B8),DONNEES!$C$4:$C$48*C8),"")</f>
        <v/>
      </c>
      <c r="H8" s="63" t="str">
        <f t="shared" si="4"/>
        <v/>
      </c>
      <c r="I8" s="61" t="str">
        <f t="shared" si="5"/>
        <v/>
      </c>
      <c r="J8" s="68" t="str">
        <f t="shared" si="0"/>
        <v/>
      </c>
    </row>
    <row r="9" spans="1:10" x14ac:dyDescent="0.25">
      <c r="A9" s="79"/>
      <c r="B9" s="85"/>
      <c r="C9" s="86"/>
      <c r="D9" s="74" t="str">
        <f t="shared" si="1"/>
        <v/>
      </c>
      <c r="E9" s="75" t="str">
        <f t="shared" si="2"/>
        <v/>
      </c>
      <c r="F9" s="122" t="str">
        <f t="shared" si="3"/>
        <v/>
      </c>
      <c r="G9" s="61" t="str">
        <f>IF(C9&gt;0,SUMPRODUCT((DONNEES!$A$4:$A$48=A9)*(DONNEES!$B$4:$B$48=B9),DONNEES!$C$4:$C$48*C9),"")</f>
        <v/>
      </c>
      <c r="H9" s="63" t="str">
        <f t="shared" si="4"/>
        <v/>
      </c>
      <c r="I9" s="61" t="str">
        <f t="shared" si="5"/>
        <v/>
      </c>
      <c r="J9" s="68" t="str">
        <f t="shared" si="0"/>
        <v/>
      </c>
    </row>
    <row r="10" spans="1:10" x14ac:dyDescent="0.25">
      <c r="A10" s="79"/>
      <c r="B10" s="85"/>
      <c r="C10" s="86"/>
      <c r="D10" s="74" t="str">
        <f t="shared" si="1"/>
        <v/>
      </c>
      <c r="E10" s="75" t="str">
        <f t="shared" si="2"/>
        <v/>
      </c>
      <c r="F10" s="122" t="str">
        <f t="shared" si="3"/>
        <v/>
      </c>
      <c r="G10" s="61" t="str">
        <f>IF(C10&gt;0,SUMPRODUCT((DONNEES!$A$4:$A$48=A10)*(DONNEES!$B$4:$B$48=B10),DONNEES!$C$4:$C$48*C10),"")</f>
        <v/>
      </c>
      <c r="H10" s="63" t="str">
        <f t="shared" si="4"/>
        <v/>
      </c>
      <c r="I10" s="61" t="str">
        <f t="shared" si="5"/>
        <v/>
      </c>
      <c r="J10" s="68" t="str">
        <f t="shared" si="0"/>
        <v/>
      </c>
    </row>
    <row r="11" spans="1:10" x14ac:dyDescent="0.25">
      <c r="A11" s="79"/>
      <c r="B11" s="85"/>
      <c r="C11" s="86"/>
      <c r="D11" s="74" t="str">
        <f t="shared" si="1"/>
        <v/>
      </c>
      <c r="E11" s="75" t="str">
        <f t="shared" si="2"/>
        <v/>
      </c>
      <c r="F11" s="122" t="str">
        <f t="shared" si="3"/>
        <v/>
      </c>
      <c r="G11" s="61" t="str">
        <f>IF(C11&gt;0,SUMPRODUCT((DONNEES!$A$4:$A$48=A11)*(DONNEES!$B$4:$B$48=B11),DONNEES!$C$4:$C$48*C11),"")</f>
        <v/>
      </c>
      <c r="H11" s="63" t="str">
        <f t="shared" si="4"/>
        <v/>
      </c>
      <c r="I11" s="61" t="str">
        <f t="shared" si="5"/>
        <v/>
      </c>
      <c r="J11" s="68" t="str">
        <f t="shared" si="0"/>
        <v/>
      </c>
    </row>
    <row r="12" spans="1:10" x14ac:dyDescent="0.25">
      <c r="A12" s="79"/>
      <c r="B12" s="85"/>
      <c r="C12" s="86"/>
      <c r="D12" s="74" t="str">
        <f t="shared" si="1"/>
        <v/>
      </c>
      <c r="E12" s="75" t="str">
        <f t="shared" si="2"/>
        <v/>
      </c>
      <c r="F12" s="122" t="str">
        <f t="shared" si="3"/>
        <v/>
      </c>
      <c r="G12" s="61" t="str">
        <f>IF(C12&gt;0,SUMPRODUCT((DONNEES!$A$4:$A$48=A12)*(DONNEES!$B$4:$B$48=B12),DONNEES!$C$4:$C$48*C12),"")</f>
        <v/>
      </c>
      <c r="H12" s="63" t="str">
        <f t="shared" si="4"/>
        <v/>
      </c>
      <c r="I12" s="61" t="str">
        <f t="shared" si="5"/>
        <v/>
      </c>
      <c r="J12" s="68" t="str">
        <f t="shared" si="0"/>
        <v/>
      </c>
    </row>
    <row r="13" spans="1:10" x14ac:dyDescent="0.25">
      <c r="A13" s="79"/>
      <c r="B13" s="85"/>
      <c r="C13" s="86"/>
      <c r="D13" s="74" t="str">
        <f t="shared" si="1"/>
        <v/>
      </c>
      <c r="E13" s="75" t="str">
        <f t="shared" si="2"/>
        <v/>
      </c>
      <c r="F13" s="122" t="str">
        <f t="shared" si="3"/>
        <v/>
      </c>
      <c r="G13" s="61" t="str">
        <f>IF(C13&gt;0,SUMPRODUCT((DONNEES!$A$4:$A$48=A13)*(DONNEES!$B$4:$B$48=B13),DONNEES!$C$4:$C$48*C13),"")</f>
        <v/>
      </c>
      <c r="H13" s="63" t="str">
        <f t="shared" si="4"/>
        <v/>
      </c>
      <c r="I13" s="61" t="str">
        <f t="shared" si="5"/>
        <v/>
      </c>
      <c r="J13" s="68" t="str">
        <f t="shared" si="0"/>
        <v/>
      </c>
    </row>
    <row r="14" spans="1:10" x14ac:dyDescent="0.25">
      <c r="A14" s="79"/>
      <c r="B14" s="85"/>
      <c r="C14" s="86"/>
      <c r="D14" s="74" t="str">
        <f t="shared" si="1"/>
        <v/>
      </c>
      <c r="E14" s="75" t="str">
        <f t="shared" si="2"/>
        <v/>
      </c>
      <c r="F14" s="122" t="str">
        <f t="shared" si="3"/>
        <v/>
      </c>
      <c r="G14" s="61" t="str">
        <f>IF(C14&gt;0,SUMPRODUCT((DONNEES!$A$4:$A$48=A14)*(DONNEES!$B$4:$B$48=B14),DONNEES!$C$4:$C$48*C14),"")</f>
        <v/>
      </c>
      <c r="H14" s="63" t="str">
        <f t="shared" si="4"/>
        <v/>
      </c>
      <c r="I14" s="61" t="str">
        <f t="shared" si="5"/>
        <v/>
      </c>
      <c r="J14" s="68" t="str">
        <f t="shared" si="0"/>
        <v/>
      </c>
    </row>
    <row r="15" spans="1:10" x14ac:dyDescent="0.25">
      <c r="A15" s="79"/>
      <c r="B15" s="85"/>
      <c r="C15" s="86"/>
      <c r="D15" s="74" t="str">
        <f t="shared" si="1"/>
        <v/>
      </c>
      <c r="E15" s="75" t="str">
        <f t="shared" si="2"/>
        <v/>
      </c>
      <c r="F15" s="122" t="str">
        <f t="shared" si="3"/>
        <v/>
      </c>
      <c r="G15" s="61" t="str">
        <f>IF(C15&gt;0,SUMPRODUCT((DONNEES!$A$4:$A$48=A15)*(DONNEES!$B$4:$B$48=B15),DONNEES!$C$4:$C$48*C15),"")</f>
        <v/>
      </c>
      <c r="H15" s="63" t="str">
        <f t="shared" si="4"/>
        <v/>
      </c>
      <c r="I15" s="61" t="str">
        <f t="shared" si="5"/>
        <v/>
      </c>
      <c r="J15" s="68" t="str">
        <f t="shared" si="0"/>
        <v/>
      </c>
    </row>
    <row r="16" spans="1:10" x14ac:dyDescent="0.25">
      <c r="A16" s="79"/>
      <c r="B16" s="85"/>
      <c r="C16" s="86"/>
      <c r="D16" s="74" t="str">
        <f t="shared" si="1"/>
        <v/>
      </c>
      <c r="E16" s="75" t="str">
        <f t="shared" si="2"/>
        <v/>
      </c>
      <c r="F16" s="122" t="str">
        <f t="shared" si="3"/>
        <v/>
      </c>
      <c r="G16" s="61" t="str">
        <f>IF(C16&gt;0,SUMPRODUCT((DONNEES!$A$4:$A$48=A16)*(DONNEES!$B$4:$B$48=B16),DONNEES!$C$4:$C$48*C16),"")</f>
        <v/>
      </c>
      <c r="H16" s="63" t="str">
        <f t="shared" si="4"/>
        <v/>
      </c>
      <c r="I16" s="61" t="str">
        <f t="shared" si="5"/>
        <v/>
      </c>
      <c r="J16" s="68" t="str">
        <f t="shared" si="0"/>
        <v/>
      </c>
    </row>
    <row r="17" spans="1:10" x14ac:dyDescent="0.25">
      <c r="A17" s="79"/>
      <c r="B17" s="85"/>
      <c r="C17" s="86"/>
      <c r="D17" s="74" t="str">
        <f t="shared" si="1"/>
        <v/>
      </c>
      <c r="E17" s="75" t="str">
        <f t="shared" si="2"/>
        <v/>
      </c>
      <c r="F17" s="122" t="str">
        <f t="shared" si="3"/>
        <v/>
      </c>
      <c r="G17" s="61" t="str">
        <f>IF(C17&gt;0,SUMPRODUCT((DONNEES!$A$4:$A$48=A17)*(DONNEES!$B$4:$B$48=B17),DONNEES!$C$4:$C$48*C17),"")</f>
        <v/>
      </c>
      <c r="H17" s="63" t="str">
        <f t="shared" si="4"/>
        <v/>
      </c>
      <c r="I17" s="61" t="str">
        <f t="shared" si="5"/>
        <v/>
      </c>
      <c r="J17" s="68" t="str">
        <f t="shared" si="0"/>
        <v/>
      </c>
    </row>
    <row r="18" spans="1:10" ht="15.75" thickBot="1" x14ac:dyDescent="0.3">
      <c r="A18" s="80"/>
      <c r="B18" s="87"/>
      <c r="C18" s="88"/>
      <c r="D18" s="76" t="str">
        <f t="shared" si="1"/>
        <v/>
      </c>
      <c r="E18" s="77" t="str">
        <f t="shared" si="2"/>
        <v/>
      </c>
      <c r="F18" s="123" t="str">
        <f t="shared" si="3"/>
        <v/>
      </c>
      <c r="G18" s="64" t="str">
        <f>IF(C18&gt;0,SUMPRODUCT((DONNEES!$A$4:$A$48=A18)*(DONNEES!$B$4:$B$48=B18),DONNEES!$C$4:$C$48*C18),"")</f>
        <v/>
      </c>
      <c r="H18" s="65" t="str">
        <f t="shared" si="4"/>
        <v/>
      </c>
      <c r="I18" s="64" t="str">
        <f t="shared" si="5"/>
        <v/>
      </c>
      <c r="J18" s="69" t="str">
        <f t="shared" si="0"/>
        <v/>
      </c>
    </row>
    <row r="19" spans="1:10" s="56" customFormat="1" ht="19.5" thickBot="1" x14ac:dyDescent="0.35">
      <c r="A19" s="97" t="s">
        <v>10</v>
      </c>
      <c r="B19" s="98"/>
      <c r="C19" s="99">
        <f t="shared" ref="C19:J19" si="6">SUM(C2:C18)</f>
        <v>1</v>
      </c>
      <c r="D19" s="100">
        <f t="shared" si="6"/>
        <v>49.9</v>
      </c>
      <c r="E19" s="101">
        <f t="shared" si="6"/>
        <v>41.722408026755851</v>
      </c>
      <c r="F19" s="100">
        <f t="shared" si="6"/>
        <v>8.177591973244148</v>
      </c>
      <c r="G19" s="125">
        <f t="shared" si="6"/>
        <v>12.52</v>
      </c>
      <c r="H19" s="103">
        <f t="shared" si="6"/>
        <v>10.468227424749164</v>
      </c>
      <c r="I19" s="102">
        <f t="shared" si="6"/>
        <v>2.0517725752508351</v>
      </c>
      <c r="J19" s="104">
        <f t="shared" si="6"/>
        <v>37.379999999999995</v>
      </c>
    </row>
  </sheetData>
  <dataValidations count="2">
    <dataValidation type="list" allowBlank="1" showInputMessage="1" showErrorMessage="1" sqref="B8:B18">
      <formula1>IF($A$2&gt;$A$1,"",INDIRECT($A$2))</formula1>
    </dataValidation>
    <dataValidation type="list" allowBlank="1" showInputMessage="1" showErrorMessage="1" sqref="B2:B7">
      <formula1>INDIRECT($A2)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DONNEES!$E$2:$E$14</xm:f>
          </x14:formula1>
          <xm:sqref>A2:A18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1"/>
  <sheetViews>
    <sheetView topLeftCell="A15" workbookViewId="0">
      <selection activeCell="A39" sqref="A39"/>
    </sheetView>
  </sheetViews>
  <sheetFormatPr baseColWidth="10" defaultRowHeight="15" x14ac:dyDescent="0.25"/>
  <cols>
    <col min="1" max="1" width="45.85546875" customWidth="1"/>
    <col min="2" max="2" width="26.7109375" customWidth="1"/>
    <col min="7" max="7" width="25.140625" bestFit="1" customWidth="1"/>
    <col min="8" max="9" width="11.42578125" style="37"/>
  </cols>
  <sheetData>
    <row r="1" spans="1:3" ht="15.75" thickBot="1" x14ac:dyDescent="0.3"/>
    <row r="2" spans="1:3" ht="15.75" thickBot="1" x14ac:dyDescent="0.3">
      <c r="A2" s="10" t="s">
        <v>13</v>
      </c>
      <c r="B2" s="11"/>
      <c r="C2" s="12"/>
    </row>
    <row r="3" spans="1:3" x14ac:dyDescent="0.25">
      <c r="A3" s="4"/>
      <c r="B3" s="31">
        <v>200</v>
      </c>
      <c r="C3" s="5">
        <f t="shared" ref="C3:C10" si="0">20%*B3</f>
        <v>40</v>
      </c>
    </row>
    <row r="4" spans="1:3" x14ac:dyDescent="0.25">
      <c r="A4" s="6"/>
      <c r="B4" s="32">
        <v>230</v>
      </c>
      <c r="C4" s="5">
        <f t="shared" si="0"/>
        <v>46</v>
      </c>
    </row>
    <row r="5" spans="1:3" ht="14.25" customHeight="1" x14ac:dyDescent="0.25">
      <c r="A5" s="7"/>
      <c r="B5" s="33">
        <v>130</v>
      </c>
      <c r="C5" s="5">
        <f t="shared" si="0"/>
        <v>26</v>
      </c>
    </row>
    <row r="6" spans="1:3" ht="12.75" customHeight="1" x14ac:dyDescent="0.25">
      <c r="A6" s="7"/>
      <c r="B6" s="33">
        <v>200</v>
      </c>
      <c r="C6" s="5">
        <f t="shared" si="0"/>
        <v>40</v>
      </c>
    </row>
    <row r="7" spans="1:3" ht="13.5" customHeight="1" x14ac:dyDescent="0.25">
      <c r="A7" s="7"/>
      <c r="B7" s="33">
        <v>230</v>
      </c>
      <c r="C7" s="5">
        <f t="shared" si="0"/>
        <v>46</v>
      </c>
    </row>
    <row r="8" spans="1:3" ht="13.5" customHeight="1" x14ac:dyDescent="0.25">
      <c r="A8" s="7"/>
      <c r="B8" s="33">
        <v>95</v>
      </c>
      <c r="C8" s="5">
        <f t="shared" si="0"/>
        <v>19</v>
      </c>
    </row>
    <row r="9" spans="1:3" x14ac:dyDescent="0.25">
      <c r="A9" s="7"/>
      <c r="B9" s="33">
        <v>320</v>
      </c>
      <c r="C9" s="5">
        <f t="shared" si="0"/>
        <v>64</v>
      </c>
    </row>
    <row r="10" spans="1:3" ht="14.25" customHeight="1" thickBot="1" x14ac:dyDescent="0.3">
      <c r="A10" s="8"/>
      <c r="B10" s="34">
        <v>100</v>
      </c>
      <c r="C10" s="9">
        <f t="shared" si="0"/>
        <v>20</v>
      </c>
    </row>
    <row r="11" spans="1:3" ht="15.75" thickBot="1" x14ac:dyDescent="0.3">
      <c r="A11" s="1"/>
      <c r="B11" s="1"/>
      <c r="C11" s="1"/>
    </row>
    <row r="12" spans="1:3" ht="15" customHeight="1" thickBot="1" x14ac:dyDescent="0.3">
      <c r="A12" s="126" t="s">
        <v>14</v>
      </c>
      <c r="B12" s="127"/>
    </row>
    <row r="13" spans="1:3" ht="13.5" customHeight="1" x14ac:dyDescent="0.25">
      <c r="A13" s="27">
        <v>49</v>
      </c>
      <c r="B13" s="28">
        <v>19</v>
      </c>
    </row>
    <row r="14" spans="1:3" x14ac:dyDescent="0.25">
      <c r="A14" s="27">
        <v>79</v>
      </c>
      <c r="B14" s="28">
        <v>26</v>
      </c>
    </row>
    <row r="15" spans="1:3" x14ac:dyDescent="0.25">
      <c r="A15" s="27">
        <v>99</v>
      </c>
      <c r="B15" s="28">
        <v>32</v>
      </c>
    </row>
    <row r="16" spans="1:3" x14ac:dyDescent="0.25">
      <c r="A16" s="27">
        <v>149</v>
      </c>
      <c r="B16" s="28">
        <v>44</v>
      </c>
    </row>
    <row r="17" spans="1:6" x14ac:dyDescent="0.25">
      <c r="A17" s="27">
        <v>199</v>
      </c>
      <c r="B17" s="28">
        <v>58</v>
      </c>
    </row>
    <row r="18" spans="1:6" x14ac:dyDescent="0.25">
      <c r="A18" s="27">
        <v>249</v>
      </c>
      <c r="B18" s="28">
        <v>72</v>
      </c>
    </row>
    <row r="19" spans="1:6" x14ac:dyDescent="0.25">
      <c r="A19" s="27">
        <v>349</v>
      </c>
      <c r="B19" s="28">
        <v>98</v>
      </c>
    </row>
    <row r="20" spans="1:6" ht="15.75" thickBot="1" x14ac:dyDescent="0.3">
      <c r="A20" s="29">
        <v>499</v>
      </c>
      <c r="B20" s="30">
        <v>140</v>
      </c>
    </row>
    <row r="21" spans="1:6" ht="15.75" thickBot="1" x14ac:dyDescent="0.3"/>
    <row r="22" spans="1:6" ht="15.75" thickBot="1" x14ac:dyDescent="0.3">
      <c r="A22" s="10" t="s">
        <v>24</v>
      </c>
      <c r="B22" s="12"/>
      <c r="D22" s="18"/>
      <c r="E22" s="18"/>
    </row>
    <row r="23" spans="1:6" x14ac:dyDescent="0.25">
      <c r="A23" s="13">
        <v>45</v>
      </c>
      <c r="B23" s="28">
        <v>11</v>
      </c>
      <c r="D23" s="55"/>
      <c r="E23" s="18"/>
    </row>
    <row r="24" spans="1:6" x14ac:dyDescent="0.25">
      <c r="A24" s="13">
        <v>60</v>
      </c>
      <c r="B24" s="28">
        <v>15</v>
      </c>
      <c r="D24" s="18"/>
      <c r="E24" s="18"/>
    </row>
    <row r="25" spans="1:6" x14ac:dyDescent="0.25">
      <c r="A25" s="13">
        <v>80</v>
      </c>
      <c r="B25" s="28">
        <v>25</v>
      </c>
    </row>
    <row r="26" spans="1:6" x14ac:dyDescent="0.25">
      <c r="A26" s="13">
        <v>145</v>
      </c>
      <c r="B26" s="28">
        <v>45</v>
      </c>
    </row>
    <row r="27" spans="1:6" ht="15.75" thickBot="1" x14ac:dyDescent="0.3">
      <c r="A27" s="14">
        <v>195</v>
      </c>
      <c r="B27" s="30">
        <v>60</v>
      </c>
    </row>
    <row r="28" spans="1:6" ht="15.75" thickBot="1" x14ac:dyDescent="0.3"/>
    <row r="29" spans="1:6" ht="15.75" thickBot="1" x14ac:dyDescent="0.3">
      <c r="A29" s="2" t="s">
        <v>15</v>
      </c>
      <c r="B29" s="19"/>
      <c r="C29" s="3"/>
      <c r="E29" s="10" t="s">
        <v>16</v>
      </c>
      <c r="F29" s="22"/>
    </row>
    <row r="30" spans="1:6" x14ac:dyDescent="0.25">
      <c r="A30" s="20" t="s">
        <v>5</v>
      </c>
      <c r="B30" s="19">
        <v>129</v>
      </c>
      <c r="C30" s="3">
        <f>30%*B30</f>
        <v>38.699999999999996</v>
      </c>
      <c r="E30" s="13">
        <v>53</v>
      </c>
      <c r="F30" s="5">
        <v>10.6</v>
      </c>
    </row>
    <row r="31" spans="1:6" ht="15.75" thickBot="1" x14ac:dyDescent="0.3">
      <c r="A31" s="17" t="s">
        <v>6</v>
      </c>
      <c r="B31" s="21">
        <v>89</v>
      </c>
      <c r="C31" s="9">
        <f>30%*B31</f>
        <v>26.7</v>
      </c>
      <c r="E31" s="13">
        <v>80</v>
      </c>
      <c r="F31" s="5">
        <v>16</v>
      </c>
    </row>
    <row r="32" spans="1:6" ht="15.75" thickBot="1" x14ac:dyDescent="0.3">
      <c r="A32" s="116"/>
      <c r="B32" s="18"/>
      <c r="C32" s="18"/>
      <c r="E32" s="13">
        <v>130</v>
      </c>
      <c r="F32" s="5">
        <v>26</v>
      </c>
    </row>
    <row r="33" spans="1:6" ht="15.75" thickBot="1" x14ac:dyDescent="0.3">
      <c r="A33" s="26" t="s">
        <v>17</v>
      </c>
      <c r="B33" s="117"/>
      <c r="C33" s="18"/>
      <c r="E33" s="13">
        <v>200</v>
      </c>
      <c r="F33" s="5">
        <v>40</v>
      </c>
    </row>
    <row r="34" spans="1:6" x14ac:dyDescent="0.25">
      <c r="A34" s="27">
        <v>162.5</v>
      </c>
      <c r="B34" s="118">
        <v>32.5</v>
      </c>
      <c r="C34" s="18"/>
      <c r="E34" s="13">
        <v>229</v>
      </c>
      <c r="F34" s="5">
        <v>45.8</v>
      </c>
    </row>
    <row r="35" spans="1:6" ht="15.75" thickBot="1" x14ac:dyDescent="0.3">
      <c r="A35" s="29">
        <v>50</v>
      </c>
      <c r="B35" s="119">
        <v>10</v>
      </c>
      <c r="C35" s="18"/>
      <c r="E35" s="14">
        <v>418</v>
      </c>
      <c r="F35" s="9">
        <v>83.6</v>
      </c>
    </row>
    <row r="36" spans="1:6" ht="15.75" thickBot="1" x14ac:dyDescent="0.3"/>
    <row r="37" spans="1:6" ht="15.75" thickBot="1" x14ac:dyDescent="0.3">
      <c r="A37" s="2" t="s">
        <v>18</v>
      </c>
      <c r="B37" s="3"/>
      <c r="D37" s="18"/>
      <c r="E37" s="18"/>
      <c r="F37" s="18"/>
    </row>
    <row r="38" spans="1:6" x14ac:dyDescent="0.25">
      <c r="A38" s="15">
        <v>130</v>
      </c>
      <c r="B38" s="3">
        <f>22%*A38</f>
        <v>28.6</v>
      </c>
      <c r="F38" s="18"/>
    </row>
    <row r="39" spans="1:6" x14ac:dyDescent="0.25">
      <c r="A39" s="13">
        <v>190</v>
      </c>
      <c r="B39" s="5">
        <v>41.8</v>
      </c>
      <c r="F39" s="18"/>
    </row>
    <row r="40" spans="1:6" ht="15.75" thickBot="1" x14ac:dyDescent="0.3">
      <c r="A40" s="14">
        <v>350</v>
      </c>
      <c r="B40" s="9">
        <v>77</v>
      </c>
      <c r="F40" s="18"/>
    </row>
    <row r="41" spans="1:6" x14ac:dyDescent="0.25">
      <c r="F41" s="18"/>
    </row>
    <row r="42" spans="1:6" ht="15.75" thickBot="1" x14ac:dyDescent="0.3"/>
    <row r="43" spans="1:6" ht="15.75" thickBot="1" x14ac:dyDescent="0.3">
      <c r="A43" s="24" t="s">
        <v>19</v>
      </c>
      <c r="B43" s="25"/>
      <c r="C43" s="22"/>
    </row>
    <row r="44" spans="1:6" x14ac:dyDescent="0.25">
      <c r="A44" s="16"/>
      <c r="B44" s="18">
        <v>39.9</v>
      </c>
      <c r="C44" s="5">
        <v>13.35</v>
      </c>
    </row>
    <row r="45" spans="1:6" x14ac:dyDescent="0.25">
      <c r="A45" s="23" t="s">
        <v>22</v>
      </c>
      <c r="B45" s="106">
        <v>49.9</v>
      </c>
      <c r="C45" s="5">
        <v>12.52</v>
      </c>
      <c r="D45" t="s">
        <v>23</v>
      </c>
      <c r="E45">
        <v>16.62</v>
      </c>
    </row>
    <row r="46" spans="1:6" ht="42.75" customHeight="1" x14ac:dyDescent="0.25">
      <c r="A46" s="16"/>
      <c r="B46" s="18">
        <v>75</v>
      </c>
      <c r="C46" s="5">
        <v>25.17</v>
      </c>
    </row>
    <row r="47" spans="1:6" x14ac:dyDescent="0.25">
      <c r="A47" s="16"/>
      <c r="B47" s="107">
        <v>79.900000000000006</v>
      </c>
      <c r="C47" s="5">
        <v>26.72</v>
      </c>
    </row>
    <row r="48" spans="1:6" x14ac:dyDescent="0.25">
      <c r="A48" s="23"/>
      <c r="B48" s="18">
        <v>89.9</v>
      </c>
      <c r="C48" s="5">
        <v>30.07</v>
      </c>
    </row>
    <row r="49" spans="1:3" x14ac:dyDescent="0.25">
      <c r="A49" s="16"/>
      <c r="B49" s="18">
        <v>99.9</v>
      </c>
      <c r="C49" s="5">
        <v>33.53</v>
      </c>
    </row>
    <row r="50" spans="1:3" x14ac:dyDescent="0.25">
      <c r="A50" s="23"/>
      <c r="B50" s="18">
        <v>119.9</v>
      </c>
      <c r="C50" s="5">
        <v>40.11</v>
      </c>
    </row>
    <row r="51" spans="1:3" ht="15.75" thickBot="1" x14ac:dyDescent="0.3">
      <c r="A51" s="17"/>
      <c r="B51" s="21">
        <v>149.9</v>
      </c>
      <c r="C51" s="9">
        <v>37.590000000000003</v>
      </c>
    </row>
  </sheetData>
  <mergeCells count="1">
    <mergeCell ref="A12:B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3"/>
  <sheetViews>
    <sheetView workbookViewId="0">
      <selection activeCell="A18" sqref="A18"/>
    </sheetView>
  </sheetViews>
  <sheetFormatPr baseColWidth="10" defaultRowHeight="15" x14ac:dyDescent="0.25"/>
  <cols>
    <col min="1" max="1" width="25.140625" bestFit="1" customWidth="1"/>
    <col min="3" max="3" width="14" customWidth="1"/>
    <col min="5" max="5" width="25.140625" bestFit="1" customWidth="1"/>
  </cols>
  <sheetData>
    <row r="1" spans="1:5" ht="15.75" thickBot="1" x14ac:dyDescent="0.3">
      <c r="B1" t="s">
        <v>20</v>
      </c>
      <c r="C1" t="s">
        <v>21</v>
      </c>
    </row>
    <row r="2" spans="1:5" x14ac:dyDescent="0.25">
      <c r="A2" s="52" t="s">
        <v>13</v>
      </c>
      <c r="B2" s="128">
        <f>TARIFS!B3</f>
        <v>200</v>
      </c>
      <c r="C2" s="41">
        <f>TARIFS!C3</f>
        <v>40</v>
      </c>
      <c r="E2" t="s">
        <v>13</v>
      </c>
    </row>
    <row r="3" spans="1:5" x14ac:dyDescent="0.25">
      <c r="A3" s="53" t="s">
        <v>13</v>
      </c>
      <c r="B3" s="129">
        <f>TARIFS!B4</f>
        <v>230</v>
      </c>
      <c r="C3" s="43">
        <f>TARIFS!C4</f>
        <v>46</v>
      </c>
      <c r="E3" t="s">
        <v>14</v>
      </c>
    </row>
    <row r="4" spans="1:5" x14ac:dyDescent="0.25">
      <c r="A4" s="53" t="s">
        <v>13</v>
      </c>
      <c r="B4" s="129">
        <f>TARIFS!B5</f>
        <v>130</v>
      </c>
      <c r="C4" s="43">
        <f>TARIFS!C5</f>
        <v>26</v>
      </c>
      <c r="E4" t="s">
        <v>18</v>
      </c>
    </row>
    <row r="5" spans="1:5" x14ac:dyDescent="0.25">
      <c r="A5" s="53" t="s">
        <v>13</v>
      </c>
      <c r="B5" s="129">
        <f>TARIFS!B6</f>
        <v>200</v>
      </c>
      <c r="C5" s="43">
        <f>TARIFS!C6</f>
        <v>40</v>
      </c>
      <c r="E5" t="s">
        <v>19</v>
      </c>
    </row>
    <row r="6" spans="1:5" x14ac:dyDescent="0.25">
      <c r="A6" s="53" t="s">
        <v>13</v>
      </c>
      <c r="B6" s="129">
        <v>98</v>
      </c>
      <c r="C6" s="43">
        <v>19</v>
      </c>
      <c r="E6" t="s">
        <v>24</v>
      </c>
    </row>
    <row r="7" spans="1:5" x14ac:dyDescent="0.25">
      <c r="A7" s="53" t="s">
        <v>13</v>
      </c>
      <c r="B7" s="129">
        <f>TARIFS!B7</f>
        <v>230</v>
      </c>
      <c r="C7" s="43">
        <f>TARIFS!C7</f>
        <v>46</v>
      </c>
      <c r="E7" t="s">
        <v>16</v>
      </c>
    </row>
    <row r="8" spans="1:5" x14ac:dyDescent="0.25">
      <c r="A8" s="53" t="s">
        <v>13</v>
      </c>
      <c r="B8" s="129">
        <f>TARIFS!B9</f>
        <v>320</v>
      </c>
      <c r="C8" s="43">
        <f>TARIFS!C9</f>
        <v>64</v>
      </c>
      <c r="E8" t="s">
        <v>17</v>
      </c>
    </row>
    <row r="9" spans="1:5" ht="15.75" thickBot="1" x14ac:dyDescent="0.3">
      <c r="A9" s="54" t="s">
        <v>13</v>
      </c>
      <c r="B9" s="130">
        <f>TARIFS!B10</f>
        <v>100</v>
      </c>
      <c r="C9" s="45">
        <f>TARIFS!C10</f>
        <v>20</v>
      </c>
      <c r="E9" t="s">
        <v>15</v>
      </c>
    </row>
    <row r="10" spans="1:5" x14ac:dyDescent="0.25">
      <c r="A10" s="51" t="s">
        <v>14</v>
      </c>
      <c r="B10" s="131">
        <f>TARIFS!A13</f>
        <v>49</v>
      </c>
      <c r="C10" s="39">
        <f>TARIFS!B13</f>
        <v>19</v>
      </c>
    </row>
    <row r="11" spans="1:5" x14ac:dyDescent="0.25">
      <c r="A11" s="51" t="s">
        <v>14</v>
      </c>
      <c r="B11" s="132">
        <f>TARIFS!A14</f>
        <v>79</v>
      </c>
      <c r="C11" s="35">
        <f>TARIFS!B14</f>
        <v>26</v>
      </c>
    </row>
    <row r="12" spans="1:5" x14ac:dyDescent="0.25">
      <c r="A12" s="51" t="s">
        <v>14</v>
      </c>
      <c r="B12" s="132">
        <f>TARIFS!A15</f>
        <v>99</v>
      </c>
      <c r="C12" s="35">
        <f>TARIFS!B15</f>
        <v>32</v>
      </c>
    </row>
    <row r="13" spans="1:5" x14ac:dyDescent="0.25">
      <c r="A13" s="51" t="s">
        <v>14</v>
      </c>
      <c r="B13" s="132">
        <f>TARIFS!A16</f>
        <v>149</v>
      </c>
      <c r="C13" s="35">
        <f>TARIFS!B16</f>
        <v>44</v>
      </c>
    </row>
    <row r="14" spans="1:5" x14ac:dyDescent="0.25">
      <c r="A14" s="51" t="s">
        <v>14</v>
      </c>
      <c r="B14" s="132">
        <f>TARIFS!A17</f>
        <v>199</v>
      </c>
      <c r="C14" s="35">
        <f>TARIFS!B17</f>
        <v>58</v>
      </c>
    </row>
    <row r="15" spans="1:5" x14ac:dyDescent="0.25">
      <c r="A15" s="51" t="s">
        <v>14</v>
      </c>
      <c r="B15" s="132">
        <f>TARIFS!A18</f>
        <v>249</v>
      </c>
      <c r="C15" s="35">
        <f>TARIFS!B18</f>
        <v>72</v>
      </c>
    </row>
    <row r="16" spans="1:5" x14ac:dyDescent="0.25">
      <c r="A16" s="51" t="s">
        <v>14</v>
      </c>
      <c r="B16" s="132">
        <f>TARIFS!A19</f>
        <v>349</v>
      </c>
      <c r="C16" s="35">
        <f>TARIFS!B19</f>
        <v>98</v>
      </c>
    </row>
    <row r="17" spans="1:3" ht="15.75" thickBot="1" x14ac:dyDescent="0.3">
      <c r="A17" s="51" t="s">
        <v>14</v>
      </c>
      <c r="B17" s="133">
        <f>TARIFS!A20</f>
        <v>499</v>
      </c>
      <c r="C17" s="36">
        <f>TARIFS!B20</f>
        <v>140</v>
      </c>
    </row>
    <row r="18" spans="1:3" x14ac:dyDescent="0.25">
      <c r="A18" s="134" t="s">
        <v>24</v>
      </c>
      <c r="B18" s="41">
        <f>TARIFS!A23</f>
        <v>45</v>
      </c>
      <c r="C18" s="112">
        <f>TARIFS!B23</f>
        <v>11</v>
      </c>
    </row>
    <row r="19" spans="1:3" x14ac:dyDescent="0.25">
      <c r="A19" s="53" t="s">
        <v>24</v>
      </c>
      <c r="B19" s="43">
        <f>TARIFS!A24</f>
        <v>60</v>
      </c>
      <c r="C19" s="113">
        <f>TARIFS!B24</f>
        <v>15</v>
      </c>
    </row>
    <row r="20" spans="1:3" x14ac:dyDescent="0.25">
      <c r="A20" s="53" t="s">
        <v>24</v>
      </c>
      <c r="B20" s="43">
        <f>TARIFS!A25</f>
        <v>80</v>
      </c>
      <c r="C20" s="113">
        <f>TARIFS!B25</f>
        <v>25</v>
      </c>
    </row>
    <row r="21" spans="1:3" x14ac:dyDescent="0.25">
      <c r="A21" s="53" t="s">
        <v>24</v>
      </c>
      <c r="B21" s="43">
        <f>TARIFS!A26</f>
        <v>145</v>
      </c>
      <c r="C21" s="113">
        <f>TARIFS!B26</f>
        <v>45</v>
      </c>
    </row>
    <row r="22" spans="1:3" ht="15.75" thickBot="1" x14ac:dyDescent="0.3">
      <c r="A22" s="54" t="s">
        <v>24</v>
      </c>
      <c r="B22" s="45">
        <f>TARIFS!A27</f>
        <v>195</v>
      </c>
      <c r="C22" s="110">
        <f>TARIFS!B27</f>
        <v>60</v>
      </c>
    </row>
    <row r="23" spans="1:3" ht="15.75" thickBot="1" x14ac:dyDescent="0.3">
      <c r="A23" s="108" t="s">
        <v>15</v>
      </c>
      <c r="B23" s="114">
        <f>TARIFS!B30</f>
        <v>129</v>
      </c>
      <c r="C23" s="114">
        <f>TARIFS!C30</f>
        <v>38.699999999999996</v>
      </c>
    </row>
    <row r="24" spans="1:3" x14ac:dyDescent="0.25">
      <c r="A24" s="38" t="s">
        <v>15</v>
      </c>
      <c r="B24" s="111">
        <f>TARIFS!B31</f>
        <v>89</v>
      </c>
      <c r="C24" s="115">
        <f>TARIFS!C31</f>
        <v>26.7</v>
      </c>
    </row>
    <row r="25" spans="1:3" x14ac:dyDescent="0.25">
      <c r="A25" s="38" t="s">
        <v>16</v>
      </c>
      <c r="B25" s="111">
        <f>TARIFS!E30</f>
        <v>53</v>
      </c>
      <c r="C25" s="115">
        <f>TARIFS!F30</f>
        <v>10.6</v>
      </c>
    </row>
    <row r="26" spans="1:3" x14ac:dyDescent="0.25">
      <c r="A26" s="38" t="s">
        <v>16</v>
      </c>
      <c r="B26" s="111">
        <f>TARIFS!E31</f>
        <v>80</v>
      </c>
      <c r="C26" s="115">
        <f>TARIFS!F31</f>
        <v>16</v>
      </c>
    </row>
    <row r="27" spans="1:3" x14ac:dyDescent="0.25">
      <c r="A27" s="38" t="s">
        <v>16</v>
      </c>
      <c r="B27" s="111">
        <f>TARIFS!E32</f>
        <v>130</v>
      </c>
      <c r="C27" s="115">
        <f>TARIFS!F32</f>
        <v>26</v>
      </c>
    </row>
    <row r="28" spans="1:3" x14ac:dyDescent="0.25">
      <c r="A28" s="38" t="s">
        <v>16</v>
      </c>
      <c r="B28" s="111">
        <f>TARIFS!E33</f>
        <v>200</v>
      </c>
      <c r="C28" s="115">
        <f>TARIFS!F33</f>
        <v>40</v>
      </c>
    </row>
    <row r="29" spans="1:3" x14ac:dyDescent="0.25">
      <c r="A29" s="38" t="s">
        <v>16</v>
      </c>
      <c r="B29" s="111">
        <f>TARIFS!E34</f>
        <v>229</v>
      </c>
      <c r="C29" s="115">
        <f>TARIFS!F34</f>
        <v>45.8</v>
      </c>
    </row>
    <row r="30" spans="1:3" x14ac:dyDescent="0.25">
      <c r="A30" s="38" t="s">
        <v>16</v>
      </c>
      <c r="B30" s="111">
        <f>TARIFS!E35</f>
        <v>418</v>
      </c>
      <c r="C30" s="115">
        <f>TARIFS!F35</f>
        <v>83.6</v>
      </c>
    </row>
    <row r="31" spans="1:3" x14ac:dyDescent="0.25">
      <c r="A31" s="38" t="s">
        <v>17</v>
      </c>
      <c r="B31" s="111">
        <f>TARIFS!A34</f>
        <v>162.5</v>
      </c>
      <c r="C31" s="115">
        <f>TARIFS!B34</f>
        <v>32.5</v>
      </c>
    </row>
    <row r="32" spans="1:3" ht="15.75" thickBot="1" x14ac:dyDescent="0.3">
      <c r="A32" s="38" t="s">
        <v>17</v>
      </c>
      <c r="B32" s="111">
        <f>TARIFS!A35</f>
        <v>50</v>
      </c>
      <c r="C32" s="115">
        <f>TARIFS!B35</f>
        <v>10</v>
      </c>
    </row>
    <row r="33" spans="1:4" x14ac:dyDescent="0.25">
      <c r="A33" s="40" t="s">
        <v>18</v>
      </c>
      <c r="B33" s="49">
        <f>TARIFS!A38</f>
        <v>130</v>
      </c>
      <c r="C33" s="112">
        <f>TARIFS!B38</f>
        <v>28.6</v>
      </c>
    </row>
    <row r="34" spans="1:4" x14ac:dyDescent="0.25">
      <c r="A34" s="42" t="s">
        <v>18</v>
      </c>
      <c r="B34" s="109">
        <f>TARIFS!A39</f>
        <v>190</v>
      </c>
      <c r="C34" s="113">
        <f>TARIFS!B39</f>
        <v>41.8</v>
      </c>
    </row>
    <row r="35" spans="1:4" ht="15.75" thickBot="1" x14ac:dyDescent="0.3">
      <c r="A35" s="44" t="s">
        <v>18</v>
      </c>
      <c r="B35" s="50">
        <f>TARIFS!A40</f>
        <v>350</v>
      </c>
      <c r="C35" s="110">
        <f>TARIFS!B40</f>
        <v>77</v>
      </c>
    </row>
    <row r="36" spans="1:4" x14ac:dyDescent="0.25">
      <c r="A36" s="40" t="s">
        <v>19</v>
      </c>
      <c r="B36" s="52">
        <f>TARIFS!B44</f>
        <v>39.9</v>
      </c>
      <c r="C36" s="46">
        <f>TARIFS!C44</f>
        <v>13.35</v>
      </c>
    </row>
    <row r="37" spans="1:4" x14ac:dyDescent="0.25">
      <c r="A37" s="42" t="s">
        <v>19</v>
      </c>
      <c r="B37" s="53">
        <f>TARIFS!B45</f>
        <v>49.9</v>
      </c>
      <c r="C37" s="47">
        <f>TARIFS!C45</f>
        <v>12.52</v>
      </c>
      <c r="D37">
        <v>16.62</v>
      </c>
    </row>
    <row r="38" spans="1:4" x14ac:dyDescent="0.25">
      <c r="A38" s="42" t="s">
        <v>19</v>
      </c>
      <c r="B38" s="53">
        <f>TARIFS!B46</f>
        <v>75</v>
      </c>
      <c r="C38" s="47">
        <f>TARIFS!C46</f>
        <v>25.17</v>
      </c>
    </row>
    <row r="39" spans="1:4" x14ac:dyDescent="0.25">
      <c r="A39" s="42" t="s">
        <v>19</v>
      </c>
      <c r="B39" s="53">
        <v>79.900000000000006</v>
      </c>
      <c r="C39" s="47">
        <f>+TARIFS!C47</f>
        <v>26.72</v>
      </c>
    </row>
    <row r="40" spans="1:4" x14ac:dyDescent="0.25">
      <c r="A40" s="42" t="s">
        <v>19</v>
      </c>
      <c r="B40" s="53">
        <f>TARIFS!B48</f>
        <v>89.9</v>
      </c>
      <c r="C40" s="47">
        <f>TARIFS!C48</f>
        <v>30.07</v>
      </c>
    </row>
    <row r="41" spans="1:4" x14ac:dyDescent="0.25">
      <c r="A41" s="42" t="s">
        <v>19</v>
      </c>
      <c r="B41" s="53">
        <f>TARIFS!B49</f>
        <v>99.9</v>
      </c>
      <c r="C41" s="47">
        <f>TARIFS!C49</f>
        <v>33.53</v>
      </c>
    </row>
    <row r="42" spans="1:4" x14ac:dyDescent="0.25">
      <c r="A42" s="42" t="s">
        <v>19</v>
      </c>
      <c r="B42" s="53">
        <f>TARIFS!B50</f>
        <v>119.9</v>
      </c>
      <c r="C42" s="47">
        <f>TARIFS!C50</f>
        <v>40.11</v>
      </c>
    </row>
    <row r="43" spans="1:4" ht="15.75" thickBot="1" x14ac:dyDescent="0.3">
      <c r="A43" s="44" t="s">
        <v>19</v>
      </c>
      <c r="B43" s="54">
        <f>TARIFS!B51</f>
        <v>149.9</v>
      </c>
      <c r="C43" s="48">
        <f>TARIFS!C51</f>
        <v>37.590000000000003</v>
      </c>
    </row>
  </sheetData>
  <sortState ref="E1:E17">
    <sortCondition ref="E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PRESTATAIRES</vt:lpstr>
      <vt:lpstr>TARIFS</vt:lpstr>
      <vt:lpstr>DONNEES</vt:lpstr>
      <vt:lpstr>A</vt:lpstr>
      <vt:lpstr>B</vt:lpstr>
      <vt:lpstr>D</vt:lpstr>
      <vt:lpstr>E</vt:lpstr>
      <vt:lpstr>F</vt:lpstr>
      <vt:lpstr>G</vt:lpstr>
      <vt:lpstr>H</vt:lpstr>
      <vt:lpstr>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Comptabilité</cp:lastModifiedBy>
  <cp:lastPrinted>2012-05-04T08:23:12Z</cp:lastPrinted>
  <dcterms:created xsi:type="dcterms:W3CDTF">2012-04-30T12:38:49Z</dcterms:created>
  <dcterms:modified xsi:type="dcterms:W3CDTF">2012-05-09T10:09:45Z</dcterms:modified>
</cp:coreProperties>
</file>