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4" i="1" l="1"/>
  <c r="I5" i="1"/>
  <c r="I6" i="1"/>
  <c r="I7" i="1"/>
  <c r="I3" i="1"/>
  <c r="AR4" i="1"/>
  <c r="AS4" i="1"/>
  <c r="AR5" i="1"/>
  <c r="AS5" i="1"/>
  <c r="AR6" i="1"/>
  <c r="AS6" i="1"/>
  <c r="AR7" i="1"/>
  <c r="AS7" i="1"/>
  <c r="AR8" i="1"/>
  <c r="AS8" i="1"/>
  <c r="AR9" i="1"/>
  <c r="AS9" i="1"/>
  <c r="AR10" i="1"/>
  <c r="AS10" i="1"/>
  <c r="AS3" i="1"/>
  <c r="AR3" i="1"/>
  <c r="AQ9" i="1"/>
  <c r="AQ8" i="1"/>
  <c r="AQ7" i="1"/>
  <c r="AQ6" i="1"/>
  <c r="AQ5" i="1"/>
  <c r="AQ4" i="1"/>
  <c r="AQ3" i="1"/>
</calcChain>
</file>

<file path=xl/comments1.xml><?xml version="1.0" encoding="utf-8"?>
<comments xmlns="http://schemas.openxmlformats.org/spreadsheetml/2006/main">
  <authors>
    <author>S823146</author>
    <author>anna jouvert</author>
  </authors>
  <commentList>
    <comment ref="G4" authorId="0">
      <text>
        <r>
          <rPr>
            <b/>
            <sz val="9"/>
            <color indexed="81"/>
            <rFont val="Tahoma"/>
            <charset val="1"/>
          </rPr>
          <t>S823146:</t>
        </r>
        <r>
          <rPr>
            <sz val="9"/>
            <color indexed="81"/>
            <rFont val="Tahoma"/>
            <charset val="1"/>
          </rPr>
          <t xml:space="preserve">
Qualif ??</t>
        </r>
      </text>
    </comment>
    <comment ref="H7" authorId="1">
      <text>
        <r>
          <rPr>
            <b/>
            <sz val="9"/>
            <color indexed="81"/>
            <rFont val="Tahoma"/>
            <charset val="1"/>
          </rPr>
          <t>anna jouvert:</t>
        </r>
        <r>
          <rPr>
            <sz val="9"/>
            <color indexed="81"/>
            <rFont val="Tahoma"/>
            <charset val="1"/>
          </rPr>
          <t xml:space="preserve">
ancien salaire 455 040
norme ISO</t>
        </r>
      </text>
    </comment>
  </commentList>
</comments>
</file>

<file path=xl/sharedStrings.xml><?xml version="1.0" encoding="utf-8"?>
<sst xmlns="http://schemas.openxmlformats.org/spreadsheetml/2006/main" count="75" uniqueCount="60">
  <si>
    <t>NOM</t>
  </si>
  <si>
    <t>Mat.</t>
  </si>
  <si>
    <t>Collège</t>
  </si>
  <si>
    <t>Cat.</t>
  </si>
  <si>
    <t>Ech.</t>
  </si>
  <si>
    <t>Service</t>
  </si>
  <si>
    <t>Poste</t>
  </si>
  <si>
    <t>Salaire de base</t>
  </si>
  <si>
    <t>Taux Ancienneté</t>
  </si>
  <si>
    <t>Prime Anciennete</t>
  </si>
  <si>
    <t>Prime Transport</t>
  </si>
  <si>
    <t>Prime de Logement</t>
  </si>
  <si>
    <t>Prime de masque H2S</t>
  </si>
  <si>
    <t>Prime de hauteur</t>
  </si>
  <si>
    <t>Prime de mer</t>
  </si>
  <si>
    <t>Prime de brousse</t>
  </si>
  <si>
    <t>Prime de caisse</t>
  </si>
  <si>
    <t>Prime de Gaz</t>
  </si>
  <si>
    <t>Prime de salissure</t>
  </si>
  <si>
    <t>Prime de panier</t>
  </si>
  <si>
    <t>Prime de responsabilité</t>
  </si>
  <si>
    <t>Prime d'astreinte</t>
  </si>
  <si>
    <t>Avantage imposable</t>
  </si>
  <si>
    <t>Autre prime</t>
  </si>
  <si>
    <t>Taux CNSS</t>
  </si>
  <si>
    <t xml:space="preserve">Salaire </t>
  </si>
  <si>
    <t>TUS</t>
  </si>
  <si>
    <t>Total Coût Salaire</t>
  </si>
  <si>
    <t>Date de Naissance</t>
  </si>
  <si>
    <t>Date Embauche</t>
  </si>
  <si>
    <t>Brut</t>
  </si>
  <si>
    <t>Taux</t>
  </si>
  <si>
    <t>Montant</t>
  </si>
  <si>
    <t>MBOUNGOU Dieudonné</t>
  </si>
  <si>
    <t>B</t>
  </si>
  <si>
    <t>Tubulaire</t>
  </si>
  <si>
    <t>Responsable Tubulaire</t>
  </si>
  <si>
    <t xml:space="preserve">BOUABOUBA Armand </t>
  </si>
  <si>
    <t>A</t>
  </si>
  <si>
    <t>Inspecteur ASNT Niv. 2</t>
  </si>
  <si>
    <t>MASSOUEME Jean-Pierre</t>
  </si>
  <si>
    <t>SAFOU Rachelle</t>
  </si>
  <si>
    <t>Services gén</t>
  </si>
  <si>
    <t>Technicien de surface</t>
  </si>
  <si>
    <t>MOUTSOUKA Célèbre Josias</t>
  </si>
  <si>
    <t>Inspection</t>
  </si>
  <si>
    <t>Nombre de jour de congé par an</t>
  </si>
  <si>
    <t>- 0 jour de 0 à 11 mois d'ancienneté</t>
  </si>
  <si>
    <t>- 26 jours ouvrables par an : de 1 an à 4 ans et 11 mois d'ancienneté</t>
  </si>
  <si>
    <t>- 33 jours ouvrables par an : de 5 an à 9 ans et 11 mois d'ancienneté</t>
  </si>
  <si>
    <t>- 30 jours ouvrables par an : de 10 an à 14 ans et 11 mois d'ancienneté</t>
  </si>
  <si>
    <t>- 36 jours ouvrables par an : de 15 an à 19 ans et 11 mois d'ancienneté</t>
  </si>
  <si>
    <t>- 38 jours ouvrables par an : de 20 an à 24 ans et 11 mois d'ancienneté</t>
  </si>
  <si>
    <t>- 40 jours ouvrables par an : de 25 an à 29 ans et 11 mois d'ancienneté</t>
  </si>
  <si>
    <t>- 42 jours ouvrables par an : de 30 an à l'infini</t>
  </si>
  <si>
    <t>Cat</t>
  </si>
  <si>
    <t>Min</t>
  </si>
  <si>
    <t>Max</t>
  </si>
  <si>
    <t>Jour Min</t>
  </si>
  <si>
    <t>Jours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</si>
</sst>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rgb="FFFF0000"/>
      <name val="Arial"/>
      <family val="2"/>
    </font>
    <font>
      <b/>
      <i/>
      <sz val="9"/>
      <name val="Arial"/>
      <family val="2"/>
    </font>
    <font>
      <b/>
      <i/>
      <sz val="8"/>
      <name val="Arial"/>
      <family val="2"/>
    </font>
    <font>
      <i/>
      <sz val="10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1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15" fontId="3" fillId="3" borderId="1" xfId="0" applyNumberFormat="1" applyFont="1" applyFill="1" applyBorder="1" applyAlignment="1">
      <alignment horizontal="left"/>
    </xf>
    <xf numFmtId="0" fontId="1" fillId="0" borderId="20" xfId="0" applyFont="1" applyBorder="1"/>
    <xf numFmtId="0" fontId="1" fillId="0" borderId="2" xfId="0" applyFont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5" fillId="0" borderId="2" xfId="0" applyFont="1" applyBorder="1"/>
    <xf numFmtId="0" fontId="1" fillId="0" borderId="8" xfId="0" applyFont="1" applyBorder="1" applyAlignment="1">
      <alignment horizontal="center"/>
    </xf>
    <xf numFmtId="3" fontId="4" fillId="0" borderId="7" xfId="0" applyNumberFormat="1" applyFont="1" applyBorder="1" applyAlignment="1">
      <alignment horizontal="center"/>
    </xf>
    <xf numFmtId="9" fontId="1" fillId="0" borderId="2" xfId="0" applyNumberFormat="1" applyFont="1" applyBorder="1" applyAlignment="1">
      <alignment horizontal="center"/>
    </xf>
    <xf numFmtId="3" fontId="1" fillId="0" borderId="2" xfId="0" applyNumberFormat="1" applyFont="1" applyBorder="1" applyAlignment="1">
      <alignment horizontal="center"/>
    </xf>
    <xf numFmtId="0" fontId="1" fillId="0" borderId="2" xfId="0" applyFont="1" applyBorder="1"/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5" fontId="3" fillId="4" borderId="21" xfId="0" applyNumberFormat="1" applyFont="1" applyFill="1" applyBorder="1" applyAlignment="1">
      <alignment horizontal="left"/>
    </xf>
    <xf numFmtId="0" fontId="1" fillId="4" borderId="22" xfId="0" applyFont="1" applyFill="1" applyBorder="1"/>
    <xf numFmtId="0" fontId="1" fillId="4" borderId="23" xfId="0" applyFont="1" applyFill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5" fillId="4" borderId="23" xfId="0" applyFont="1" applyFill="1" applyBorder="1"/>
    <xf numFmtId="0" fontId="1" fillId="4" borderId="24" xfId="0" applyFont="1" applyFill="1" applyBorder="1" applyAlignment="1">
      <alignment horizontal="center"/>
    </xf>
    <xf numFmtId="3" fontId="4" fillId="0" borderId="25" xfId="0" applyNumberFormat="1" applyFont="1" applyBorder="1" applyAlignment="1">
      <alignment horizontal="center"/>
    </xf>
    <xf numFmtId="9" fontId="1" fillId="0" borderId="23" xfId="0" applyNumberFormat="1" applyFont="1" applyBorder="1" applyAlignment="1">
      <alignment horizontal="center"/>
    </xf>
    <xf numFmtId="3" fontId="1" fillId="0" borderId="23" xfId="0" applyNumberFormat="1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3" xfId="0" applyFont="1" applyBorder="1"/>
    <xf numFmtId="14" fontId="1" fillId="0" borderId="23" xfId="0" applyNumberFormat="1" applyFont="1" applyBorder="1" applyAlignment="1">
      <alignment horizontal="center" vertical="center"/>
    </xf>
    <xf numFmtId="14" fontId="1" fillId="0" borderId="26" xfId="0" applyNumberFormat="1" applyFont="1" applyBorder="1" applyAlignment="1">
      <alignment horizontal="center" vertical="center"/>
    </xf>
    <xf numFmtId="15" fontId="3" fillId="3" borderId="21" xfId="0" applyNumberFormat="1" applyFont="1" applyFill="1" applyBorder="1" applyAlignment="1">
      <alignment horizontal="left"/>
    </xf>
    <xf numFmtId="0" fontId="1" fillId="0" borderId="22" xfId="0" applyFont="1" applyBorder="1"/>
    <xf numFmtId="0" fontId="1" fillId="0" borderId="23" xfId="0" applyFont="1" applyFill="1" applyBorder="1" applyAlignment="1">
      <alignment horizontal="center"/>
    </xf>
    <xf numFmtId="0" fontId="5" fillId="0" borderId="23" xfId="0" applyFont="1" applyBorder="1"/>
    <xf numFmtId="0" fontId="1" fillId="0" borderId="24" xfId="0" applyFont="1" applyBorder="1" applyAlignment="1">
      <alignment horizontal="center"/>
    </xf>
    <xf numFmtId="3" fontId="4" fillId="5" borderId="25" xfId="0" applyNumberFormat="1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27" xfId="0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3" fontId="1" fillId="0" borderId="27" xfId="0" applyNumberFormat="1" applyFont="1" applyBorder="1" applyAlignment="1">
      <alignment horizontal="center" vertical="center" wrapText="1"/>
    </xf>
    <xf numFmtId="3" fontId="1" fillId="0" borderId="28" xfId="0" applyNumberFormat="1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0" fillId="0" borderId="0" xfId="0" applyNumberFormat="1"/>
    <xf numFmtId="0" fontId="0" fillId="0" borderId="0" xfId="0" applyAlignment="1">
      <alignment horizontal="center" wrapText="1"/>
    </xf>
    <xf numFmtId="0" fontId="0" fillId="0" borderId="2" xfId="0" applyNumberFormat="1" applyBorder="1" applyAlignment="1">
      <alignment horizontal="center"/>
    </xf>
    <xf numFmtId="0" fontId="0" fillId="0" borderId="23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S22"/>
  <sheetViews>
    <sheetView tabSelected="1" topLeftCell="AL1" workbookViewId="0">
      <selection activeCell="AR4" sqref="AR4"/>
    </sheetView>
  </sheetViews>
  <sheetFormatPr baseColWidth="10" defaultRowHeight="15" x14ac:dyDescent="0.25"/>
  <cols>
    <col min="1" max="1" width="22.28515625" customWidth="1"/>
    <col min="7" max="7" width="25.7109375" customWidth="1"/>
    <col min="35" max="35" width="7.85546875" customWidth="1"/>
    <col min="36" max="36" width="5.28515625" bestFit="1" customWidth="1"/>
    <col min="41" max="41" width="4.42578125" customWidth="1"/>
    <col min="42" max="42" width="6.42578125" customWidth="1"/>
  </cols>
  <sheetData>
    <row r="1" spans="1:45" x14ac:dyDescent="0.25">
      <c r="A1" s="45" t="s">
        <v>0</v>
      </c>
      <c r="B1" s="47" t="s">
        <v>1</v>
      </c>
      <c r="C1" s="49" t="s">
        <v>2</v>
      </c>
      <c r="D1" s="49" t="s">
        <v>3</v>
      </c>
      <c r="E1" s="49" t="s">
        <v>4</v>
      </c>
      <c r="F1" s="51" t="s">
        <v>5</v>
      </c>
      <c r="G1" s="39" t="s">
        <v>6</v>
      </c>
      <c r="H1" s="41" t="s">
        <v>7</v>
      </c>
      <c r="I1" s="41" t="s">
        <v>46</v>
      </c>
      <c r="J1" s="43" t="s">
        <v>8</v>
      </c>
      <c r="K1" s="63" t="s">
        <v>9</v>
      </c>
      <c r="L1" s="55" t="s">
        <v>10</v>
      </c>
      <c r="M1" s="41" t="s">
        <v>11</v>
      </c>
      <c r="N1" s="41" t="s">
        <v>12</v>
      </c>
      <c r="O1" s="41" t="s">
        <v>13</v>
      </c>
      <c r="P1" s="41" t="s">
        <v>14</v>
      </c>
      <c r="Q1" s="41" t="s">
        <v>15</v>
      </c>
      <c r="R1" s="41" t="s">
        <v>16</v>
      </c>
      <c r="S1" s="41" t="s">
        <v>17</v>
      </c>
      <c r="T1" s="57" t="s">
        <v>18</v>
      </c>
      <c r="U1" s="57" t="s">
        <v>19</v>
      </c>
      <c r="V1" s="57" t="s">
        <v>20</v>
      </c>
      <c r="W1" s="57" t="s">
        <v>21</v>
      </c>
      <c r="X1" s="59" t="s">
        <v>22</v>
      </c>
      <c r="Y1" s="60"/>
      <c r="Z1" s="1" t="s">
        <v>23</v>
      </c>
      <c r="AA1" s="61" t="s">
        <v>24</v>
      </c>
      <c r="AB1" s="2" t="s">
        <v>25</v>
      </c>
      <c r="AC1" s="65" t="s">
        <v>26</v>
      </c>
      <c r="AD1" s="66"/>
      <c r="AE1" s="41" t="s">
        <v>27</v>
      </c>
      <c r="AF1" s="67" t="s">
        <v>28</v>
      </c>
      <c r="AG1" s="53" t="s">
        <v>29</v>
      </c>
    </row>
    <row r="2" spans="1:45" ht="30.75" customHeight="1" thickBot="1" x14ac:dyDescent="0.3">
      <c r="A2" s="46"/>
      <c r="B2" s="48"/>
      <c r="C2" s="50"/>
      <c r="D2" s="50"/>
      <c r="E2" s="50"/>
      <c r="F2" s="52"/>
      <c r="G2" s="40"/>
      <c r="H2" s="42"/>
      <c r="I2" s="42"/>
      <c r="J2" s="44"/>
      <c r="K2" s="64"/>
      <c r="L2" s="56"/>
      <c r="M2" s="42"/>
      <c r="N2" s="42"/>
      <c r="O2" s="42"/>
      <c r="P2" s="42"/>
      <c r="Q2" s="42"/>
      <c r="R2" s="42"/>
      <c r="S2" s="42"/>
      <c r="T2" s="58"/>
      <c r="U2" s="58"/>
      <c r="V2" s="58"/>
      <c r="W2" s="58"/>
      <c r="X2" s="3"/>
      <c r="Y2" s="3"/>
      <c r="Z2" s="3"/>
      <c r="AA2" s="62"/>
      <c r="AB2" s="4" t="s">
        <v>30</v>
      </c>
      <c r="AC2" s="5" t="s">
        <v>31</v>
      </c>
      <c r="AD2" s="6" t="s">
        <v>32</v>
      </c>
      <c r="AE2" s="42"/>
      <c r="AF2" s="68"/>
      <c r="AG2" s="54"/>
      <c r="AH2" s="71"/>
      <c r="AO2" t="s">
        <v>55</v>
      </c>
      <c r="AP2" t="s">
        <v>56</v>
      </c>
      <c r="AQ2" t="s">
        <v>57</v>
      </c>
      <c r="AR2" t="s">
        <v>58</v>
      </c>
      <c r="AS2" t="s">
        <v>59</v>
      </c>
    </row>
    <row r="3" spans="1:45" x14ac:dyDescent="0.25">
      <c r="A3" s="7" t="s">
        <v>33</v>
      </c>
      <c r="B3" s="8">
        <v>5</v>
      </c>
      <c r="C3" s="9" t="s">
        <v>34</v>
      </c>
      <c r="D3" s="10">
        <v>9</v>
      </c>
      <c r="E3" s="11">
        <v>1</v>
      </c>
      <c r="F3" s="12" t="s">
        <v>35</v>
      </c>
      <c r="G3" s="13" t="s">
        <v>36</v>
      </c>
      <c r="H3" s="14"/>
      <c r="I3" s="72">
        <f ca="1">IF(AND((TODAY()-AG3)&gt;=$AR$3,(TODAY()-AG3)&lt;=$AS$3),0,IF(AND((TODAY()-AG3)&gt;=$AR$4,TODAY()-AG3&lt;=$AS$4),26,IF(AND((TODAY()-AG3)&gt;=$AR$5,TODAY()-AG3)&lt;=$AS$5,33,IF(AND((TODAY()-AG3)&gt;=$AR$6,(TODAY()-AG3)&lt;=$AS$6),30,IF(AND((TODAY()-AG3)&gt;=$AR$7,(TODAY()-AG3)&lt;=$AS$7),36,IF(AND((TODAY()-AG3)&gt;=$AR$8,(TODAY()-AG3)&lt;=$AS$8),38,IF(AND((TODAY()-AG3)&gt;=$AR$9,(TODAY()-AG3)&lt;=$AS$9),40,42)))))))</f>
        <v>38</v>
      </c>
      <c r="J3" s="15"/>
      <c r="K3" s="16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14"/>
      <c r="X3" s="15"/>
      <c r="Y3" s="16"/>
      <c r="Z3" s="9"/>
      <c r="AA3" s="9"/>
      <c r="AB3" s="9"/>
      <c r="AC3" s="9"/>
      <c r="AD3" s="9"/>
      <c r="AE3" s="17"/>
      <c r="AF3" s="18">
        <v>22695</v>
      </c>
      <c r="AG3" s="19">
        <v>34029</v>
      </c>
      <c r="AI3" s="70"/>
      <c r="AJ3" s="70"/>
      <c r="AO3">
        <v>1</v>
      </c>
      <c r="AQ3">
        <f>11/12</f>
        <v>0.91666666666666663</v>
      </c>
      <c r="AR3">
        <f>INT(AP3*365.25)</f>
        <v>0</v>
      </c>
      <c r="AS3">
        <f>INT(AQ3*365.25)</f>
        <v>334</v>
      </c>
    </row>
    <row r="4" spans="1:45" x14ac:dyDescent="0.25">
      <c r="A4" s="20" t="s">
        <v>37</v>
      </c>
      <c r="B4" s="21">
        <v>7</v>
      </c>
      <c r="C4" s="22" t="s">
        <v>38</v>
      </c>
      <c r="D4" s="23">
        <v>8</v>
      </c>
      <c r="E4" s="22">
        <v>1</v>
      </c>
      <c r="F4" s="24" t="s">
        <v>35</v>
      </c>
      <c r="G4" s="25" t="s">
        <v>39</v>
      </c>
      <c r="H4" s="26"/>
      <c r="I4" s="73">
        <f ca="1">IF(AND((TODAY()-AG4)&gt;=$AR$3,(TODAY()-AG4)&lt;=$AS$3),0,IF(AND((TODAY()-AG4)&gt;=$AR$4,TODAY()-AG4&lt;=$AS$4),26,IF(AND((TODAY()-AG4)&gt;=$AR$5,TODAY()-AG4)&lt;=$AS$5,33,IF(AND((TODAY()-AG4)&gt;=$AR$6,(TODAY()-AG4)&lt;=$AS$6),30,IF(AND((TODAY()-AG4)&gt;=$AR$7,(TODAY()-AG4)&lt;=$AS$7),36,IF(AND((TODAY()-AG4)&gt;=$AR$8,(TODAY()-AG4)&lt;=$AS$8),38,IF(AND((TODAY()-AG4)&gt;=$AR$9,(TODAY()-AG4)&lt;=$AS$9),40,42)))))))</f>
        <v>38</v>
      </c>
      <c r="J4" s="27"/>
      <c r="K4" s="28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6"/>
      <c r="X4" s="27"/>
      <c r="Y4" s="28"/>
      <c r="Z4" s="29"/>
      <c r="AA4" s="29"/>
      <c r="AB4" s="29"/>
      <c r="AC4" s="29"/>
      <c r="AD4" s="29"/>
      <c r="AE4" s="30"/>
      <c r="AF4" s="31">
        <v>23433</v>
      </c>
      <c r="AG4" s="32">
        <v>34820</v>
      </c>
      <c r="AI4" s="70"/>
      <c r="AJ4" s="70"/>
      <c r="AO4">
        <v>2</v>
      </c>
      <c r="AP4">
        <v>1</v>
      </c>
      <c r="AQ4">
        <f>4+11/12</f>
        <v>4.916666666666667</v>
      </c>
      <c r="AR4">
        <f t="shared" ref="AR4:AR10" si="0">INT(AP4*365.25)</f>
        <v>365</v>
      </c>
      <c r="AS4">
        <f t="shared" ref="AS4:AS10" si="1">INT(AQ4*365.25)</f>
        <v>1795</v>
      </c>
    </row>
    <row r="5" spans="1:45" x14ac:dyDescent="0.25">
      <c r="A5" s="33" t="s">
        <v>40</v>
      </c>
      <c r="B5" s="34">
        <v>8</v>
      </c>
      <c r="C5" s="29" t="s">
        <v>34</v>
      </c>
      <c r="D5" s="23">
        <v>9</v>
      </c>
      <c r="E5" s="35">
        <v>1</v>
      </c>
      <c r="F5" s="36" t="s">
        <v>35</v>
      </c>
      <c r="G5" s="37" t="s">
        <v>39</v>
      </c>
      <c r="H5" s="26"/>
      <c r="I5" s="73">
        <f ca="1">IF(AND((TODAY()-AG5)&gt;=$AR$3,(TODAY()-AG5)&lt;=$AS$3),0,IF(AND((TODAY()-AG5)&gt;=$AR$4,TODAY()-AG5&lt;=$AS$4),26,IF(AND((TODAY()-AG5)&gt;=$AR$5,TODAY()-AG5)&lt;=$AS$5,33,IF(AND((TODAY()-AG5)&gt;=$AR$6,(TODAY()-AG5)&lt;=$AS$6),30,IF(AND((TODAY()-AG5)&gt;=$AR$7,(TODAY()-AG5)&lt;=$AS$7),36,IF(AND((TODAY()-AG5)&gt;=$AR$8,(TODAY()-AG5)&lt;=$AS$8),38,IF(AND((TODAY()-AG5)&gt;=$AR$9,(TODAY()-AG5)&lt;=$AS$9),40,42)))))))</f>
        <v>36</v>
      </c>
      <c r="J5" s="27"/>
      <c r="K5" s="28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6"/>
      <c r="X5" s="27"/>
      <c r="Y5" s="28"/>
      <c r="Z5" s="29"/>
      <c r="AA5" s="29"/>
      <c r="AB5" s="29"/>
      <c r="AC5" s="29"/>
      <c r="AD5" s="29"/>
      <c r="AE5" s="30"/>
      <c r="AF5" s="31">
        <v>19796</v>
      </c>
      <c r="AG5" s="32">
        <v>35065</v>
      </c>
      <c r="AI5" s="70"/>
      <c r="AJ5" s="70"/>
      <c r="AO5">
        <v>3</v>
      </c>
      <c r="AP5">
        <v>5</v>
      </c>
      <c r="AQ5">
        <f>9+11/12</f>
        <v>9.9166666666666661</v>
      </c>
      <c r="AR5">
        <f t="shared" si="0"/>
        <v>1826</v>
      </c>
      <c r="AS5">
        <f t="shared" si="1"/>
        <v>3622</v>
      </c>
    </row>
    <row r="6" spans="1:45" x14ac:dyDescent="0.25">
      <c r="A6" s="33" t="s">
        <v>41</v>
      </c>
      <c r="B6" s="34">
        <v>15</v>
      </c>
      <c r="C6" s="29" t="s">
        <v>38</v>
      </c>
      <c r="D6" s="23">
        <v>4</v>
      </c>
      <c r="E6" s="29">
        <v>3</v>
      </c>
      <c r="F6" s="36" t="s">
        <v>42</v>
      </c>
      <c r="G6" s="37" t="s">
        <v>43</v>
      </c>
      <c r="H6" s="26"/>
      <c r="I6" s="73">
        <f ca="1">IF(AND((TODAY()-AG6)&gt;=$AR$3,(TODAY()-AG6)&lt;=$AS$3),0,IF(AND((TODAY()-AG6)&gt;=$AR$4,TODAY()-AG6&lt;=$AS$4),26,IF(AND((TODAY()-AG6)&gt;=$AR$5,TODAY()-AG6)&lt;=$AS$5,33,IF(AND((TODAY()-AG6)&gt;=$AR$6,(TODAY()-AG6)&lt;=$AS$6),30,IF(AND((TODAY()-AG6)&gt;=$AR$7,(TODAY()-AG6)&lt;=$AS$7),36,IF(AND((TODAY()-AG6)&gt;=$AR$8,(TODAY()-AG6)&lt;=$AS$8),38,IF(AND((TODAY()-AG6)&gt;=$AR$9,(TODAY()-AG6)&lt;=$AS$9),40,42)))))))</f>
        <v>30</v>
      </c>
      <c r="J6" s="27"/>
      <c r="K6" s="28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6"/>
      <c r="X6" s="27"/>
      <c r="Y6" s="28"/>
      <c r="Z6" s="29"/>
      <c r="AA6" s="29"/>
      <c r="AB6" s="29"/>
      <c r="AC6" s="29"/>
      <c r="AD6" s="29"/>
      <c r="AE6" s="30"/>
      <c r="AF6" s="31">
        <v>23377</v>
      </c>
      <c r="AG6" s="32">
        <v>36982</v>
      </c>
      <c r="AI6" s="70"/>
      <c r="AJ6" s="70"/>
      <c r="AO6">
        <v>4</v>
      </c>
      <c r="AP6">
        <v>10</v>
      </c>
      <c r="AQ6">
        <f>14+11/12</f>
        <v>14.916666666666666</v>
      </c>
      <c r="AR6">
        <f t="shared" si="0"/>
        <v>3652</v>
      </c>
      <c r="AS6">
        <f t="shared" si="1"/>
        <v>5448</v>
      </c>
    </row>
    <row r="7" spans="1:45" x14ac:dyDescent="0.25">
      <c r="A7" s="33" t="s">
        <v>44</v>
      </c>
      <c r="B7" s="34">
        <v>16</v>
      </c>
      <c r="C7" s="29" t="s">
        <v>34</v>
      </c>
      <c r="D7" s="23">
        <v>10</v>
      </c>
      <c r="E7" s="29">
        <v>4</v>
      </c>
      <c r="F7" s="36" t="s">
        <v>45</v>
      </c>
      <c r="G7" s="37" t="s">
        <v>39</v>
      </c>
      <c r="H7" s="38"/>
      <c r="I7" s="73">
        <f ca="1">IF(AND((TODAY()-AG7)&gt;=$AR$3,(TODAY()-AG7)&lt;=$AS$3),0,IF(AND((TODAY()-AG7)&gt;=$AR$4,TODAY()-AG7&lt;=$AS$4),26,IF(AND((TODAY()-AG7)&gt;=$AR$5,TODAY()-AG7)&lt;=$AS$5,33,IF(AND((TODAY()-AG7)&gt;=$AR$6,(TODAY()-AG7)&lt;=$AS$6),30,IF(AND((TODAY()-AG7)&gt;=$AR$7,(TODAY()-AG7)&lt;=$AS$7),36,IF(AND((TODAY()-AG7)&gt;=$AR$8,(TODAY()-AG7)&lt;=$AS$8),38,IF(AND((TODAY()-AG7)&gt;=$AR$9,(TODAY()-AG7)&lt;=$AS$9),40,42)))))))</f>
        <v>30</v>
      </c>
      <c r="J7" s="27"/>
      <c r="K7" s="28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38"/>
      <c r="X7" s="27"/>
      <c r="Y7" s="28"/>
      <c r="Z7" s="29"/>
      <c r="AA7" s="29"/>
      <c r="AB7" s="29"/>
      <c r="AC7" s="29"/>
      <c r="AD7" s="29"/>
      <c r="AE7" s="30"/>
      <c r="AF7" s="31">
        <v>26927</v>
      </c>
      <c r="AG7" s="32">
        <v>37257</v>
      </c>
      <c r="AI7" s="70"/>
      <c r="AJ7" s="70"/>
      <c r="AO7">
        <v>5</v>
      </c>
      <c r="AP7">
        <v>15</v>
      </c>
      <c r="AQ7">
        <f>19+11/12</f>
        <v>19.916666666666668</v>
      </c>
      <c r="AR7">
        <f t="shared" si="0"/>
        <v>5478</v>
      </c>
      <c r="AS7">
        <f t="shared" si="1"/>
        <v>7274</v>
      </c>
    </row>
    <row r="8" spans="1:45" x14ac:dyDescent="0.25">
      <c r="AO8">
        <v>6</v>
      </c>
      <c r="AP8">
        <v>20</v>
      </c>
      <c r="AQ8">
        <f>24+11/12</f>
        <v>24.916666666666668</v>
      </c>
      <c r="AR8">
        <f t="shared" si="0"/>
        <v>7305</v>
      </c>
      <c r="AS8">
        <f t="shared" si="1"/>
        <v>9100</v>
      </c>
    </row>
    <row r="9" spans="1:45" x14ac:dyDescent="0.25">
      <c r="AO9">
        <v>7</v>
      </c>
      <c r="AP9">
        <v>25</v>
      </c>
      <c r="AQ9">
        <f>29+11/12</f>
        <v>29.916666666666668</v>
      </c>
      <c r="AR9">
        <f t="shared" si="0"/>
        <v>9131</v>
      </c>
      <c r="AS9">
        <f t="shared" si="1"/>
        <v>10927</v>
      </c>
    </row>
    <row r="10" spans="1:45" x14ac:dyDescent="0.25">
      <c r="AO10">
        <v>8</v>
      </c>
      <c r="AP10">
        <v>30</v>
      </c>
      <c r="AQ10">
        <v>100</v>
      </c>
      <c r="AR10">
        <f t="shared" si="0"/>
        <v>10957</v>
      </c>
      <c r="AS10">
        <f t="shared" si="1"/>
        <v>36525</v>
      </c>
    </row>
    <row r="11" spans="1:45" x14ac:dyDescent="0.25">
      <c r="AH11" s="69" t="s">
        <v>47</v>
      </c>
    </row>
    <row r="12" spans="1:45" x14ac:dyDescent="0.25">
      <c r="AH12" s="69" t="s">
        <v>48</v>
      </c>
    </row>
    <row r="13" spans="1:45" x14ac:dyDescent="0.25">
      <c r="AH13" s="69" t="s">
        <v>49</v>
      </c>
    </row>
    <row r="14" spans="1:45" x14ac:dyDescent="0.25">
      <c r="AH14" s="69" t="s">
        <v>50</v>
      </c>
    </row>
    <row r="15" spans="1:45" x14ac:dyDescent="0.25">
      <c r="L15" s="69" t="s">
        <v>47</v>
      </c>
      <c r="AH15" s="69" t="s">
        <v>51</v>
      </c>
    </row>
    <row r="16" spans="1:45" x14ac:dyDescent="0.25">
      <c r="L16" s="69" t="s">
        <v>48</v>
      </c>
      <c r="AH16" s="69" t="s">
        <v>52</v>
      </c>
    </row>
    <row r="17" spans="12:34" x14ac:dyDescent="0.25">
      <c r="L17" s="69" t="s">
        <v>49</v>
      </c>
      <c r="AH17" s="69" t="s">
        <v>53</v>
      </c>
    </row>
    <row r="18" spans="12:34" x14ac:dyDescent="0.25">
      <c r="L18" s="69" t="s">
        <v>50</v>
      </c>
      <c r="AH18" s="69" t="s">
        <v>54</v>
      </c>
    </row>
    <row r="19" spans="12:34" x14ac:dyDescent="0.25">
      <c r="L19" s="69" t="s">
        <v>51</v>
      </c>
    </row>
    <row r="20" spans="12:34" x14ac:dyDescent="0.25">
      <c r="L20" s="69" t="s">
        <v>52</v>
      </c>
    </row>
    <row r="21" spans="12:34" x14ac:dyDescent="0.25">
      <c r="L21" s="69" t="s">
        <v>53</v>
      </c>
    </row>
    <row r="22" spans="12:34" x14ac:dyDescent="0.25">
      <c r="L22" s="69" t="s">
        <v>54</v>
      </c>
    </row>
  </sheetData>
  <mergeCells count="29">
    <mergeCell ref="K1:K2"/>
    <mergeCell ref="I1:I2"/>
    <mergeCell ref="AC1:AD1"/>
    <mergeCell ref="AE1:AE2"/>
    <mergeCell ref="AF1:AF2"/>
    <mergeCell ref="AG1:AG2"/>
    <mergeCell ref="M1:M2"/>
    <mergeCell ref="L1:L2"/>
    <mergeCell ref="T1:T2"/>
    <mergeCell ref="U1:U2"/>
    <mergeCell ref="V1:V2"/>
    <mergeCell ref="W1:W2"/>
    <mergeCell ref="X1:Y1"/>
    <mergeCell ref="AA1:AA2"/>
    <mergeCell ref="N1:N2"/>
    <mergeCell ref="O1:O2"/>
    <mergeCell ref="P1:P2"/>
    <mergeCell ref="Q1:Q2"/>
    <mergeCell ref="R1:R2"/>
    <mergeCell ref="S1:S2"/>
    <mergeCell ref="G1:G2"/>
    <mergeCell ref="H1:H2"/>
    <mergeCell ref="J1:J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anna jouvert</dc:creator>
  <cp:lastModifiedBy>Robert</cp:lastModifiedBy>
  <dcterms:created xsi:type="dcterms:W3CDTF">2015-08-12T16:57:08Z</dcterms:created>
  <dcterms:modified xsi:type="dcterms:W3CDTF">2015-08-13T08:25:15Z</dcterms:modified>
</cp:coreProperties>
</file>