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1.xml" ContentType="application/vnd.openxmlformats-officedocument.spreadsheetml.chart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9230" windowHeight="4395" activeTab="4"/>
  </bookViews>
  <sheets>
    <sheet name="Pannes" sheetId="3" r:id="rId1"/>
    <sheet name="Données" sheetId="1" r:id="rId2"/>
    <sheet name="Saisies" sheetId="2" r:id="rId3"/>
    <sheet name="TCD" sheetId="5" r:id="rId4"/>
    <sheet name="Graph" sheetId="6" r:id="rId5"/>
  </sheets>
  <definedNames>
    <definedName name="_xlnm._FilterDatabase" localSheetId="1" hidden="1">Données!$A$1:$H$281</definedName>
    <definedName name="_xlnm._FilterDatabase" localSheetId="0" hidden="1">Pannes!$A$1:$C$1</definedName>
    <definedName name="_xlnm._FilterDatabase" localSheetId="2" hidden="1">Saisies!$A$1:$AC$29</definedName>
  </definedNames>
  <calcPr calcId="145621"/>
  <pivotCaches>
    <pivotCache cacheId="83" r:id="rId6"/>
  </pivotCaches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AB3" i="2" l="1"/>
  <c r="AB4" i="2"/>
  <c r="AB5" i="2"/>
  <c r="AB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2" i="2"/>
  <c r="Y3" i="2"/>
  <c r="Z3" i="2" s="1"/>
  <c r="Y4" i="2"/>
  <c r="Y5" i="2"/>
  <c r="Z5" i="2" s="1"/>
  <c r="Y6" i="2"/>
  <c r="Y7" i="2"/>
  <c r="Z7" i="2" s="1"/>
  <c r="Y8" i="2"/>
  <c r="Y9" i="2"/>
  <c r="Z9" i="2" s="1"/>
  <c r="Y10" i="2"/>
  <c r="Y11" i="2"/>
  <c r="Z11" i="2" s="1"/>
  <c r="Y12" i="2"/>
  <c r="Y13" i="2"/>
  <c r="Z13" i="2" s="1"/>
  <c r="Y14" i="2"/>
  <c r="Y15" i="2"/>
  <c r="Z15" i="2" s="1"/>
  <c r="Y16" i="2"/>
  <c r="Y17" i="2"/>
  <c r="Z17" i="2" s="1"/>
  <c r="Y18" i="2"/>
  <c r="Y19" i="2"/>
  <c r="Z19" i="2" s="1"/>
  <c r="Y20" i="2"/>
  <c r="Y21" i="2"/>
  <c r="Z21" i="2" s="1"/>
  <c r="Y22" i="2"/>
  <c r="Y23" i="2"/>
  <c r="Z23" i="2" s="1"/>
  <c r="Y24" i="2"/>
  <c r="Y25" i="2"/>
  <c r="Z25" i="2" s="1"/>
  <c r="Y26" i="2"/>
  <c r="Y27" i="2"/>
  <c r="Z27" i="2" s="1"/>
  <c r="Y28" i="2"/>
  <c r="Y29" i="2"/>
  <c r="Z29" i="2" s="1"/>
  <c r="Y2" i="2"/>
  <c r="Z2" i="2" s="1"/>
  <c r="X3" i="2"/>
  <c r="AC3" i="2" s="1"/>
  <c r="X5" i="2"/>
  <c r="AC5" i="2" s="1"/>
  <c r="X7" i="2"/>
  <c r="AC7" i="2" s="1"/>
  <c r="X9" i="2"/>
  <c r="AC9" i="2" s="1"/>
  <c r="X11" i="2"/>
  <c r="X13" i="2"/>
  <c r="AC13" i="2" s="1"/>
  <c r="X15" i="2"/>
  <c r="X17" i="2"/>
  <c r="AC17" i="2" s="1"/>
  <c r="X19" i="2"/>
  <c r="AC19" i="2" s="1"/>
  <c r="X21" i="2"/>
  <c r="X23" i="2"/>
  <c r="AC23" i="2" s="1"/>
  <c r="X25" i="2"/>
  <c r="AC25" i="2" s="1"/>
  <c r="X27" i="2"/>
  <c r="X29" i="2"/>
  <c r="AC29" i="2" s="1"/>
  <c r="X2" i="2"/>
  <c r="K3" i="2"/>
  <c r="Q3" i="2" s="1"/>
  <c r="AA3" i="2" s="1"/>
  <c r="K4" i="2"/>
  <c r="Q4" i="2" s="1"/>
  <c r="AA4" i="2" s="1"/>
  <c r="K5" i="2"/>
  <c r="Q5" i="2" s="1"/>
  <c r="AA5" i="2" s="1"/>
  <c r="K6" i="2"/>
  <c r="K7" i="2"/>
  <c r="Q7" i="2" s="1"/>
  <c r="AA7" i="2" s="1"/>
  <c r="K8" i="2"/>
  <c r="K9" i="2"/>
  <c r="Q9" i="2" s="1"/>
  <c r="AA9" i="2" s="1"/>
  <c r="K10" i="2"/>
  <c r="Q10" i="2" s="1"/>
  <c r="AA10" i="2" s="1"/>
  <c r="K11" i="2"/>
  <c r="K12" i="2"/>
  <c r="Q12" i="2" s="1"/>
  <c r="AA12" i="2" s="1"/>
  <c r="K13" i="2"/>
  <c r="Q13" i="2" s="1"/>
  <c r="AA13" i="2" s="1"/>
  <c r="K14" i="2"/>
  <c r="Q14" i="2" s="1"/>
  <c r="AA14" i="2" s="1"/>
  <c r="K15" i="2"/>
  <c r="K16" i="2"/>
  <c r="Q16" i="2" s="1"/>
  <c r="AA16" i="2" s="1"/>
  <c r="K17" i="2"/>
  <c r="Q17" i="2" s="1"/>
  <c r="AA17" i="2" s="1"/>
  <c r="K18" i="2"/>
  <c r="K19" i="2"/>
  <c r="Q19" i="2" s="1"/>
  <c r="AA19" i="2" s="1"/>
  <c r="K20" i="2"/>
  <c r="Q20" i="2" s="1"/>
  <c r="AA20" i="2" s="1"/>
  <c r="K21" i="2"/>
  <c r="K22" i="2"/>
  <c r="Q22" i="2" s="1"/>
  <c r="AA22" i="2" s="1"/>
  <c r="K23" i="2"/>
  <c r="Q23" i="2" s="1"/>
  <c r="AA23" i="2" s="1"/>
  <c r="K24" i="2"/>
  <c r="K25" i="2"/>
  <c r="Q25" i="2" s="1"/>
  <c r="AA25" i="2" s="1"/>
  <c r="K26" i="2"/>
  <c r="Q26" i="2" s="1"/>
  <c r="AA26" i="2" s="1"/>
  <c r="K27" i="2"/>
  <c r="K28" i="2"/>
  <c r="Q28" i="2" s="1"/>
  <c r="AA28" i="2" s="1"/>
  <c r="K29" i="2"/>
  <c r="Q29" i="2" s="1"/>
  <c r="AA29" i="2" s="1"/>
  <c r="K2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2" i="2"/>
  <c r="H11" i="1"/>
  <c r="H9" i="1"/>
  <c r="H15" i="1"/>
  <c r="H22" i="1"/>
  <c r="H21" i="1"/>
  <c r="H20" i="1"/>
  <c r="H19" i="1"/>
  <c r="H18" i="1"/>
  <c r="H17" i="1"/>
  <c r="H16" i="1"/>
  <c r="H10" i="1"/>
  <c r="H12" i="1"/>
  <c r="H8" i="1"/>
  <c r="H2" i="1"/>
  <c r="H14" i="1"/>
  <c r="H13" i="1"/>
  <c r="X28" i="2" l="1"/>
  <c r="AC28" i="2" s="1"/>
  <c r="Z28" i="2"/>
  <c r="X26" i="2"/>
  <c r="AC26" i="2" s="1"/>
  <c r="Z26" i="2"/>
  <c r="X24" i="2"/>
  <c r="Z24" i="2"/>
  <c r="X22" i="2"/>
  <c r="AC22" i="2" s="1"/>
  <c r="Z22" i="2"/>
  <c r="X20" i="2"/>
  <c r="AC20" i="2" s="1"/>
  <c r="Z20" i="2"/>
  <c r="X18" i="2"/>
  <c r="Z18" i="2"/>
  <c r="X16" i="2"/>
  <c r="AC16" i="2" s="1"/>
  <c r="Z16" i="2"/>
  <c r="X14" i="2"/>
  <c r="AC14" i="2" s="1"/>
  <c r="Z14" i="2"/>
  <c r="X12" i="2"/>
  <c r="AC12" i="2" s="1"/>
  <c r="Z12" i="2"/>
  <c r="X10" i="2"/>
  <c r="AC10" i="2" s="1"/>
  <c r="Z10" i="2"/>
  <c r="X8" i="2"/>
  <c r="Z8" i="2"/>
  <c r="X6" i="2"/>
  <c r="Z6" i="2"/>
  <c r="X4" i="2"/>
  <c r="AC4" i="2" s="1"/>
  <c r="Z4" i="2"/>
  <c r="H29" i="2"/>
  <c r="D29" i="2"/>
  <c r="H28" i="2"/>
  <c r="D28" i="2"/>
  <c r="D27" i="2"/>
  <c r="H26" i="2"/>
  <c r="D26" i="2"/>
  <c r="H25" i="2"/>
  <c r="D25" i="2"/>
  <c r="H24" i="2"/>
  <c r="D24" i="2"/>
  <c r="H23" i="2"/>
  <c r="D23" i="2"/>
  <c r="H22" i="2"/>
  <c r="D22" i="2"/>
  <c r="H21" i="2"/>
  <c r="D21" i="2"/>
  <c r="H20" i="2"/>
  <c r="D20" i="2"/>
  <c r="H19" i="2"/>
  <c r="D19" i="2"/>
  <c r="D18" i="2"/>
  <c r="H17" i="2"/>
  <c r="D17" i="2"/>
  <c r="H16" i="2"/>
  <c r="D16" i="2"/>
  <c r="D15" i="2"/>
  <c r="H14" i="2"/>
  <c r="D14" i="2"/>
  <c r="H13" i="2"/>
  <c r="D13" i="2"/>
  <c r="H12" i="2"/>
  <c r="D12" i="2"/>
  <c r="H11" i="2"/>
  <c r="Q11" i="2" s="1"/>
  <c r="AA11" i="2" s="1"/>
  <c r="AC11" i="2" s="1"/>
  <c r="D11" i="2"/>
  <c r="H10" i="2"/>
  <c r="D10" i="2"/>
  <c r="H9" i="2"/>
  <c r="D9" i="2"/>
  <c r="H8" i="2"/>
  <c r="D8" i="2"/>
  <c r="H7" i="2"/>
  <c r="D7" i="2"/>
  <c r="D6" i="2"/>
  <c r="H5" i="2"/>
  <c r="D5" i="2"/>
  <c r="H4" i="2"/>
  <c r="D4" i="2"/>
  <c r="H3" i="2"/>
  <c r="D3" i="2"/>
  <c r="D2" i="2"/>
  <c r="H6" i="2" l="1"/>
  <c r="Q6" i="2" s="1"/>
  <c r="AA6" i="2" s="1"/>
  <c r="AC6" i="2" s="1"/>
  <c r="H15" i="2"/>
  <c r="Q15" i="2" s="1"/>
  <c r="AA15" i="2" s="1"/>
  <c r="AC15" i="2" s="1"/>
  <c r="H18" i="2"/>
  <c r="Q18" i="2" s="1"/>
  <c r="AA18" i="2" s="1"/>
  <c r="AC18" i="2" s="1"/>
  <c r="H27" i="2"/>
  <c r="Q27" i="2" s="1"/>
  <c r="AA27" i="2" s="1"/>
  <c r="AC27" i="2" s="1"/>
  <c r="H2" i="2"/>
  <c r="Q2" i="2" s="1"/>
  <c r="AA2" i="2" s="1"/>
  <c r="AC2" i="2" s="1"/>
  <c r="Q21" i="2"/>
  <c r="AA21" i="2" s="1"/>
  <c r="AC21" i="2" s="1"/>
  <c r="Q8" i="2"/>
  <c r="AA8" i="2" s="1"/>
  <c r="AC8" i="2" s="1"/>
  <c r="Q24" i="2"/>
  <c r="AA24" i="2" s="1"/>
  <c r="AC24" i="2" s="1"/>
</calcChain>
</file>

<file path=xl/comments1.xml><?xml version="1.0" encoding="utf-8"?>
<comments xmlns="http://schemas.openxmlformats.org/spreadsheetml/2006/main">
  <authors>
    <author>Eric Benoist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Liste de choix de l'atelier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Liste des presse se trouvant dans l'atelier de la colonne B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Liste des produits correspondants au client choisi colonne F</t>
        </r>
      </text>
    </comment>
    <comment ref="F6" authorId="0">
      <text>
        <r>
          <rPr>
            <b/>
            <sz val="9"/>
            <color indexed="81"/>
            <rFont val="Tahoma"/>
            <family val="2"/>
          </rPr>
          <t>Liste de choix des clients de la feuille "Données"</t>
        </r>
      </text>
    </comment>
  </commentList>
</comments>
</file>

<file path=xl/sharedStrings.xml><?xml version="1.0" encoding="utf-8"?>
<sst xmlns="http://schemas.openxmlformats.org/spreadsheetml/2006/main" count="336" uniqueCount="120">
  <si>
    <t xml:space="preserve">COLLAGE </t>
  </si>
  <si>
    <t>Atelier</t>
  </si>
  <si>
    <t>Presse</t>
  </si>
  <si>
    <t>Client</t>
  </si>
  <si>
    <t>Modèle</t>
  </si>
  <si>
    <t>Pièce</t>
  </si>
  <si>
    <t>Qté / H</t>
  </si>
  <si>
    <t>AT2</t>
  </si>
  <si>
    <t>PRESSES</t>
  </si>
  <si>
    <t>Causes</t>
  </si>
  <si>
    <t>% TG</t>
  </si>
  <si>
    <t>Nature</t>
  </si>
  <si>
    <t>% TQ</t>
  </si>
  <si>
    <t>Rebuts</t>
  </si>
  <si>
    <t>Commentaires</t>
  </si>
  <si>
    <t>% TRS</t>
  </si>
  <si>
    <t>P08</t>
  </si>
  <si>
    <t>PAUSE</t>
  </si>
  <si>
    <t>HS</t>
  </si>
  <si>
    <t>NETTOYAGE POSTE</t>
  </si>
  <si>
    <t>ENTRETIEN MOULE</t>
  </si>
  <si>
    <t>REGLAGES</t>
  </si>
  <si>
    <t>Mois</t>
  </si>
  <si>
    <t>Date</t>
  </si>
  <si>
    <t>Clients</t>
  </si>
  <si>
    <t>Produits</t>
  </si>
  <si>
    <t>Tps Std</t>
  </si>
  <si>
    <t>Tps Prod (h)</t>
  </si>
  <si>
    <t>% DO Général</t>
  </si>
  <si>
    <t>Commentaire</t>
  </si>
  <si>
    <t>Tps Prod DO (en H)</t>
  </si>
  <si>
    <t xml:space="preserve"> % DO Maint.</t>
  </si>
  <si>
    <t>Tps Ouv.
(h)</t>
  </si>
  <si>
    <t>Arrêts Total
(h)</t>
  </si>
  <si>
    <t>PANNES</t>
  </si>
  <si>
    <t>CAUSES</t>
  </si>
  <si>
    <t>AUTRES QUE PANNES</t>
  </si>
  <si>
    <t>MACHINE A COLLE</t>
  </si>
  <si>
    <t>REGULATEUR</t>
  </si>
  <si>
    <t>MACHINE INJECTION</t>
  </si>
  <si>
    <t>PISTOLET A COLLE</t>
  </si>
  <si>
    <t>ELECTRIQUE</t>
  </si>
  <si>
    <t>PISTOLET GC</t>
  </si>
  <si>
    <t>TEMPERATURE</t>
  </si>
  <si>
    <t>CHGT MOULE</t>
  </si>
  <si>
    <t>PRESSE</t>
  </si>
  <si>
    <t>MOULE</t>
  </si>
  <si>
    <t>POMPE</t>
  </si>
  <si>
    <t>METHODES</t>
  </si>
  <si>
    <t>BARRIERE</t>
  </si>
  <si>
    <t>ROBOT</t>
  </si>
  <si>
    <t>RINCAGES</t>
  </si>
  <si>
    <t>TUYAU MACHINE GC</t>
  </si>
  <si>
    <t>Tps de cycle
(100/h)</t>
  </si>
  <si>
    <t>Sem</t>
  </si>
  <si>
    <t>P11</t>
  </si>
  <si>
    <t>P16</t>
  </si>
  <si>
    <t>P17</t>
  </si>
  <si>
    <t>Arrêts autres
que pannes</t>
  </si>
  <si>
    <t>Commentaires autre
que maintenance</t>
  </si>
  <si>
    <t>Nb Pièces
Plan.</t>
  </si>
  <si>
    <t>Nb Pièces
Produites</t>
  </si>
  <si>
    <t>Nb Pièces
à Prob</t>
  </si>
  <si>
    <t>Pièces
OK</t>
  </si>
  <si>
    <t>Total général</t>
  </si>
  <si>
    <t>TRS%</t>
  </si>
  <si>
    <t>(Tous)</t>
  </si>
  <si>
    <t>P41</t>
  </si>
  <si>
    <t>P46</t>
  </si>
  <si>
    <t>P44</t>
  </si>
  <si>
    <t>AILE</t>
  </si>
  <si>
    <t>BANDEAU</t>
  </si>
  <si>
    <t>4,5M</t>
  </si>
  <si>
    <t>TERTIARY</t>
  </si>
  <si>
    <t>6M</t>
  </si>
  <si>
    <t>RENFORT COTE GAUCHE</t>
  </si>
  <si>
    <t xml:space="preserve">COTE DROIT  </t>
  </si>
  <si>
    <t xml:space="preserve">COTE GAUCHE  </t>
  </si>
  <si>
    <t>COTE DROIT</t>
  </si>
  <si>
    <t>COTE GAUCHE</t>
  </si>
  <si>
    <t>AT3</t>
  </si>
  <si>
    <t>CAPOT</t>
  </si>
  <si>
    <t>COTE</t>
  </si>
  <si>
    <t>SECONDARY</t>
  </si>
  <si>
    <t>Pannes
(h)</t>
  </si>
  <si>
    <t>P07</t>
  </si>
  <si>
    <t>Client 2</t>
  </si>
  <si>
    <t>client 2</t>
  </si>
  <si>
    <t>client 3</t>
  </si>
  <si>
    <t>client 4</t>
  </si>
  <si>
    <t>client 5</t>
  </si>
  <si>
    <t>client 1</t>
  </si>
  <si>
    <t>Z6</t>
  </si>
  <si>
    <t>Client 1 - Z6 - CAPOT</t>
  </si>
  <si>
    <t>Client 1 - Z6 - BANDEAU</t>
  </si>
  <si>
    <t>Client 1 - Z6 - PANNEAU LATERAL GAUCHE</t>
  </si>
  <si>
    <t>Client 1 - Z6 - PANNEAU LATERAL DROIT</t>
  </si>
  <si>
    <t>PANNEAU LATERAL DROIT</t>
  </si>
  <si>
    <t>PANNEAU LATERAL GAUCHE</t>
  </si>
  <si>
    <t>Client 1 - Z8 - COTE</t>
  </si>
  <si>
    <t>Z8</t>
  </si>
  <si>
    <t>Client 1 - Z8 - BANDEAU</t>
  </si>
  <si>
    <t>Client 2 - 4,5M - SECONDARY</t>
  </si>
  <si>
    <t>Client 2 - 4,5M - TERTIARY</t>
  </si>
  <si>
    <t>Client 2 - 6M - TERTIARY</t>
  </si>
  <si>
    <t>Client 2 - 6M - SECONDARY</t>
  </si>
  <si>
    <t>AT4</t>
  </si>
  <si>
    <t>X7</t>
  </si>
  <si>
    <t>Client 3 - X7 - AILE</t>
  </si>
  <si>
    <t>B9</t>
  </si>
  <si>
    <t>GIRAFON</t>
  </si>
  <si>
    <t>980H1</t>
  </si>
  <si>
    <t>966H</t>
  </si>
  <si>
    <t>Client 5 - 980H1 - CAPOT</t>
  </si>
  <si>
    <t>Client 5 - 980H1 - RENFORT COTE GAUCHE</t>
  </si>
  <si>
    <t>Client 5 - 966H - COTE DROIT</t>
  </si>
  <si>
    <t>Client 5 - 980H1 - COTE DROIT</t>
  </si>
  <si>
    <t>Client 5 - 966H - COTE GAUCHE</t>
  </si>
  <si>
    <t>Janvier</t>
  </si>
  <si>
    <t>Client 4 - B9 - GIRAFON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</si>
</sst>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&quot;AT&quot;General"/>
  </numFmts>
  <fonts count="1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b/>
      <i/>
      <sz val="11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indexed="46"/>
        <bgColor indexed="64"/>
      </patternFill>
    </fill>
    <fill>
      <gradientFill degree="90">
        <stop position="0">
          <color theme="0"/>
        </stop>
        <stop position="1">
          <color rgb="FFFFC000"/>
        </stop>
      </gradient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3" xfId="0" applyFont="1" applyBorder="1" applyAlignment="1">
      <alignment horizontal="left"/>
    </xf>
    <xf numFmtId="0" fontId="5" fillId="0" borderId="3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0" fillId="0" borderId="0" xfId="0" applyFont="1"/>
    <xf numFmtId="0" fontId="0" fillId="0" borderId="0" xfId="0" applyFont="1" applyAlignment="1">
      <alignment horizontal="left"/>
    </xf>
    <xf numFmtId="0" fontId="10" fillId="2" borderId="3" xfId="0" applyFont="1" applyFill="1" applyBorder="1" applyAlignment="1">
      <alignment horizontal="left"/>
    </xf>
    <xf numFmtId="2" fontId="4" fillId="2" borderId="3" xfId="0" applyNumberFormat="1" applyFont="1" applyFill="1" applyBorder="1" applyAlignment="1">
      <alignment horizontal="left" vertical="center" wrapText="1"/>
    </xf>
    <xf numFmtId="0" fontId="1" fillId="4" borderId="6" xfId="0" applyFon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left" vertical="center" wrapText="1"/>
    </xf>
    <xf numFmtId="9" fontId="6" fillId="4" borderId="1" xfId="1" applyNumberFormat="1" applyFont="1" applyFill="1" applyBorder="1" applyAlignment="1">
      <alignment horizontal="left" vertical="center" wrapText="1"/>
    </xf>
    <xf numFmtId="0" fontId="0" fillId="0" borderId="0" xfId="0" pivotButton="1"/>
    <xf numFmtId="0" fontId="0" fillId="0" borderId="0" xfId="0" applyNumberFormat="1"/>
    <xf numFmtId="0" fontId="0" fillId="0" borderId="1" xfId="0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0" fontId="0" fillId="3" borderId="1" xfId="0" applyNumberFormat="1" applyFont="1" applyFill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 vertical="center" wrapText="1"/>
    </xf>
    <xf numFmtId="2" fontId="0" fillId="0" borderId="1" xfId="0" applyNumberFormat="1" applyFont="1" applyFill="1" applyBorder="1" applyAlignment="1">
      <alignment horizontal="center" vertical="center" wrapText="1"/>
    </xf>
    <xf numFmtId="2" fontId="0" fillId="0" borderId="1" xfId="1" applyNumberFormat="1" applyFont="1" applyFill="1" applyBorder="1" applyAlignment="1">
      <alignment horizontal="center" vertical="center" wrapText="1"/>
    </xf>
    <xf numFmtId="1" fontId="0" fillId="0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1" xfId="1" applyNumberFormat="1" applyFont="1" applyFill="1" applyBorder="1" applyAlignment="1">
      <alignment horizontal="center" vertical="center" wrapText="1"/>
    </xf>
    <xf numFmtId="9" fontId="8" fillId="0" borderId="7" xfId="1" applyFont="1" applyFill="1" applyBorder="1" applyAlignment="1">
      <alignment horizontal="center" vertical="center" wrapText="1"/>
    </xf>
    <xf numFmtId="2" fontId="0" fillId="0" borderId="8" xfId="0" applyNumberFormat="1" applyFont="1" applyFill="1" applyBorder="1" applyAlignment="1">
      <alignment horizontal="center" vertical="center" wrapText="1"/>
    </xf>
    <xf numFmtId="9" fontId="0" fillId="0" borderId="2" xfId="1" applyFont="1" applyFill="1" applyBorder="1" applyAlignment="1">
      <alignment horizontal="center" vertical="center" wrapText="1"/>
    </xf>
    <xf numFmtId="2" fontId="0" fillId="0" borderId="2" xfId="1" applyNumberFormat="1" applyFont="1" applyFill="1" applyBorder="1" applyAlignment="1">
      <alignment horizontal="center" vertical="center" wrapText="1"/>
    </xf>
    <xf numFmtId="9" fontId="0" fillId="0" borderId="2" xfId="1" applyNumberFormat="1" applyFont="1" applyFill="1" applyBorder="1" applyAlignment="1">
      <alignment horizontal="center" vertical="center" wrapText="1"/>
    </xf>
    <xf numFmtId="9" fontId="0" fillId="0" borderId="9" xfId="1" applyNumberFormat="1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164" fontId="0" fillId="0" borderId="2" xfId="0" applyNumberFormat="1" applyFont="1" applyBorder="1" applyAlignment="1">
      <alignment horizontal="center" vertical="center" wrapText="1"/>
    </xf>
    <xf numFmtId="0" fontId="0" fillId="3" borderId="2" xfId="0" applyNumberFormat="1" applyFont="1" applyFill="1" applyBorder="1" applyAlignment="1">
      <alignment horizontal="center" vertical="center" wrapText="1"/>
    </xf>
    <xf numFmtId="2" fontId="0" fillId="0" borderId="2" xfId="0" applyNumberFormat="1" applyFont="1" applyBorder="1" applyAlignment="1">
      <alignment horizontal="center" vertical="center" wrapText="1"/>
    </xf>
    <xf numFmtId="2" fontId="0" fillId="0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  <xf numFmtId="1" fontId="0" fillId="0" borderId="2" xfId="1" applyNumberFormat="1" applyFont="1" applyFill="1" applyBorder="1" applyAlignment="1">
      <alignment horizontal="center" vertical="center" wrapText="1"/>
    </xf>
    <xf numFmtId="9" fontId="0" fillId="0" borderId="9" xfId="1" applyFont="1" applyFill="1" applyBorder="1" applyAlignment="1">
      <alignment horizontal="center" vertical="center" wrapText="1"/>
    </xf>
    <xf numFmtId="9" fontId="8" fillId="0" borderId="9" xfId="1" applyFont="1" applyFill="1" applyBorder="1" applyAlignment="1">
      <alignment horizontal="center" vertical="center" wrapText="1"/>
    </xf>
    <xf numFmtId="1" fontId="9" fillId="0" borderId="1" xfId="0" applyNumberFormat="1" applyFont="1" applyFill="1" applyBorder="1" applyAlignment="1">
      <alignment horizontal="center" vertical="center" wrapText="1"/>
    </xf>
    <xf numFmtId="1" fontId="9" fillId="0" borderId="2" xfId="0" applyNumberFormat="1" applyFont="1" applyFill="1" applyBorder="1" applyAlignment="1">
      <alignment horizontal="center" vertical="center" wrapText="1"/>
    </xf>
    <xf numFmtId="2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vertical="center"/>
    </xf>
    <xf numFmtId="0" fontId="5" fillId="0" borderId="3" xfId="0" applyFont="1" applyBorder="1" applyAlignment="1">
      <alignment vertical="center" wrapText="1"/>
    </xf>
    <xf numFmtId="2" fontId="11" fillId="0" borderId="3" xfId="0" applyNumberFormat="1" applyFont="1" applyBorder="1" applyAlignment="1">
      <alignment horizontal="center" vertical="center" wrapText="1"/>
    </xf>
    <xf numFmtId="1" fontId="11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/>
    </xf>
    <xf numFmtId="2" fontId="5" fillId="0" borderId="3" xfId="0" applyNumberFormat="1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 wrapText="1"/>
    </xf>
    <xf numFmtId="165" fontId="3" fillId="0" borderId="3" xfId="0" applyNumberFormat="1" applyFont="1" applyBorder="1" applyAlignment="1">
      <alignment horizontal="left"/>
    </xf>
    <xf numFmtId="0" fontId="1" fillId="2" borderId="5" xfId="0" applyFont="1" applyFill="1" applyBorder="1" applyAlignment="1">
      <alignment horizontal="left" vertical="center" wrapText="1"/>
    </xf>
    <xf numFmtId="164" fontId="1" fillId="2" borderId="5" xfId="0" applyNumberFormat="1" applyFont="1" applyFill="1" applyBorder="1" applyAlignment="1">
      <alignment horizontal="left" vertical="center" wrapText="1"/>
    </xf>
    <xf numFmtId="2" fontId="6" fillId="2" borderId="5" xfId="0" applyNumberFormat="1" applyFont="1" applyFill="1" applyBorder="1" applyAlignment="1">
      <alignment horizontal="left" vertical="center" wrapText="1"/>
    </xf>
    <xf numFmtId="2" fontId="1" fillId="2" borderId="5" xfId="0" applyNumberFormat="1" applyFont="1" applyFill="1" applyBorder="1" applyAlignment="1">
      <alignment horizontal="left" vertical="center" wrapText="1"/>
    </xf>
    <xf numFmtId="1" fontId="1" fillId="2" borderId="5" xfId="0" applyNumberFormat="1" applyFont="1" applyFill="1" applyBorder="1" applyAlignment="1">
      <alignment horizontal="left" vertical="center" wrapText="1"/>
    </xf>
    <xf numFmtId="1" fontId="6" fillId="2" borderId="5" xfId="1" applyNumberFormat="1" applyFont="1" applyFill="1" applyBorder="1" applyAlignment="1">
      <alignment horizontal="left" vertical="center" wrapText="1"/>
    </xf>
    <xf numFmtId="1" fontId="7" fillId="2" borderId="5" xfId="1" applyNumberFormat="1" applyFont="1" applyFill="1" applyBorder="1" applyAlignment="1">
      <alignment horizontal="left" vertical="center" wrapText="1"/>
    </xf>
    <xf numFmtId="9" fontId="6" fillId="2" borderId="10" xfId="1" applyFont="1" applyFill="1" applyBorder="1" applyAlignment="1">
      <alignment horizontal="left" vertical="center" wrapText="1"/>
    </xf>
    <xf numFmtId="9" fontId="6" fillId="4" borderId="7" xfId="1" applyNumberFormat="1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0" fillId="0" borderId="0" xfId="0" applyFont="1" applyAlignment="1"/>
    <xf numFmtId="2" fontId="1" fillId="2" borderId="5" xfId="0" applyNumberFormat="1" applyFont="1" applyFill="1" applyBorder="1" applyAlignment="1">
      <alignment vertical="center" wrapText="1"/>
    </xf>
    <xf numFmtId="2" fontId="8" fillId="0" borderId="1" xfId="1" applyNumberFormat="1" applyFont="1" applyFill="1" applyBorder="1" applyAlignment="1">
      <alignment vertical="center" wrapText="1"/>
    </xf>
    <xf numFmtId="2" fontId="8" fillId="0" borderId="2" xfId="1" applyNumberFormat="1" applyFont="1" applyFill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7"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chartsheet" Target="chartsheets/sheet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[TRS 2013 - Pour envoi.xlsm]TCD!Tableau croisé dynamique1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TCD!$A$5:$A$6</c:f>
              <c:strCache>
                <c:ptCount val="1"/>
                <c:pt idx="0">
                  <c:v>3</c:v>
                </c:pt>
              </c:strCache>
            </c:strRef>
          </c:cat>
          <c:val>
            <c:numRef>
              <c:f>TCD!$B$5:$B$6</c:f>
              <c:numCache>
                <c:formatCode>General</c:formatCode>
                <c:ptCount val="1"/>
                <c:pt idx="0">
                  <c:v>0.44280178776378953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2333440"/>
        <c:axId val="189775872"/>
      </c:barChart>
      <c:catAx>
        <c:axId val="122333440"/>
        <c:scaling>
          <c:orientation val="minMax"/>
        </c:scaling>
        <c:delete val="0"/>
        <c:axPos val="b"/>
        <c:majorTickMark val="out"/>
        <c:minorTickMark val="none"/>
        <c:tickLblPos val="nextTo"/>
        <c:crossAx val="189775872"/>
        <c:crosses val="autoZero"/>
        <c:auto val="1"/>
        <c:lblAlgn val="ctr"/>
        <c:lblOffset val="100"/>
        <c:noMultiLvlLbl val="0"/>
      </c:catAx>
      <c:valAx>
        <c:axId val="189775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2333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88" workbookViewId="0" zoomToFit="1"/>
  </sheetViews>
  <pageMargins left="0.7" right="0.7" top="0.75" bottom="0.75" header="0.3" footer="0.3"/>
  <pageSetup paperSize="9" orientation="landscape" verticalDpi="0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523" cy="609383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Benoist" refreshedDate="41323.469323148151" createdVersion="4" refreshedVersion="4" minRefreshableVersion="3" recordCount="706">
  <cacheSource type="worksheet">
    <worksheetSource ref="A1:AC1048576" sheet="Saisies"/>
  </cacheSource>
  <cacheFields count="29">
    <cacheField name="Mois" numFmtId="0">
      <sharedItems containsBlank="1" count="9">
        <s v="Janvier"/>
        <m/>
        <s v="Juillet" u="1"/>
        <s v="Septembre" u="1"/>
        <s v="Août" u="1"/>
        <s v="Décembre" u="1"/>
        <s v="Novembre" u="1"/>
        <s v="Juin" u="1"/>
        <s v="Octobre" u="1"/>
      </sharedItems>
    </cacheField>
    <cacheField name="Atelier" numFmtId="0">
      <sharedItems containsString="0" containsBlank="1" containsNumber="1" containsInteger="1" minValue="1" maxValue="6" count="6">
        <n v="3"/>
        <m/>
        <n v="6" u="1"/>
        <n v="4" u="1"/>
        <n v="2" u="1"/>
        <n v="1" u="1"/>
      </sharedItems>
    </cacheField>
    <cacheField name="Date" numFmtId="0">
      <sharedItems containsNonDate="0" containsDate="1" containsString="0" containsBlank="1" minDate="2013-01-07T00:00:00" maxDate="2013-01-12T00:00:00"/>
    </cacheField>
    <cacheField name="Sem" numFmtId="0">
      <sharedItems containsString="0" containsBlank="1" containsNumber="1" containsInteger="1" minValue="2" maxValue="2"/>
    </cacheField>
    <cacheField name="Presse" numFmtId="0">
      <sharedItems containsBlank="1" count="22">
        <s v="P08"/>
        <s v="P11"/>
        <m/>
        <s v="P10" u="1"/>
        <s v="P12" u="1"/>
        <s v="P13" u="1"/>
        <s v="P14" u="1"/>
        <s v="P16" u="1"/>
        <s v="P17" u="1"/>
        <s v="P18" u="1"/>
        <s v="ROBOT 9" u="1"/>
        <s v="P21" u="1"/>
        <s v="P40" u="1"/>
        <s v="COLL, DAF" u="1"/>
        <s v="P41" u="1"/>
        <s v="P23" u="1"/>
        <s v="P42" u="1"/>
        <s v="P24" u="1"/>
        <s v="P43" u="1"/>
        <s v="P44" u="1"/>
        <s v="P09" u="1"/>
        <s v="P46" u="1"/>
      </sharedItems>
    </cacheField>
    <cacheField name="Clients" numFmtId="0">
      <sharedItems containsBlank="1"/>
    </cacheField>
    <cacheField name="Produits" numFmtId="0">
      <sharedItems containsBlank="1"/>
    </cacheField>
    <cacheField name="Tps Std" numFmtId="0">
      <sharedItems containsString="0" containsBlank="1" containsNumber="1" minValue="1.57" maxValue="18"/>
    </cacheField>
    <cacheField name="Tps Ouv._x000a_(h)" numFmtId="0">
      <sharedItems containsString="0" containsBlank="1" containsNumber="1" containsInteger="1" minValue="7" maxValue="8"/>
    </cacheField>
    <cacheField name="Arrêts Total_x000a_(h)" numFmtId="0">
      <sharedItems containsString="0" containsBlank="1" containsNumber="1" minValue="1" maxValue="6"/>
    </cacheField>
    <cacheField name="Tps Prod (h)" numFmtId="0">
      <sharedItems containsBlank="1" containsMixedTypes="1" containsNumber="1" minValue="2" maxValue="7"/>
    </cacheField>
    <cacheField name="Pannes_x000a_(h)" numFmtId="0">
      <sharedItems containsString="0" containsBlank="1" containsNumber="1" minValue="1" maxValue="6"/>
    </cacheField>
    <cacheField name="Causes" numFmtId="0">
      <sharedItems containsBlank="1"/>
    </cacheField>
    <cacheField name="Commentaire" numFmtId="0">
      <sharedItems containsNonDate="0" containsString="0" containsBlank="1"/>
    </cacheField>
    <cacheField name="Arrêts autres_x000a_que pannes" numFmtId="0">
      <sharedItems containsString="0" containsBlank="1" containsNumber="1" minValue="0.25" maxValue="3"/>
    </cacheField>
    <cacheField name="Commentaires autre_x000a_que maintenance" numFmtId="0">
      <sharedItems containsBlank="1"/>
    </cacheField>
    <cacheField name="Nb Pièces_x000a_Plan." numFmtId="0">
      <sharedItems containsBlank="1" containsMixedTypes="1" containsNumber="1" minValue="8.2424999999999997" maxValue="69.55"/>
    </cacheField>
    <cacheField name="Nb Pièces_x000a_Produites" numFmtId="0">
      <sharedItems containsString="0" containsBlank="1" containsNumber="1" containsInteger="1" minValue="2" maxValue="30"/>
    </cacheField>
    <cacheField name="Nb Pièces_x000a_à Prob" numFmtId="0">
      <sharedItems containsNonDate="0" containsString="0" containsBlank="1"/>
    </cacheField>
    <cacheField name="Nature" numFmtId="0">
      <sharedItems containsNonDate="0" containsString="0" containsBlank="1"/>
    </cacheField>
    <cacheField name="Pièces_x000a_OK" numFmtId="0">
      <sharedItems containsString="0" containsBlank="1" containsNumber="1" containsInteger="1" minValue="2" maxValue="30"/>
    </cacheField>
    <cacheField name="Rebuts" numFmtId="0">
      <sharedItems containsString="0" containsBlank="1" containsNumber="1" containsInteger="1" minValue="0" maxValue="2"/>
    </cacheField>
    <cacheField name="Commentaires" numFmtId="0">
      <sharedItems containsBlank="1"/>
    </cacheField>
    <cacheField name="% DO Général" numFmtId="0">
      <sharedItems containsBlank="1" containsMixedTypes="1" containsNumber="1" minValue="0.25" maxValue="0.875"/>
    </cacheField>
    <cacheField name="Tps Prod DO (en H)" numFmtId="0">
      <sharedItems containsBlank="1" containsMixedTypes="1" containsNumber="1" minValue="2" maxValue="7"/>
    </cacheField>
    <cacheField name=" % DO Maint." numFmtId="0">
      <sharedItems containsBlank="1" containsMixedTypes="1" containsNumber="1" minValue="0.25" maxValue="0.875"/>
    </cacheField>
    <cacheField name="% TG" numFmtId="0">
      <sharedItems containsBlank="1" containsMixedTypes="1" containsNumber="1" minValue="2.9629629629629631E-2" maxValue="1.1857707509881423"/>
    </cacheField>
    <cacheField name="% TQ" numFmtId="0">
      <sharedItems containsBlank="1" containsMixedTypes="1" containsNumber="1" minValue="0.5" maxValue="1"/>
    </cacheField>
    <cacheField name="% TRS" numFmtId="0">
      <sharedItems containsBlank="1" containsMixedTypes="1" containsNumber="1" minValue="1.388888888888889E-2" maxValue="0.974025974025974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6">
  <r>
    <x v="0"/>
    <x v="0"/>
    <d v="2013-01-08T00:00:00"/>
    <n v="2"/>
    <x v="0"/>
    <s v="client 1"/>
    <s v="Client 1 - Z6 - BANDEAU"/>
    <n v="18"/>
    <n v="8"/>
    <n v="4.25"/>
    <n v="3.75"/>
    <n v="4.25"/>
    <m/>
    <m/>
    <n v="0.5"/>
    <s v="PAUSE"/>
    <n v="67.5"/>
    <n v="2"/>
    <m/>
    <m/>
    <n v="2"/>
    <n v="0"/>
    <s v="HS"/>
    <n v="0.46875"/>
    <n v="3.75"/>
    <n v="0.46875"/>
    <n v="2.9629629629629631E-2"/>
    <n v="1"/>
    <n v="1.388888888888889E-2"/>
  </r>
  <r>
    <x v="0"/>
    <x v="0"/>
    <d v="2013-01-08T00:00:00"/>
    <n v="2"/>
    <x v="0"/>
    <s v="client 1"/>
    <s v="Client 1 - Z6 - PANNEAU LATERAL GAUCHE"/>
    <n v="10.7"/>
    <m/>
    <m/>
    <s v=""/>
    <m/>
    <m/>
    <m/>
    <n v="0.25"/>
    <s v="NETTOYAGE POSTE"/>
    <s v=""/>
    <m/>
    <m/>
    <m/>
    <m/>
    <n v="0"/>
    <m/>
    <s v=""/>
    <s v=""/>
    <s v=""/>
    <s v=""/>
    <s v=""/>
    <s v=""/>
  </r>
  <r>
    <x v="0"/>
    <x v="0"/>
    <d v="2013-01-08T00:00:00"/>
    <n v="2"/>
    <x v="0"/>
    <s v="client 1"/>
    <s v="Client 1 - Z8 - BANDEAU"/>
    <n v="16"/>
    <m/>
    <m/>
    <s v=""/>
    <m/>
    <m/>
    <m/>
    <n v="3"/>
    <s v="ENTRETIEN MOULE"/>
    <s v=""/>
    <m/>
    <m/>
    <m/>
    <m/>
    <n v="0"/>
    <m/>
    <s v=""/>
    <s v=""/>
    <s v=""/>
    <s v=""/>
    <s v=""/>
    <s v=""/>
  </r>
  <r>
    <x v="0"/>
    <x v="0"/>
    <d v="2013-01-08T00:00:00"/>
    <n v="2"/>
    <x v="0"/>
    <s v="client 1"/>
    <s v="Client 1 - Z6 - CAPOT"/>
    <n v="12.5"/>
    <m/>
    <m/>
    <s v=""/>
    <m/>
    <m/>
    <m/>
    <n v="0.5"/>
    <s v="REGLAGES"/>
    <s v=""/>
    <m/>
    <m/>
    <m/>
    <m/>
    <n v="0"/>
    <m/>
    <s v=""/>
    <s v=""/>
    <s v=""/>
    <s v=""/>
    <s v=""/>
    <s v=""/>
  </r>
  <r>
    <x v="0"/>
    <x v="0"/>
    <d v="2013-01-09T00:00:00"/>
    <n v="2"/>
    <x v="0"/>
    <s v="client 1"/>
    <s v="Client 1 - Z6 - PANNEAU LATERAL GAUCHE"/>
    <n v="10.7"/>
    <n v="8"/>
    <n v="1.5"/>
    <n v="6.5"/>
    <n v="1.5"/>
    <m/>
    <m/>
    <n v="0.5"/>
    <s v="PAUSE"/>
    <n v="69.55"/>
    <n v="15"/>
    <m/>
    <m/>
    <n v="15"/>
    <n v="0"/>
    <m/>
    <n v="0.8125"/>
    <n v="6.5"/>
    <n v="0.8125"/>
    <n v="0.21567217828900073"/>
    <n v="1"/>
    <n v="0.1752336448598131"/>
  </r>
  <r>
    <x v="0"/>
    <x v="0"/>
    <d v="2013-01-09T00:00:00"/>
    <n v="2"/>
    <x v="0"/>
    <s v="client 1"/>
    <s v="Client 1 - Z6 - PANNEAU LATERAL GAUCHE"/>
    <n v="10.7"/>
    <m/>
    <m/>
    <s v=""/>
    <m/>
    <m/>
    <m/>
    <n v="1"/>
    <s v="NETTOYAGE POSTE"/>
    <s v=""/>
    <m/>
    <m/>
    <m/>
    <m/>
    <n v="0"/>
    <m/>
    <s v=""/>
    <s v=""/>
    <s v=""/>
    <s v=""/>
    <s v=""/>
    <s v=""/>
  </r>
  <r>
    <x v="0"/>
    <x v="0"/>
    <d v="2013-01-10T00:00:00"/>
    <n v="2"/>
    <x v="0"/>
    <s v="client 1"/>
    <s v="Client 1 - Z6 - CAPOT"/>
    <n v="12.5"/>
    <n v="8"/>
    <n v="2.75"/>
    <n v="5.25"/>
    <n v="2.75"/>
    <m/>
    <m/>
    <n v="0.5"/>
    <s v="PAUSE"/>
    <n v="65.625"/>
    <n v="15"/>
    <m/>
    <m/>
    <n v="15"/>
    <n v="0"/>
    <m/>
    <n v="0.65625"/>
    <n v="5.25"/>
    <n v="0.65625"/>
    <n v="0.22857142857142856"/>
    <n v="1"/>
    <n v="0.15"/>
  </r>
  <r>
    <x v="0"/>
    <x v="0"/>
    <d v="2013-01-10T00:00:00"/>
    <n v="2"/>
    <x v="0"/>
    <s v="client 1"/>
    <s v="Client 1 - Z8 - COTE"/>
    <n v="10.7"/>
    <m/>
    <m/>
    <s v=""/>
    <m/>
    <m/>
    <m/>
    <n v="1"/>
    <s v="NETTOYAGE POSTE"/>
    <s v=""/>
    <m/>
    <m/>
    <m/>
    <m/>
    <n v="0"/>
    <m/>
    <s v=""/>
    <s v=""/>
    <s v=""/>
    <s v=""/>
    <s v=""/>
    <s v=""/>
  </r>
  <r>
    <x v="0"/>
    <x v="0"/>
    <d v="2013-01-10T00:00:00"/>
    <n v="2"/>
    <x v="0"/>
    <s v="client 1"/>
    <s v="Client 1 - Z6 - PANNEAU LATERAL DROIT"/>
    <n v="10.7"/>
    <m/>
    <m/>
    <s v=""/>
    <m/>
    <m/>
    <m/>
    <n v="0.5"/>
    <s v="ENTRETIEN MOULE"/>
    <s v=""/>
    <m/>
    <m/>
    <m/>
    <m/>
    <n v="0"/>
    <m/>
    <s v=""/>
    <s v=""/>
    <s v=""/>
    <s v=""/>
    <s v=""/>
    <s v=""/>
  </r>
  <r>
    <x v="0"/>
    <x v="0"/>
    <d v="2013-01-11T00:00:00"/>
    <n v="2"/>
    <x v="0"/>
    <s v="client 4"/>
    <s v="Client 4 - B9 - GIRAFON"/>
    <n v="4.4000000000000004"/>
    <n v="7"/>
    <n v="1.25"/>
    <n v="5.75"/>
    <n v="1.25"/>
    <m/>
    <m/>
    <n v="0.5"/>
    <s v="PAUSE"/>
    <n v="25.3"/>
    <n v="30"/>
    <m/>
    <m/>
    <n v="30"/>
    <n v="0"/>
    <m/>
    <n v="0.8214285714285714"/>
    <n v="5.75"/>
    <n v="0.8214285714285714"/>
    <n v="1.1857707509881423"/>
    <n v="1"/>
    <n v="0.97402597402597402"/>
  </r>
  <r>
    <x v="0"/>
    <x v="0"/>
    <d v="2013-01-11T00:00:00"/>
    <n v="2"/>
    <x v="0"/>
    <s v="client 4"/>
    <s v="Client 4 - B9 - GIRAFON"/>
    <n v="4.4000000000000004"/>
    <m/>
    <m/>
    <s v=""/>
    <m/>
    <m/>
    <m/>
    <n v="0.25"/>
    <s v="NETTOYAGE POSTE"/>
    <s v=""/>
    <m/>
    <m/>
    <m/>
    <m/>
    <n v="0"/>
    <m/>
    <s v=""/>
    <s v=""/>
    <s v=""/>
    <s v=""/>
    <s v=""/>
    <s v=""/>
  </r>
  <r>
    <x v="0"/>
    <x v="0"/>
    <d v="2013-01-11T00:00:00"/>
    <n v="2"/>
    <x v="0"/>
    <s v="client 4"/>
    <s v="Client 4 - B9 - GIRAFON"/>
    <n v="4.4000000000000004"/>
    <m/>
    <m/>
    <s v=""/>
    <m/>
    <m/>
    <m/>
    <n v="0.25"/>
    <s v="ENTRETIEN MOULE"/>
    <s v=""/>
    <m/>
    <m/>
    <m/>
    <m/>
    <n v="0"/>
    <m/>
    <s v=""/>
    <s v=""/>
    <s v=""/>
    <s v=""/>
    <s v=""/>
    <s v=""/>
  </r>
  <r>
    <x v="0"/>
    <x v="0"/>
    <d v="2013-01-11T00:00:00"/>
    <n v="2"/>
    <x v="0"/>
    <s v="client 4"/>
    <s v="Client 4 - B9 - GIRAFON"/>
    <n v="4.4000000000000004"/>
    <m/>
    <m/>
    <s v=""/>
    <m/>
    <m/>
    <m/>
    <n v="0.25"/>
    <s v="REGLAGES"/>
    <s v=""/>
    <m/>
    <m/>
    <m/>
    <m/>
    <n v="0"/>
    <m/>
    <s v=""/>
    <s v=""/>
    <s v=""/>
    <s v=""/>
    <s v=""/>
    <s v=""/>
  </r>
  <r>
    <x v="0"/>
    <x v="0"/>
    <d v="2013-01-07T00:00:00"/>
    <n v="2"/>
    <x v="1"/>
    <s v="client 4"/>
    <s v="Client 4 - B9 - GIRAFON"/>
    <n v="4.4000000000000004"/>
    <n v="8"/>
    <n v="6"/>
    <n v="2"/>
    <n v="6"/>
    <s v="POMPE"/>
    <m/>
    <n v="0.5"/>
    <s v="PAUSE"/>
    <n v="8.8000000000000007"/>
    <n v="4"/>
    <m/>
    <m/>
    <n v="2"/>
    <n v="2"/>
    <s v="HS"/>
    <n v="0.25"/>
    <n v="2"/>
    <n v="0.25"/>
    <n v="0.45454545454545453"/>
    <n v="0.5"/>
    <n v="5.6818181818181816E-2"/>
  </r>
  <r>
    <x v="0"/>
    <x v="0"/>
    <d v="2013-01-07T00:00:00"/>
    <n v="2"/>
    <x v="1"/>
    <s v="client 4"/>
    <s v="Client 4 - B9 - GIRAFON"/>
    <n v="4.4000000000000004"/>
    <m/>
    <m/>
    <s v=""/>
    <m/>
    <s v="TUYAU MACHINE GC"/>
    <m/>
    <n v="0.25"/>
    <s v="NETTOYAGE POSTE"/>
    <s v=""/>
    <m/>
    <m/>
    <m/>
    <m/>
    <n v="0"/>
    <m/>
    <s v=""/>
    <s v=""/>
    <s v=""/>
    <s v=""/>
    <s v=""/>
    <s v=""/>
  </r>
  <r>
    <x v="0"/>
    <x v="0"/>
    <d v="2013-01-07T00:00:00"/>
    <n v="2"/>
    <x v="1"/>
    <s v="client 4"/>
    <s v="Client 4 - B9 - GIRAFON"/>
    <n v="4.4000000000000004"/>
    <m/>
    <m/>
    <s v=""/>
    <m/>
    <s v="MACHINE INJECTION"/>
    <m/>
    <n v="1.25"/>
    <s v="ENTRETIEN MOULE"/>
    <s v=""/>
    <m/>
    <m/>
    <m/>
    <m/>
    <n v="0"/>
    <m/>
    <s v=""/>
    <s v=""/>
    <s v=""/>
    <s v=""/>
    <s v=""/>
    <s v=""/>
  </r>
  <r>
    <x v="0"/>
    <x v="0"/>
    <d v="2013-01-08T00:00:00"/>
    <n v="2"/>
    <x v="1"/>
    <s v="client 4"/>
    <s v="Client 4 - B9 - GIRAFON"/>
    <n v="4.4000000000000004"/>
    <n v="8"/>
    <n v="1"/>
    <n v="7"/>
    <n v="1"/>
    <m/>
    <m/>
    <n v="0.5"/>
    <s v="PAUSE"/>
    <n v="30.800000000000004"/>
    <n v="12"/>
    <m/>
    <m/>
    <n v="12"/>
    <n v="0"/>
    <m/>
    <n v="0.875"/>
    <n v="7"/>
    <n v="0.875"/>
    <n v="0.38961038961038957"/>
    <n v="1"/>
    <n v="0.34090909090909088"/>
  </r>
  <r>
    <x v="0"/>
    <x v="0"/>
    <d v="2013-01-08T00:00:00"/>
    <n v="2"/>
    <x v="1"/>
    <s v="client 4"/>
    <s v="Client 4 - B9 - GIRAFON"/>
    <n v="4.4000000000000004"/>
    <m/>
    <m/>
    <s v=""/>
    <m/>
    <m/>
    <m/>
    <n v="0.25"/>
    <s v="NETTOYAGE POSTE"/>
    <s v=""/>
    <m/>
    <m/>
    <m/>
    <m/>
    <n v="0"/>
    <m/>
    <s v=""/>
    <s v=""/>
    <s v=""/>
    <s v=""/>
    <s v=""/>
    <s v=""/>
  </r>
  <r>
    <x v="0"/>
    <x v="0"/>
    <d v="2013-01-08T00:00:00"/>
    <n v="2"/>
    <x v="1"/>
    <s v="client 3"/>
    <s v="Client 3 - X7 - AILE"/>
    <n v="3"/>
    <m/>
    <m/>
    <s v=""/>
    <m/>
    <m/>
    <m/>
    <n v="0.25"/>
    <s v="ENTRETIEN MOULE"/>
    <s v=""/>
    <m/>
    <m/>
    <m/>
    <m/>
    <n v="0"/>
    <m/>
    <s v=""/>
    <s v=""/>
    <s v=""/>
    <s v=""/>
    <s v=""/>
    <s v=""/>
  </r>
  <r>
    <x v="0"/>
    <x v="0"/>
    <d v="2013-01-09T00:00:00"/>
    <n v="2"/>
    <x v="1"/>
    <s v="client 3"/>
    <s v="Client 3 - X7 - AILE"/>
    <n v="3"/>
    <n v="8"/>
    <n v="1"/>
    <n v="7"/>
    <n v="1"/>
    <m/>
    <m/>
    <n v="0.5"/>
    <s v="PAUSE"/>
    <n v="21"/>
    <n v="12"/>
    <m/>
    <m/>
    <n v="12"/>
    <n v="0"/>
    <m/>
    <n v="0.875"/>
    <n v="7"/>
    <n v="0.875"/>
    <n v="0.5714285714285714"/>
    <n v="1"/>
    <n v="0.5"/>
  </r>
  <r>
    <x v="0"/>
    <x v="0"/>
    <d v="2013-01-09T00:00:00"/>
    <n v="2"/>
    <x v="1"/>
    <s v="client 5"/>
    <s v="Client 5 - 980H1 - CAPOT"/>
    <n v="1.57"/>
    <m/>
    <m/>
    <s v=""/>
    <m/>
    <m/>
    <m/>
    <n v="0.25"/>
    <s v="NETTOYAGE POSTE"/>
    <s v=""/>
    <m/>
    <m/>
    <m/>
    <m/>
    <n v="0"/>
    <m/>
    <s v=""/>
    <s v=""/>
    <s v=""/>
    <s v=""/>
    <s v=""/>
    <s v=""/>
  </r>
  <r>
    <x v="0"/>
    <x v="0"/>
    <d v="2013-01-09T00:00:00"/>
    <n v="2"/>
    <x v="1"/>
    <s v="client 5"/>
    <s v="Client 5 - 980H1 - COTE DROIT"/>
    <n v="1.57"/>
    <m/>
    <m/>
    <s v=""/>
    <m/>
    <m/>
    <m/>
    <n v="0.25"/>
    <s v="ENTRETIEN MOULE"/>
    <s v=""/>
    <m/>
    <m/>
    <m/>
    <m/>
    <n v="0"/>
    <m/>
    <s v=""/>
    <s v=""/>
    <s v=""/>
    <s v=""/>
    <s v=""/>
    <s v=""/>
  </r>
  <r>
    <x v="0"/>
    <x v="0"/>
    <d v="2013-01-10T00:00:00"/>
    <n v="2"/>
    <x v="1"/>
    <s v="client 5"/>
    <s v="Client 5 - 966H - COTE GAUCHE"/>
    <n v="1.57"/>
    <n v="8"/>
    <n v="1"/>
    <n v="7"/>
    <n v="1"/>
    <m/>
    <m/>
    <n v="0.5"/>
    <s v="PAUSE"/>
    <n v="10.99"/>
    <n v="12"/>
    <m/>
    <m/>
    <n v="12"/>
    <n v="0"/>
    <m/>
    <n v="0.875"/>
    <n v="7"/>
    <n v="0.875"/>
    <n v="1.091901728844404"/>
    <n v="1"/>
    <n v="0.95541401273885351"/>
  </r>
  <r>
    <x v="0"/>
    <x v="0"/>
    <d v="2013-01-10T00:00:00"/>
    <n v="2"/>
    <x v="1"/>
    <s v="client 5"/>
    <s v="Client 5 - 966H - COTE DROIT"/>
    <n v="1.57"/>
    <m/>
    <m/>
    <s v=""/>
    <m/>
    <m/>
    <m/>
    <n v="0.25"/>
    <s v="NETTOYAGE POSTE"/>
    <s v=""/>
    <m/>
    <m/>
    <m/>
    <m/>
    <n v="0"/>
    <m/>
    <s v=""/>
    <s v=""/>
    <s v=""/>
    <s v=""/>
    <s v=""/>
    <s v=""/>
  </r>
  <r>
    <x v="0"/>
    <x v="0"/>
    <d v="2013-01-10T00:00:00"/>
    <n v="2"/>
    <x v="1"/>
    <s v="client 5"/>
    <s v="Client 5 - 966H - COTE GAUCHE"/>
    <n v="1.57"/>
    <m/>
    <m/>
    <s v=""/>
    <m/>
    <m/>
    <m/>
    <n v="0.25"/>
    <s v="ENTRETIEN MOULE"/>
    <s v=""/>
    <m/>
    <m/>
    <m/>
    <m/>
    <n v="0"/>
    <m/>
    <s v=""/>
    <s v=""/>
    <s v=""/>
    <s v=""/>
    <s v=""/>
    <s v=""/>
  </r>
  <r>
    <x v="0"/>
    <x v="0"/>
    <d v="2013-01-11T00:00:00"/>
    <n v="2"/>
    <x v="1"/>
    <s v="client 5"/>
    <s v="Client 5 - 966H - COTE DROIT"/>
    <n v="1.57"/>
    <n v="7"/>
    <n v="1.75"/>
    <n v="5.25"/>
    <n v="1.75"/>
    <m/>
    <m/>
    <n v="0.5"/>
    <s v="PAUSE"/>
    <n v="8.2424999999999997"/>
    <n v="9"/>
    <m/>
    <m/>
    <n v="9"/>
    <n v="0"/>
    <m/>
    <n v="0.75"/>
    <n v="5.25"/>
    <n v="0.75"/>
    <n v="1.091901728844404"/>
    <n v="1"/>
    <n v="0.81892629663330296"/>
  </r>
  <r>
    <x v="0"/>
    <x v="0"/>
    <d v="2013-01-11T00:00:00"/>
    <n v="2"/>
    <x v="1"/>
    <s v="client 5"/>
    <s v="Client 5 - 980H1 - RENFORT COTE GAUCHE"/>
    <n v="4"/>
    <m/>
    <m/>
    <s v=""/>
    <m/>
    <m/>
    <m/>
    <n v="0.25"/>
    <s v="NETTOYAGE POSTE"/>
    <s v=""/>
    <m/>
    <m/>
    <m/>
    <m/>
    <n v="0"/>
    <m/>
    <s v=""/>
    <s v=""/>
    <s v=""/>
    <s v=""/>
    <s v=""/>
    <s v=""/>
  </r>
  <r>
    <x v="0"/>
    <x v="0"/>
    <d v="2013-01-11T00:00:00"/>
    <n v="2"/>
    <x v="1"/>
    <s v="client 5"/>
    <s v="Client 5 - 980H1 - CAPOT"/>
    <n v="1.57"/>
    <m/>
    <m/>
    <s v=""/>
    <m/>
    <m/>
    <m/>
    <n v="1"/>
    <s v="ENTRETIEN MOULE"/>
    <s v=""/>
    <m/>
    <m/>
    <m/>
    <m/>
    <n v="0"/>
    <m/>
    <s v=""/>
    <s v=""/>
    <s v=""/>
    <s v=""/>
    <s v=""/>
    <s v=""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  <r>
    <x v="1"/>
    <x v="1"/>
    <m/>
    <m/>
    <x v="2"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3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 chartFormat="2">
  <location ref="A4:B6" firstHeaderRow="1" firstDataRow="1" firstDataCol="1" rowPageCount="2" colPageCount="1"/>
  <pivotFields count="29">
    <pivotField axis="axisPage" compact="0" outline="0" showAll="0" defaultSubtotal="0">
      <items count="9">
        <item m="1" x="7"/>
        <item m="1" x="2"/>
        <item m="1" x="4"/>
        <item m="1" x="3"/>
        <item m="1" x="6"/>
        <item m="1" x="5"/>
        <item x="1"/>
        <item m="1" x="8"/>
        <item x="0"/>
      </items>
    </pivotField>
    <pivotField axis="axisRow" compact="0" outline="0" showAll="0" sortType="ascending" defaultSubtotal="0">
      <items count="6">
        <item m="1" x="5"/>
        <item m="1" x="4"/>
        <item x="0"/>
        <item m="1" x="3"/>
        <item m="1" x="2"/>
        <item h="1" x="1"/>
      </items>
    </pivotField>
    <pivotField compact="0" outline="0" showAll="0"/>
    <pivotField compact="0" outline="0" showAll="0"/>
    <pivotField axis="axisPage" compact="0" outline="0" multipleItemSelectionAllowed="1" showAll="0">
      <items count="23">
        <item x="0"/>
        <item m="1" x="20"/>
        <item m="1" x="3"/>
        <item x="1"/>
        <item m="1" x="4"/>
        <item m="1" x="5"/>
        <item m="1" x="6"/>
        <item x="2"/>
        <item m="1" x="7"/>
        <item m="1" x="11"/>
        <item m="1" x="14"/>
        <item m="1" x="12"/>
        <item m="1" x="21"/>
        <item m="1" x="9"/>
        <item m="1" x="10"/>
        <item m="1" x="19"/>
        <item m="1" x="18"/>
        <item m="1" x="16"/>
        <item m="1" x="15"/>
        <item m="1" x="17"/>
        <item m="1" x="13"/>
        <item m="1" x="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1"/>
  </rowFields>
  <rowItems count="2">
    <i>
      <x v="2"/>
    </i>
    <i t="grand">
      <x/>
    </i>
  </rowItems>
  <colItems count="1">
    <i/>
  </colItems>
  <pageFields count="2">
    <pageField fld="4" hier="-1"/>
    <pageField fld="0" hier="-1"/>
  </pageFields>
  <dataFields count="1">
    <dataField name="TRS%" fld="28" subtotal="average" baseField="4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showGridLines="0" workbookViewId="0">
      <pane ySplit="1" topLeftCell="A2" activePane="bottomLeft" state="frozenSplit"/>
      <selection pane="bottomLeft" activeCell="C14" sqref="C14"/>
    </sheetView>
  </sheetViews>
  <sheetFormatPr baseColWidth="10" defaultColWidth="40.625" defaultRowHeight="15" x14ac:dyDescent="0.25"/>
  <cols>
    <col min="1" max="1" width="16.875" style="2" bestFit="1" customWidth="1"/>
    <col min="2" max="2" width="12" style="2" bestFit="1" customWidth="1"/>
    <col min="3" max="3" width="19.5" style="2" bestFit="1" customWidth="1"/>
    <col min="4" max="16384" width="40.625" style="2"/>
  </cols>
  <sheetData>
    <row r="1" spans="1:3" x14ac:dyDescent="0.25">
      <c r="A1" s="8" t="s">
        <v>34</v>
      </c>
      <c r="B1" s="9" t="s">
        <v>35</v>
      </c>
      <c r="C1" s="9" t="s">
        <v>36</v>
      </c>
    </row>
    <row r="2" spans="1:3" x14ac:dyDescent="0.25">
      <c r="A2" s="4" t="s">
        <v>37</v>
      </c>
      <c r="B2" s="3" t="s">
        <v>38</v>
      </c>
      <c r="C2" s="3" t="s">
        <v>17</v>
      </c>
    </row>
    <row r="3" spans="1:3" x14ac:dyDescent="0.25">
      <c r="A3" s="4" t="s">
        <v>39</v>
      </c>
      <c r="B3" s="3" t="s">
        <v>8</v>
      </c>
      <c r="C3" s="3" t="s">
        <v>19</v>
      </c>
    </row>
    <row r="4" spans="1:3" x14ac:dyDescent="0.25">
      <c r="A4" s="4" t="s">
        <v>40</v>
      </c>
      <c r="B4" s="3" t="s">
        <v>41</v>
      </c>
      <c r="C4" s="3" t="s">
        <v>20</v>
      </c>
    </row>
    <row r="5" spans="1:3" x14ac:dyDescent="0.25">
      <c r="A5" s="4" t="s">
        <v>42</v>
      </c>
      <c r="B5" s="5" t="s">
        <v>43</v>
      </c>
      <c r="C5" s="3" t="s">
        <v>44</v>
      </c>
    </row>
    <row r="6" spans="1:3" x14ac:dyDescent="0.25">
      <c r="A6" s="4" t="s">
        <v>45</v>
      </c>
      <c r="B6" s="5" t="s">
        <v>46</v>
      </c>
      <c r="C6" s="3" t="s">
        <v>21</v>
      </c>
    </row>
    <row r="7" spans="1:3" x14ac:dyDescent="0.25">
      <c r="A7" s="4" t="s">
        <v>38</v>
      </c>
      <c r="B7" s="5" t="s">
        <v>47</v>
      </c>
      <c r="C7" s="3" t="s">
        <v>48</v>
      </c>
    </row>
    <row r="8" spans="1:3" x14ac:dyDescent="0.25">
      <c r="A8" s="4" t="s">
        <v>49</v>
      </c>
      <c r="B8" s="5" t="s">
        <v>50</v>
      </c>
      <c r="C8" s="3" t="s">
        <v>51</v>
      </c>
    </row>
  </sheetData>
  <autoFilter ref="A1:C1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"/>
  <sheetViews>
    <sheetView showGridLines="0" view="pageBreakPreview" zoomScale="60" zoomScaleNormal="100" workbookViewId="0">
      <pane ySplit="1" topLeftCell="A2" activePane="bottomLeft" state="frozenSplit"/>
      <selection pane="bottomLeft" activeCell="F16" sqref="F16"/>
    </sheetView>
  </sheetViews>
  <sheetFormatPr baseColWidth="10" defaultColWidth="27.125" defaultRowHeight="15" x14ac:dyDescent="0.25"/>
  <cols>
    <col min="1" max="1" width="8.25" style="1" bestFit="1" customWidth="1"/>
    <col min="2" max="2" width="8.125" style="1" bestFit="1" customWidth="1"/>
    <col min="3" max="3" width="14.5" style="1" bestFit="1" customWidth="1"/>
    <col min="4" max="4" width="18.125" style="1" bestFit="1" customWidth="1"/>
    <col min="5" max="5" width="29.875" style="1" bestFit="1" customWidth="1"/>
    <col min="6" max="6" width="41.625" style="1" bestFit="1" customWidth="1"/>
    <col min="7" max="7" width="8.375" style="1" bestFit="1" customWidth="1"/>
    <col min="8" max="8" width="12.125" style="1" bestFit="1" customWidth="1"/>
    <col min="9" max="16384" width="27.125" style="1"/>
  </cols>
  <sheetData>
    <row r="1" spans="1:8" ht="30" x14ac:dyDescent="0.25">
      <c r="A1" s="53" t="s">
        <v>1</v>
      </c>
      <c r="B1" s="54" t="s">
        <v>2</v>
      </c>
      <c r="C1" s="54" t="s">
        <v>3</v>
      </c>
      <c r="D1" s="54" t="s">
        <v>4</v>
      </c>
      <c r="E1" s="54" t="s">
        <v>5</v>
      </c>
      <c r="F1" s="54" t="s">
        <v>14</v>
      </c>
      <c r="G1" s="55" t="s">
        <v>6</v>
      </c>
      <c r="H1" s="55" t="s">
        <v>53</v>
      </c>
    </row>
    <row r="2" spans="1:8" x14ac:dyDescent="0.25">
      <c r="A2" s="56">
        <v>4</v>
      </c>
      <c r="B2" s="43" t="s">
        <v>57</v>
      </c>
      <c r="C2" s="44" t="s">
        <v>91</v>
      </c>
      <c r="D2" s="44" t="s">
        <v>92</v>
      </c>
      <c r="E2" s="45" t="s">
        <v>71</v>
      </c>
      <c r="F2" s="45" t="s">
        <v>94</v>
      </c>
      <c r="G2" s="50">
        <v>18</v>
      </c>
      <c r="H2" s="42">
        <f>1/G2</f>
        <v>5.5555555555555552E-2</v>
      </c>
    </row>
    <row r="3" spans="1:8" x14ac:dyDescent="0.25">
      <c r="A3" s="3" t="s">
        <v>7</v>
      </c>
      <c r="B3" s="43" t="s">
        <v>69</v>
      </c>
      <c r="C3" s="44" t="s">
        <v>91</v>
      </c>
      <c r="D3" s="44" t="s">
        <v>92</v>
      </c>
      <c r="E3" s="51" t="s">
        <v>81</v>
      </c>
      <c r="F3" s="45" t="s">
        <v>93</v>
      </c>
      <c r="G3" s="42">
        <v>12.5</v>
      </c>
      <c r="H3" s="42">
        <f t="shared" ref="H3:H7" si="0">1/G3</f>
        <v>0.08</v>
      </c>
    </row>
    <row r="4" spans="1:8" x14ac:dyDescent="0.25">
      <c r="A4" s="3" t="s">
        <v>7</v>
      </c>
      <c r="B4" s="43" t="s">
        <v>69</v>
      </c>
      <c r="C4" s="44" t="s">
        <v>91</v>
      </c>
      <c r="D4" s="44" t="s">
        <v>92</v>
      </c>
      <c r="E4" s="51" t="s">
        <v>97</v>
      </c>
      <c r="F4" s="45" t="s">
        <v>96</v>
      </c>
      <c r="G4" s="42">
        <v>10.7</v>
      </c>
      <c r="H4" s="42">
        <f t="shared" si="0"/>
        <v>9.3457943925233655E-2</v>
      </c>
    </row>
    <row r="5" spans="1:8" x14ac:dyDescent="0.25">
      <c r="A5" s="3" t="s">
        <v>7</v>
      </c>
      <c r="B5" s="43" t="s">
        <v>69</v>
      </c>
      <c r="C5" s="44" t="s">
        <v>91</v>
      </c>
      <c r="D5" s="44" t="s">
        <v>92</v>
      </c>
      <c r="E5" s="51" t="s">
        <v>98</v>
      </c>
      <c r="F5" s="45" t="s">
        <v>95</v>
      </c>
      <c r="G5" s="42">
        <v>10.7</v>
      </c>
      <c r="H5" s="42">
        <f t="shared" si="0"/>
        <v>9.3457943925233655E-2</v>
      </c>
    </row>
    <row r="6" spans="1:8" x14ac:dyDescent="0.25">
      <c r="A6" s="3" t="s">
        <v>7</v>
      </c>
      <c r="B6" s="43" t="s">
        <v>69</v>
      </c>
      <c r="C6" s="44" t="s">
        <v>91</v>
      </c>
      <c r="D6" s="44" t="s">
        <v>100</v>
      </c>
      <c r="E6" s="51" t="s">
        <v>82</v>
      </c>
      <c r="F6" s="45" t="s">
        <v>99</v>
      </c>
      <c r="G6" s="50">
        <v>10.7</v>
      </c>
      <c r="H6" s="42">
        <f t="shared" si="0"/>
        <v>9.3457943925233655E-2</v>
      </c>
    </row>
    <row r="7" spans="1:8" x14ac:dyDescent="0.25">
      <c r="A7" s="3" t="s">
        <v>7</v>
      </c>
      <c r="B7" s="43" t="s">
        <v>69</v>
      </c>
      <c r="C7" s="44" t="s">
        <v>91</v>
      </c>
      <c r="D7" s="44" t="s">
        <v>100</v>
      </c>
      <c r="E7" s="51" t="s">
        <v>71</v>
      </c>
      <c r="F7" s="45" t="s">
        <v>101</v>
      </c>
      <c r="G7" s="48">
        <v>16</v>
      </c>
      <c r="H7" s="42">
        <f t="shared" si="0"/>
        <v>6.25E-2</v>
      </c>
    </row>
    <row r="8" spans="1:8" x14ac:dyDescent="0.25">
      <c r="A8" s="56" t="s">
        <v>106</v>
      </c>
      <c r="B8" s="43" t="s">
        <v>68</v>
      </c>
      <c r="C8" s="44" t="s">
        <v>86</v>
      </c>
      <c r="D8" s="44" t="s">
        <v>72</v>
      </c>
      <c r="E8" s="44" t="s">
        <v>83</v>
      </c>
      <c r="F8" s="45" t="s">
        <v>102</v>
      </c>
      <c r="G8" s="49">
        <v>14</v>
      </c>
      <c r="H8" s="42">
        <f>1/G8</f>
        <v>7.1428571428571425E-2</v>
      </c>
    </row>
    <row r="9" spans="1:8" x14ac:dyDescent="0.25">
      <c r="A9" s="3" t="s">
        <v>7</v>
      </c>
      <c r="B9" s="43" t="s">
        <v>69</v>
      </c>
      <c r="C9" s="44" t="s">
        <v>87</v>
      </c>
      <c r="D9" s="44" t="s">
        <v>72</v>
      </c>
      <c r="E9" s="51" t="s">
        <v>73</v>
      </c>
      <c r="F9" s="45" t="s">
        <v>103</v>
      </c>
      <c r="G9" s="48">
        <v>14</v>
      </c>
      <c r="H9" s="42">
        <f>1/G9</f>
        <v>7.1428571428571425E-2</v>
      </c>
    </row>
    <row r="10" spans="1:8" x14ac:dyDescent="0.25">
      <c r="A10" s="56" t="s">
        <v>106</v>
      </c>
      <c r="B10" s="43" t="s">
        <v>68</v>
      </c>
      <c r="C10" s="44" t="s">
        <v>87</v>
      </c>
      <c r="D10" s="44" t="s">
        <v>74</v>
      </c>
      <c r="E10" s="44" t="s">
        <v>73</v>
      </c>
      <c r="F10" s="45" t="s">
        <v>104</v>
      </c>
      <c r="G10" s="49">
        <v>11.5</v>
      </c>
      <c r="H10" s="42">
        <f>1/G10</f>
        <v>8.6956521739130432E-2</v>
      </c>
    </row>
    <row r="11" spans="1:8" x14ac:dyDescent="0.25">
      <c r="A11" s="3" t="s">
        <v>7</v>
      </c>
      <c r="B11" s="43" t="s">
        <v>69</v>
      </c>
      <c r="C11" s="44" t="s">
        <v>87</v>
      </c>
      <c r="D11" s="44" t="s">
        <v>74</v>
      </c>
      <c r="E11" s="51" t="s">
        <v>83</v>
      </c>
      <c r="F11" s="45" t="s">
        <v>105</v>
      </c>
      <c r="G11" s="48">
        <v>14</v>
      </c>
      <c r="H11" s="42">
        <f>1/G11</f>
        <v>7.1428571428571425E-2</v>
      </c>
    </row>
    <row r="12" spans="1:8" x14ac:dyDescent="0.25">
      <c r="A12" s="56" t="s">
        <v>106</v>
      </c>
      <c r="B12" s="43" t="s">
        <v>68</v>
      </c>
      <c r="C12" s="44" t="s">
        <v>87</v>
      </c>
      <c r="D12" s="44" t="s">
        <v>74</v>
      </c>
      <c r="E12" s="44" t="s">
        <v>73</v>
      </c>
      <c r="F12" s="45" t="s">
        <v>104</v>
      </c>
      <c r="G12" s="49">
        <v>11.5</v>
      </c>
      <c r="H12" s="42">
        <f>1/G12</f>
        <v>8.6956521739130432E-2</v>
      </c>
    </row>
    <row r="13" spans="1:8" x14ac:dyDescent="0.25">
      <c r="A13" s="56">
        <v>4</v>
      </c>
      <c r="B13" s="43" t="s">
        <v>85</v>
      </c>
      <c r="C13" s="44" t="s">
        <v>88</v>
      </c>
      <c r="D13" s="44" t="s">
        <v>107</v>
      </c>
      <c r="E13" s="44" t="s">
        <v>70</v>
      </c>
      <c r="F13" s="45" t="s">
        <v>108</v>
      </c>
      <c r="G13" s="47">
        <v>3</v>
      </c>
      <c r="H13" s="42">
        <f>1/G13</f>
        <v>0.33333333333333331</v>
      </c>
    </row>
    <row r="14" spans="1:8" x14ac:dyDescent="0.25">
      <c r="A14" s="56">
        <v>4</v>
      </c>
      <c r="B14" s="43" t="s">
        <v>57</v>
      </c>
      <c r="C14" s="44" t="s">
        <v>88</v>
      </c>
      <c r="D14" s="44" t="s">
        <v>107</v>
      </c>
      <c r="E14" s="44" t="s">
        <v>70</v>
      </c>
      <c r="F14" s="45" t="s">
        <v>108</v>
      </c>
      <c r="G14" s="46">
        <v>3</v>
      </c>
      <c r="H14" s="42">
        <f>1/G14</f>
        <v>0.33333333333333331</v>
      </c>
    </row>
    <row r="15" spans="1:8" x14ac:dyDescent="0.25">
      <c r="A15" s="3" t="s">
        <v>7</v>
      </c>
      <c r="B15" s="43" t="s">
        <v>0</v>
      </c>
      <c r="C15" s="44" t="s">
        <v>89</v>
      </c>
      <c r="D15" s="44" t="s">
        <v>109</v>
      </c>
      <c r="E15" s="51" t="s">
        <v>110</v>
      </c>
      <c r="F15" s="45" t="s">
        <v>119</v>
      </c>
      <c r="G15" s="48">
        <v>4.4000000000000004</v>
      </c>
      <c r="H15" s="42">
        <f>1/G15</f>
        <v>0.22727272727272727</v>
      </c>
    </row>
    <row r="16" spans="1:8" x14ac:dyDescent="0.25">
      <c r="A16" s="3" t="s">
        <v>80</v>
      </c>
      <c r="B16" s="43" t="s">
        <v>56</v>
      </c>
      <c r="C16" s="44" t="s">
        <v>90</v>
      </c>
      <c r="D16" s="44" t="s">
        <v>111</v>
      </c>
      <c r="E16" s="45" t="s">
        <v>81</v>
      </c>
      <c r="F16" s="45" t="s">
        <v>113</v>
      </c>
      <c r="G16" s="42">
        <v>1.57</v>
      </c>
      <c r="H16" s="42">
        <f>1/G16</f>
        <v>0.63694267515923564</v>
      </c>
    </row>
    <row r="17" spans="1:8" x14ac:dyDescent="0.25">
      <c r="A17" s="3" t="s">
        <v>80</v>
      </c>
      <c r="B17" s="43" t="s">
        <v>56</v>
      </c>
      <c r="C17" s="44" t="s">
        <v>90</v>
      </c>
      <c r="D17" s="44" t="s">
        <v>111</v>
      </c>
      <c r="E17" s="45" t="s">
        <v>75</v>
      </c>
      <c r="F17" s="45" t="s">
        <v>114</v>
      </c>
      <c r="G17" s="42">
        <v>4</v>
      </c>
      <c r="H17" s="42">
        <f>1/G17</f>
        <v>0.25</v>
      </c>
    </row>
    <row r="18" spans="1:8" x14ac:dyDescent="0.25">
      <c r="A18" s="3" t="s">
        <v>80</v>
      </c>
      <c r="B18" s="43" t="s">
        <v>67</v>
      </c>
      <c r="C18" s="44" t="s">
        <v>90</v>
      </c>
      <c r="D18" s="44" t="s">
        <v>112</v>
      </c>
      <c r="E18" s="45" t="s">
        <v>76</v>
      </c>
      <c r="F18" s="45" t="s">
        <v>115</v>
      </c>
      <c r="G18" s="52">
        <v>1.57</v>
      </c>
      <c r="H18" s="42">
        <f>1/G18</f>
        <v>0.63694267515923564</v>
      </c>
    </row>
    <row r="19" spans="1:8" x14ac:dyDescent="0.25">
      <c r="A19" s="3" t="s">
        <v>80</v>
      </c>
      <c r="B19" s="43" t="s">
        <v>56</v>
      </c>
      <c r="C19" s="44" t="s">
        <v>90</v>
      </c>
      <c r="D19" s="44" t="s">
        <v>112</v>
      </c>
      <c r="E19" s="45" t="s">
        <v>78</v>
      </c>
      <c r="F19" s="45" t="s">
        <v>115</v>
      </c>
      <c r="G19" s="52">
        <v>1.57</v>
      </c>
      <c r="H19" s="42">
        <f>1/G19</f>
        <v>0.63694267515923564</v>
      </c>
    </row>
    <row r="20" spans="1:8" x14ac:dyDescent="0.25">
      <c r="A20" s="3" t="s">
        <v>80</v>
      </c>
      <c r="B20" s="43" t="s">
        <v>56</v>
      </c>
      <c r="C20" s="44" t="s">
        <v>90</v>
      </c>
      <c r="D20" s="44" t="s">
        <v>111</v>
      </c>
      <c r="E20" s="45" t="s">
        <v>78</v>
      </c>
      <c r="F20" s="45" t="s">
        <v>116</v>
      </c>
      <c r="G20" s="42">
        <v>1.57</v>
      </c>
      <c r="H20" s="42">
        <f>1/G20</f>
        <v>0.63694267515923564</v>
      </c>
    </row>
    <row r="21" spans="1:8" x14ac:dyDescent="0.25">
      <c r="A21" s="3" t="s">
        <v>80</v>
      </c>
      <c r="B21" s="43" t="s">
        <v>67</v>
      </c>
      <c r="C21" s="44" t="s">
        <v>90</v>
      </c>
      <c r="D21" s="44" t="s">
        <v>112</v>
      </c>
      <c r="E21" s="45" t="s">
        <v>77</v>
      </c>
      <c r="F21" s="45" t="s">
        <v>117</v>
      </c>
      <c r="G21" s="52">
        <v>1.57</v>
      </c>
      <c r="H21" s="42">
        <f>1/G21</f>
        <v>0.63694267515923564</v>
      </c>
    </row>
    <row r="22" spans="1:8" x14ac:dyDescent="0.25">
      <c r="A22" s="3" t="s">
        <v>80</v>
      </c>
      <c r="B22" s="43" t="s">
        <v>56</v>
      </c>
      <c r="C22" s="44" t="s">
        <v>90</v>
      </c>
      <c r="D22" s="44" t="s">
        <v>112</v>
      </c>
      <c r="E22" s="45" t="s">
        <v>79</v>
      </c>
      <c r="F22" s="45" t="s">
        <v>117</v>
      </c>
      <c r="G22" s="52">
        <v>1.57</v>
      </c>
      <c r="H22" s="42">
        <f>1/G22</f>
        <v>0.63694267515923564</v>
      </c>
    </row>
  </sheetData>
  <autoFilter ref="A1:H281"/>
  <pageMargins left="0.7" right="0.7" top="0.75" bottom="0.75" header="0.3" footer="0.3"/>
  <pageSetup paperSize="9" scale="8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29"/>
  <sheetViews>
    <sheetView showGridLines="0" zoomScale="90" zoomScaleNormal="90" workbookViewId="0">
      <pane ySplit="1" topLeftCell="A2" activePane="bottomLeft" state="frozenSplit"/>
      <selection pane="bottomLeft" activeCell="A5" sqref="A5"/>
    </sheetView>
  </sheetViews>
  <sheetFormatPr baseColWidth="10" defaultColWidth="39.5" defaultRowHeight="14.25" x14ac:dyDescent="0.2"/>
  <cols>
    <col min="1" max="1" width="8.5" style="6" bestFit="1" customWidth="1"/>
    <col min="2" max="2" width="6.875" style="6" bestFit="1" customWidth="1"/>
    <col min="3" max="3" width="7.75" style="6" bestFit="1" customWidth="1"/>
    <col min="4" max="4" width="5.125" style="6" bestFit="1" customWidth="1"/>
    <col min="5" max="5" width="10.375" style="6" bestFit="1" customWidth="1"/>
    <col min="6" max="6" width="13.25" style="6" bestFit="1" customWidth="1"/>
    <col min="7" max="7" width="45.75" style="68" customWidth="1"/>
    <col min="8" max="8" width="7.875" style="6" bestFit="1" customWidth="1"/>
    <col min="9" max="9" width="9.125" style="6" bestFit="1" customWidth="1"/>
    <col min="10" max="10" width="11.375" style="6" bestFit="1" customWidth="1"/>
    <col min="11" max="11" width="12" style="6" bestFit="1" customWidth="1"/>
    <col min="12" max="12" width="10.5" style="6" bestFit="1" customWidth="1"/>
    <col min="13" max="13" width="28.625" style="6" bestFit="1" customWidth="1"/>
    <col min="14" max="14" width="18.875" style="6" bestFit="1" customWidth="1"/>
    <col min="15" max="15" width="12.5" style="6" bestFit="1" customWidth="1"/>
    <col min="16" max="16" width="38.5" style="68" customWidth="1"/>
    <col min="17" max="18" width="10" style="6" bestFit="1" customWidth="1"/>
    <col min="19" max="19" width="9.875" style="6" bestFit="1" customWidth="1"/>
    <col min="20" max="20" width="35.875" style="6" bestFit="1" customWidth="1"/>
    <col min="21" max="21" width="7" style="6" bestFit="1" customWidth="1"/>
    <col min="22" max="22" width="7.75" style="6" bestFit="1" customWidth="1"/>
    <col min="23" max="23" width="13.75" style="6" bestFit="1" customWidth="1"/>
    <col min="24" max="24" width="13.625" style="6" bestFit="1" customWidth="1"/>
    <col min="25" max="25" width="18.5" style="6" bestFit="1" customWidth="1"/>
    <col min="26" max="26" width="12.375" style="6" bestFit="1" customWidth="1"/>
    <col min="27" max="27" width="9.625" style="6" bestFit="1" customWidth="1"/>
    <col min="28" max="28" width="6.25" style="6" bestFit="1" customWidth="1"/>
    <col min="29" max="29" width="9.375" style="6" bestFit="1" customWidth="1"/>
    <col min="30" max="16384" width="39.5" style="6"/>
  </cols>
  <sheetData>
    <row r="1" spans="1:29" s="7" customFormat="1" ht="30" x14ac:dyDescent="0.2">
      <c r="A1" s="57" t="s">
        <v>22</v>
      </c>
      <c r="B1" s="57" t="s">
        <v>1</v>
      </c>
      <c r="C1" s="58" t="s">
        <v>23</v>
      </c>
      <c r="D1" s="58" t="s">
        <v>54</v>
      </c>
      <c r="E1" s="57" t="s">
        <v>2</v>
      </c>
      <c r="F1" s="57" t="s">
        <v>24</v>
      </c>
      <c r="G1" s="66" t="s">
        <v>25</v>
      </c>
      <c r="H1" s="59" t="s">
        <v>26</v>
      </c>
      <c r="I1" s="60" t="s">
        <v>32</v>
      </c>
      <c r="J1" s="60" t="s">
        <v>33</v>
      </c>
      <c r="K1" s="10" t="s">
        <v>27</v>
      </c>
      <c r="L1" s="60" t="s">
        <v>84</v>
      </c>
      <c r="M1" s="60" t="s">
        <v>9</v>
      </c>
      <c r="N1" s="60" t="s">
        <v>29</v>
      </c>
      <c r="O1" s="60" t="s">
        <v>58</v>
      </c>
      <c r="P1" s="69" t="s">
        <v>59</v>
      </c>
      <c r="Q1" s="61" t="s">
        <v>60</v>
      </c>
      <c r="R1" s="61" t="s">
        <v>61</v>
      </c>
      <c r="S1" s="61" t="s">
        <v>62</v>
      </c>
      <c r="T1" s="57" t="s">
        <v>11</v>
      </c>
      <c r="U1" s="62" t="s">
        <v>63</v>
      </c>
      <c r="V1" s="63" t="s">
        <v>13</v>
      </c>
      <c r="W1" s="64" t="s">
        <v>14</v>
      </c>
      <c r="X1" s="11" t="s">
        <v>28</v>
      </c>
      <c r="Y1" s="11" t="s">
        <v>30</v>
      </c>
      <c r="Z1" s="12" t="s">
        <v>31</v>
      </c>
      <c r="AA1" s="12" t="s">
        <v>10</v>
      </c>
      <c r="AB1" s="12" t="s">
        <v>12</v>
      </c>
      <c r="AC1" s="65" t="s">
        <v>15</v>
      </c>
    </row>
    <row r="2" spans="1:29" x14ac:dyDescent="0.2">
      <c r="A2" s="15" t="s">
        <v>118</v>
      </c>
      <c r="B2" s="15">
        <v>3</v>
      </c>
      <c r="C2" s="16">
        <v>41282</v>
      </c>
      <c r="D2" s="17">
        <f t="shared" ref="D2:D29" si="0">WEEKNUM(C2,1)</f>
        <v>2</v>
      </c>
      <c r="E2" s="15" t="s">
        <v>16</v>
      </c>
      <c r="F2" s="15" t="s">
        <v>91</v>
      </c>
      <c r="G2" s="67" t="s">
        <v>94</v>
      </c>
      <c r="H2" s="18">
        <f>IF(G2="","",VLOOKUP(G2,Données!F:H,2,FALSE))</f>
        <v>18</v>
      </c>
      <c r="I2" s="19">
        <v>8</v>
      </c>
      <c r="J2" s="20">
        <v>4.25</v>
      </c>
      <c r="K2" s="26">
        <f>IF(I2="","",+I2-J2)</f>
        <v>3.75</v>
      </c>
      <c r="L2" s="20">
        <v>4.25</v>
      </c>
      <c r="M2" s="21"/>
      <c r="N2" s="21"/>
      <c r="O2" s="21">
        <v>0.5</v>
      </c>
      <c r="P2" s="70" t="s">
        <v>17</v>
      </c>
      <c r="Q2" s="22">
        <f>IF(K2="","",K2*H2)</f>
        <v>67.5</v>
      </c>
      <c r="R2" s="23">
        <v>2</v>
      </c>
      <c r="S2" s="23"/>
      <c r="T2" s="15"/>
      <c r="U2" s="24">
        <v>2</v>
      </c>
      <c r="V2" s="40">
        <f>R2-U2</f>
        <v>0</v>
      </c>
      <c r="W2" s="25" t="s">
        <v>18</v>
      </c>
      <c r="X2" s="27">
        <f>IF(Y2="","",Y2/I2)</f>
        <v>0.46875</v>
      </c>
      <c r="Y2" s="28">
        <f>IF(OR(I2="",J2=""),"",I2-J2)</f>
        <v>3.75</v>
      </c>
      <c r="Z2" s="29">
        <f>IF(Y2="","",Y2/I2)</f>
        <v>0.46875</v>
      </c>
      <c r="AA2" s="29">
        <f>IF(Q2="","",R2/Q2)</f>
        <v>2.9629629629629631E-2</v>
      </c>
      <c r="AB2" s="29">
        <f>IF(R2="","",U2/R2)</f>
        <v>1</v>
      </c>
      <c r="AC2" s="30">
        <f>IF(X2="","",X2*AA2*AB2)</f>
        <v>1.388888888888889E-2</v>
      </c>
    </row>
    <row r="3" spans="1:29" x14ac:dyDescent="0.2">
      <c r="A3" s="31" t="s">
        <v>118</v>
      </c>
      <c r="B3" s="31">
        <v>3</v>
      </c>
      <c r="C3" s="32">
        <v>41282</v>
      </c>
      <c r="D3" s="33">
        <f t="shared" si="0"/>
        <v>2</v>
      </c>
      <c r="E3" s="31" t="s">
        <v>16</v>
      </c>
      <c r="F3" s="15" t="s">
        <v>91</v>
      </c>
      <c r="G3" s="67" t="s">
        <v>95</v>
      </c>
      <c r="H3" s="18">
        <f>IF(G3="","",VLOOKUP(G3,Données!F:H,2,FALSE))</f>
        <v>10.7</v>
      </c>
      <c r="I3" s="34"/>
      <c r="J3" s="35"/>
      <c r="K3" s="26" t="str">
        <f t="shared" ref="K3:K29" si="1">IF(I3="","",+I3-J3)</f>
        <v/>
      </c>
      <c r="L3" s="35"/>
      <c r="M3" s="28"/>
      <c r="N3" s="28"/>
      <c r="O3" s="28">
        <v>0.25</v>
      </c>
      <c r="P3" s="71" t="s">
        <v>19</v>
      </c>
      <c r="Q3" s="22" t="str">
        <f t="shared" ref="Q3:Q29" si="2">IF(K3="","",K3*H3)</f>
        <v/>
      </c>
      <c r="R3" s="36"/>
      <c r="S3" s="36"/>
      <c r="T3" s="31"/>
      <c r="U3" s="37"/>
      <c r="V3" s="41">
        <f t="shared" ref="V3:V29" si="3">R3-U3</f>
        <v>0</v>
      </c>
      <c r="W3" s="38"/>
      <c r="X3" s="27" t="str">
        <f t="shared" ref="X3:X29" si="4">IF(Y3="","",Y3/I3)</f>
        <v/>
      </c>
      <c r="Y3" s="28" t="str">
        <f t="shared" ref="Y3:Y29" si="5">IF(OR(I3="",J3=""),"",I3-J3)</f>
        <v/>
      </c>
      <c r="Z3" s="29" t="str">
        <f t="shared" ref="Z3:Z29" si="6">IF(Y3="","",Y3/I3)</f>
        <v/>
      </c>
      <c r="AA3" s="29" t="str">
        <f t="shared" ref="AA3:AA29" si="7">IF(Q3="","",R3/Q3)</f>
        <v/>
      </c>
      <c r="AB3" s="29" t="str">
        <f t="shared" ref="AB3:AB29" si="8">IF(R3="","",U3/R3)</f>
        <v/>
      </c>
      <c r="AC3" s="30" t="str">
        <f t="shared" ref="AC3:AC29" si="9">IF(X3="","",X3*AA3*AB3)</f>
        <v/>
      </c>
    </row>
    <row r="4" spans="1:29" x14ac:dyDescent="0.2">
      <c r="A4" s="31" t="s">
        <v>118</v>
      </c>
      <c r="B4" s="31">
        <v>3</v>
      </c>
      <c r="C4" s="32">
        <v>41282</v>
      </c>
      <c r="D4" s="33">
        <f t="shared" si="0"/>
        <v>2</v>
      </c>
      <c r="E4" s="31" t="s">
        <v>16</v>
      </c>
      <c r="F4" s="15" t="s">
        <v>91</v>
      </c>
      <c r="G4" s="67" t="s">
        <v>101</v>
      </c>
      <c r="H4" s="18">
        <f>IF(G4="","",VLOOKUP(G4,Données!F:H,2,FALSE))</f>
        <v>16</v>
      </c>
      <c r="I4" s="34"/>
      <c r="J4" s="35"/>
      <c r="K4" s="26" t="str">
        <f t="shared" si="1"/>
        <v/>
      </c>
      <c r="L4" s="35"/>
      <c r="M4" s="28"/>
      <c r="N4" s="28"/>
      <c r="O4" s="28">
        <v>3</v>
      </c>
      <c r="P4" s="71" t="s">
        <v>20</v>
      </c>
      <c r="Q4" s="22" t="str">
        <f t="shared" si="2"/>
        <v/>
      </c>
      <c r="R4" s="36"/>
      <c r="S4" s="36"/>
      <c r="T4" s="31"/>
      <c r="U4" s="37"/>
      <c r="V4" s="41">
        <f t="shared" si="3"/>
        <v>0</v>
      </c>
      <c r="W4" s="38"/>
      <c r="X4" s="27" t="str">
        <f t="shared" si="4"/>
        <v/>
      </c>
      <c r="Y4" s="28" t="str">
        <f t="shared" si="5"/>
        <v/>
      </c>
      <c r="Z4" s="29" t="str">
        <f t="shared" si="6"/>
        <v/>
      </c>
      <c r="AA4" s="29" t="str">
        <f t="shared" si="7"/>
        <v/>
      </c>
      <c r="AB4" s="29" t="str">
        <f t="shared" si="8"/>
        <v/>
      </c>
      <c r="AC4" s="30" t="str">
        <f t="shared" si="9"/>
        <v/>
      </c>
    </row>
    <row r="5" spans="1:29" x14ac:dyDescent="0.2">
      <c r="A5" s="31" t="s">
        <v>118</v>
      </c>
      <c r="B5" s="31">
        <v>3</v>
      </c>
      <c r="C5" s="32">
        <v>41282</v>
      </c>
      <c r="D5" s="33">
        <f t="shared" si="0"/>
        <v>2</v>
      </c>
      <c r="E5" s="31" t="s">
        <v>16</v>
      </c>
      <c r="F5" s="15" t="s">
        <v>91</v>
      </c>
      <c r="G5" s="67" t="s">
        <v>93</v>
      </c>
      <c r="H5" s="18">
        <f>IF(G5="","",VLOOKUP(G5,Données!F:H,2,FALSE))</f>
        <v>12.5</v>
      </c>
      <c r="I5" s="34"/>
      <c r="J5" s="35"/>
      <c r="K5" s="26" t="str">
        <f t="shared" si="1"/>
        <v/>
      </c>
      <c r="L5" s="35"/>
      <c r="M5" s="28"/>
      <c r="N5" s="28"/>
      <c r="O5" s="28">
        <v>0.5</v>
      </c>
      <c r="P5" s="71" t="s">
        <v>21</v>
      </c>
      <c r="Q5" s="22" t="str">
        <f t="shared" si="2"/>
        <v/>
      </c>
      <c r="R5" s="36"/>
      <c r="S5" s="36"/>
      <c r="T5" s="31"/>
      <c r="U5" s="37"/>
      <c r="V5" s="41">
        <f t="shared" si="3"/>
        <v>0</v>
      </c>
      <c r="W5" s="38"/>
      <c r="X5" s="27" t="str">
        <f t="shared" si="4"/>
        <v/>
      </c>
      <c r="Y5" s="28" t="str">
        <f t="shared" si="5"/>
        <v/>
      </c>
      <c r="Z5" s="29" t="str">
        <f t="shared" si="6"/>
        <v/>
      </c>
      <c r="AA5" s="29" t="str">
        <f t="shared" si="7"/>
        <v/>
      </c>
      <c r="AB5" s="29" t="str">
        <f t="shared" si="8"/>
        <v/>
      </c>
      <c r="AC5" s="30" t="str">
        <f t="shared" si="9"/>
        <v/>
      </c>
    </row>
    <row r="6" spans="1:29" x14ac:dyDescent="0.2">
      <c r="A6" s="31" t="s">
        <v>118</v>
      </c>
      <c r="B6" s="31">
        <v>3</v>
      </c>
      <c r="C6" s="32">
        <v>41283</v>
      </c>
      <c r="D6" s="33">
        <f t="shared" si="0"/>
        <v>2</v>
      </c>
      <c r="E6" s="31" t="s">
        <v>16</v>
      </c>
      <c r="F6" s="15" t="s">
        <v>91</v>
      </c>
      <c r="G6" s="67" t="s">
        <v>95</v>
      </c>
      <c r="H6" s="18">
        <f>IF(G6="","",VLOOKUP(G6,Données!F:H,2,FALSE))</f>
        <v>10.7</v>
      </c>
      <c r="I6" s="34">
        <v>8</v>
      </c>
      <c r="J6" s="35">
        <v>1.5</v>
      </c>
      <c r="K6" s="26">
        <f t="shared" si="1"/>
        <v>6.5</v>
      </c>
      <c r="L6" s="35">
        <v>1.5</v>
      </c>
      <c r="M6" s="28"/>
      <c r="N6" s="28"/>
      <c r="O6" s="28">
        <v>0.5</v>
      </c>
      <c r="P6" s="71" t="s">
        <v>17</v>
      </c>
      <c r="Q6" s="22">
        <f t="shared" si="2"/>
        <v>69.55</v>
      </c>
      <c r="R6" s="36">
        <v>15</v>
      </c>
      <c r="S6" s="36"/>
      <c r="T6" s="31"/>
      <c r="U6" s="37">
        <v>15</v>
      </c>
      <c r="V6" s="41">
        <f t="shared" si="3"/>
        <v>0</v>
      </c>
      <c r="W6" s="38"/>
      <c r="X6" s="27">
        <f t="shared" si="4"/>
        <v>0.8125</v>
      </c>
      <c r="Y6" s="28">
        <f t="shared" si="5"/>
        <v>6.5</v>
      </c>
      <c r="Z6" s="29">
        <f t="shared" si="6"/>
        <v>0.8125</v>
      </c>
      <c r="AA6" s="29">
        <f t="shared" si="7"/>
        <v>0.21567217828900073</v>
      </c>
      <c r="AB6" s="29">
        <f t="shared" si="8"/>
        <v>1</v>
      </c>
      <c r="AC6" s="30">
        <f t="shared" si="9"/>
        <v>0.1752336448598131</v>
      </c>
    </row>
    <row r="7" spans="1:29" x14ac:dyDescent="0.2">
      <c r="A7" s="31" t="s">
        <v>118</v>
      </c>
      <c r="B7" s="31">
        <v>3</v>
      </c>
      <c r="C7" s="32">
        <v>41283</v>
      </c>
      <c r="D7" s="33">
        <f t="shared" si="0"/>
        <v>2</v>
      </c>
      <c r="E7" s="31" t="s">
        <v>16</v>
      </c>
      <c r="F7" s="15" t="s">
        <v>91</v>
      </c>
      <c r="G7" s="67" t="s">
        <v>95</v>
      </c>
      <c r="H7" s="18">
        <f>IF(G7="","",VLOOKUP(G7,Données!F:H,2,FALSE))</f>
        <v>10.7</v>
      </c>
      <c r="I7" s="34"/>
      <c r="J7" s="35"/>
      <c r="K7" s="26" t="str">
        <f t="shared" si="1"/>
        <v/>
      </c>
      <c r="L7" s="35"/>
      <c r="M7" s="28"/>
      <c r="N7" s="28"/>
      <c r="O7" s="28">
        <v>1</v>
      </c>
      <c r="P7" s="71" t="s">
        <v>19</v>
      </c>
      <c r="Q7" s="22" t="str">
        <f t="shared" si="2"/>
        <v/>
      </c>
      <c r="R7" s="36"/>
      <c r="S7" s="36"/>
      <c r="T7" s="31"/>
      <c r="U7" s="37"/>
      <c r="V7" s="41">
        <f t="shared" si="3"/>
        <v>0</v>
      </c>
      <c r="W7" s="38"/>
      <c r="X7" s="27" t="str">
        <f t="shared" si="4"/>
        <v/>
      </c>
      <c r="Y7" s="28" t="str">
        <f t="shared" si="5"/>
        <v/>
      </c>
      <c r="Z7" s="29" t="str">
        <f t="shared" si="6"/>
        <v/>
      </c>
      <c r="AA7" s="29" t="str">
        <f t="shared" si="7"/>
        <v/>
      </c>
      <c r="AB7" s="29" t="str">
        <f t="shared" si="8"/>
        <v/>
      </c>
      <c r="AC7" s="30" t="str">
        <f t="shared" si="9"/>
        <v/>
      </c>
    </row>
    <row r="8" spans="1:29" x14ac:dyDescent="0.2">
      <c r="A8" s="31" t="s">
        <v>118</v>
      </c>
      <c r="B8" s="31">
        <v>3</v>
      </c>
      <c r="C8" s="32">
        <v>41284</v>
      </c>
      <c r="D8" s="33">
        <f t="shared" si="0"/>
        <v>2</v>
      </c>
      <c r="E8" s="31" t="s">
        <v>16</v>
      </c>
      <c r="F8" s="15" t="s">
        <v>91</v>
      </c>
      <c r="G8" s="67" t="s">
        <v>93</v>
      </c>
      <c r="H8" s="18">
        <f>IF(G8="","",VLOOKUP(G8,Données!F:H,2,FALSE))</f>
        <v>12.5</v>
      </c>
      <c r="I8" s="34">
        <v>8</v>
      </c>
      <c r="J8" s="35">
        <v>2.75</v>
      </c>
      <c r="K8" s="26">
        <f t="shared" si="1"/>
        <v>5.25</v>
      </c>
      <c r="L8" s="35">
        <v>2.75</v>
      </c>
      <c r="M8" s="28"/>
      <c r="N8" s="28"/>
      <c r="O8" s="28">
        <v>0.5</v>
      </c>
      <c r="P8" s="71" t="s">
        <v>17</v>
      </c>
      <c r="Q8" s="22">
        <f t="shared" si="2"/>
        <v>65.625</v>
      </c>
      <c r="R8" s="36">
        <v>15</v>
      </c>
      <c r="S8" s="36"/>
      <c r="T8" s="31"/>
      <c r="U8" s="37">
        <v>15</v>
      </c>
      <c r="V8" s="41">
        <f t="shared" si="3"/>
        <v>0</v>
      </c>
      <c r="W8" s="38"/>
      <c r="X8" s="27">
        <f t="shared" si="4"/>
        <v>0.65625</v>
      </c>
      <c r="Y8" s="28">
        <f t="shared" si="5"/>
        <v>5.25</v>
      </c>
      <c r="Z8" s="29">
        <f t="shared" si="6"/>
        <v>0.65625</v>
      </c>
      <c r="AA8" s="29">
        <f t="shared" si="7"/>
        <v>0.22857142857142856</v>
      </c>
      <c r="AB8" s="29">
        <f t="shared" si="8"/>
        <v>1</v>
      </c>
      <c r="AC8" s="30">
        <f t="shared" si="9"/>
        <v>0.15</v>
      </c>
    </row>
    <row r="9" spans="1:29" x14ac:dyDescent="0.2">
      <c r="A9" s="31" t="s">
        <v>118</v>
      </c>
      <c r="B9" s="31">
        <v>3</v>
      </c>
      <c r="C9" s="32">
        <v>41284</v>
      </c>
      <c r="D9" s="33">
        <f t="shared" si="0"/>
        <v>2</v>
      </c>
      <c r="E9" s="31" t="s">
        <v>16</v>
      </c>
      <c r="F9" s="15" t="s">
        <v>91</v>
      </c>
      <c r="G9" s="67" t="s">
        <v>99</v>
      </c>
      <c r="H9" s="18">
        <f>IF(G9="","",VLOOKUP(G9,Données!F:H,2,FALSE))</f>
        <v>10.7</v>
      </c>
      <c r="I9" s="34"/>
      <c r="J9" s="35"/>
      <c r="K9" s="26" t="str">
        <f t="shared" si="1"/>
        <v/>
      </c>
      <c r="L9" s="35"/>
      <c r="M9" s="28"/>
      <c r="N9" s="28"/>
      <c r="O9" s="28">
        <v>1</v>
      </c>
      <c r="P9" s="71" t="s">
        <v>19</v>
      </c>
      <c r="Q9" s="22" t="str">
        <f t="shared" si="2"/>
        <v/>
      </c>
      <c r="R9" s="36"/>
      <c r="S9" s="36"/>
      <c r="T9" s="31"/>
      <c r="U9" s="37"/>
      <c r="V9" s="41">
        <f t="shared" si="3"/>
        <v>0</v>
      </c>
      <c r="W9" s="38"/>
      <c r="X9" s="27" t="str">
        <f t="shared" si="4"/>
        <v/>
      </c>
      <c r="Y9" s="28" t="str">
        <f t="shared" si="5"/>
        <v/>
      </c>
      <c r="Z9" s="29" t="str">
        <f t="shared" si="6"/>
        <v/>
      </c>
      <c r="AA9" s="29" t="str">
        <f t="shared" si="7"/>
        <v/>
      </c>
      <c r="AB9" s="29" t="str">
        <f t="shared" si="8"/>
        <v/>
      </c>
      <c r="AC9" s="30" t="str">
        <f t="shared" si="9"/>
        <v/>
      </c>
    </row>
    <row r="10" spans="1:29" x14ac:dyDescent="0.2">
      <c r="A10" s="31" t="s">
        <v>118</v>
      </c>
      <c r="B10" s="31">
        <v>3</v>
      </c>
      <c r="C10" s="32">
        <v>41284</v>
      </c>
      <c r="D10" s="33">
        <f t="shared" si="0"/>
        <v>2</v>
      </c>
      <c r="E10" s="31" t="s">
        <v>16</v>
      </c>
      <c r="F10" s="15" t="s">
        <v>91</v>
      </c>
      <c r="G10" s="67" t="s">
        <v>96</v>
      </c>
      <c r="H10" s="18">
        <f>IF(G10="","",VLOOKUP(G10,Données!F:H,2,FALSE))</f>
        <v>10.7</v>
      </c>
      <c r="I10" s="34"/>
      <c r="J10" s="35"/>
      <c r="K10" s="26" t="str">
        <f t="shared" si="1"/>
        <v/>
      </c>
      <c r="L10" s="35"/>
      <c r="M10" s="28"/>
      <c r="N10" s="28"/>
      <c r="O10" s="28">
        <v>0.5</v>
      </c>
      <c r="P10" s="71" t="s">
        <v>20</v>
      </c>
      <c r="Q10" s="22" t="str">
        <f t="shared" si="2"/>
        <v/>
      </c>
      <c r="R10" s="36"/>
      <c r="S10" s="36"/>
      <c r="T10" s="31"/>
      <c r="U10" s="37"/>
      <c r="V10" s="41">
        <f t="shared" si="3"/>
        <v>0</v>
      </c>
      <c r="W10" s="38"/>
      <c r="X10" s="27" t="str">
        <f t="shared" si="4"/>
        <v/>
      </c>
      <c r="Y10" s="28" t="str">
        <f t="shared" si="5"/>
        <v/>
      </c>
      <c r="Z10" s="29" t="str">
        <f t="shared" si="6"/>
        <v/>
      </c>
      <c r="AA10" s="29" t="str">
        <f t="shared" si="7"/>
        <v/>
      </c>
      <c r="AB10" s="29" t="str">
        <f t="shared" si="8"/>
        <v/>
      </c>
      <c r="AC10" s="30" t="str">
        <f t="shared" si="9"/>
        <v/>
      </c>
    </row>
    <row r="11" spans="1:29" x14ac:dyDescent="0.2">
      <c r="A11" s="31" t="s">
        <v>118</v>
      </c>
      <c r="B11" s="31">
        <v>3</v>
      </c>
      <c r="C11" s="32">
        <v>41285</v>
      </c>
      <c r="D11" s="33">
        <f t="shared" si="0"/>
        <v>2</v>
      </c>
      <c r="E11" s="31" t="s">
        <v>16</v>
      </c>
      <c r="F11" s="15" t="s">
        <v>89</v>
      </c>
      <c r="G11" s="67" t="s">
        <v>119</v>
      </c>
      <c r="H11" s="18">
        <f>IF(G11="","",VLOOKUP(G11,Données!F:H,2,FALSE))</f>
        <v>4.4000000000000004</v>
      </c>
      <c r="I11" s="34">
        <v>7</v>
      </c>
      <c r="J11" s="35">
        <v>1.25</v>
      </c>
      <c r="K11" s="26">
        <f t="shared" si="1"/>
        <v>5.75</v>
      </c>
      <c r="L11" s="35">
        <v>1.25</v>
      </c>
      <c r="M11" s="28"/>
      <c r="N11" s="28"/>
      <c r="O11" s="28">
        <v>0.5</v>
      </c>
      <c r="P11" s="71" t="s">
        <v>17</v>
      </c>
      <c r="Q11" s="22">
        <f>IF(K11="","",K11*H11)</f>
        <v>25.3</v>
      </c>
      <c r="R11" s="36">
        <v>30</v>
      </c>
      <c r="S11" s="36"/>
      <c r="T11" s="31"/>
      <c r="U11" s="37">
        <v>30</v>
      </c>
      <c r="V11" s="41">
        <f t="shared" si="3"/>
        <v>0</v>
      </c>
      <c r="W11" s="38"/>
      <c r="X11" s="27">
        <f t="shared" si="4"/>
        <v>0.8214285714285714</v>
      </c>
      <c r="Y11" s="28">
        <f t="shared" si="5"/>
        <v>5.75</v>
      </c>
      <c r="Z11" s="29">
        <f t="shared" si="6"/>
        <v>0.8214285714285714</v>
      </c>
      <c r="AA11" s="29">
        <f t="shared" si="7"/>
        <v>1.1857707509881423</v>
      </c>
      <c r="AB11" s="29">
        <f t="shared" si="8"/>
        <v>1</v>
      </c>
      <c r="AC11" s="30">
        <f t="shared" si="9"/>
        <v>0.97402597402597402</v>
      </c>
    </row>
    <row r="12" spans="1:29" x14ac:dyDescent="0.2">
      <c r="A12" s="31" t="s">
        <v>118</v>
      </c>
      <c r="B12" s="31">
        <v>3</v>
      </c>
      <c r="C12" s="32">
        <v>41285</v>
      </c>
      <c r="D12" s="33">
        <f t="shared" si="0"/>
        <v>2</v>
      </c>
      <c r="E12" s="31" t="s">
        <v>16</v>
      </c>
      <c r="F12" s="15" t="s">
        <v>89</v>
      </c>
      <c r="G12" s="67" t="s">
        <v>119</v>
      </c>
      <c r="H12" s="18">
        <f>IF(G12="","",VLOOKUP(G12,Données!F:H,2,FALSE))</f>
        <v>4.4000000000000004</v>
      </c>
      <c r="I12" s="34"/>
      <c r="J12" s="35"/>
      <c r="K12" s="26" t="str">
        <f t="shared" si="1"/>
        <v/>
      </c>
      <c r="L12" s="35"/>
      <c r="M12" s="28"/>
      <c r="N12" s="28"/>
      <c r="O12" s="28">
        <v>0.25</v>
      </c>
      <c r="P12" s="71" t="s">
        <v>19</v>
      </c>
      <c r="Q12" s="22" t="str">
        <f t="shared" si="2"/>
        <v/>
      </c>
      <c r="R12" s="36"/>
      <c r="S12" s="36"/>
      <c r="T12" s="31"/>
      <c r="U12" s="37"/>
      <c r="V12" s="41">
        <f t="shared" si="3"/>
        <v>0</v>
      </c>
      <c r="W12" s="38"/>
      <c r="X12" s="27" t="str">
        <f t="shared" si="4"/>
        <v/>
      </c>
      <c r="Y12" s="28" t="str">
        <f t="shared" si="5"/>
        <v/>
      </c>
      <c r="Z12" s="29" t="str">
        <f t="shared" si="6"/>
        <v/>
      </c>
      <c r="AA12" s="29" t="str">
        <f t="shared" si="7"/>
        <v/>
      </c>
      <c r="AB12" s="29" t="str">
        <f t="shared" si="8"/>
        <v/>
      </c>
      <c r="AC12" s="30" t="str">
        <f t="shared" si="9"/>
        <v/>
      </c>
    </row>
    <row r="13" spans="1:29" x14ac:dyDescent="0.2">
      <c r="A13" s="31" t="s">
        <v>118</v>
      </c>
      <c r="B13" s="31">
        <v>3</v>
      </c>
      <c r="C13" s="32">
        <v>41285</v>
      </c>
      <c r="D13" s="33">
        <f t="shared" si="0"/>
        <v>2</v>
      </c>
      <c r="E13" s="31" t="s">
        <v>16</v>
      </c>
      <c r="F13" s="15" t="s">
        <v>89</v>
      </c>
      <c r="G13" s="67" t="s">
        <v>119</v>
      </c>
      <c r="H13" s="18">
        <f>IF(G13="","",VLOOKUP(G13,Données!F:H,2,FALSE))</f>
        <v>4.4000000000000004</v>
      </c>
      <c r="I13" s="34"/>
      <c r="J13" s="35"/>
      <c r="K13" s="26" t="str">
        <f t="shared" si="1"/>
        <v/>
      </c>
      <c r="L13" s="35"/>
      <c r="M13" s="28"/>
      <c r="N13" s="28"/>
      <c r="O13" s="28">
        <v>0.25</v>
      </c>
      <c r="P13" s="71" t="s">
        <v>20</v>
      </c>
      <c r="Q13" s="22" t="str">
        <f t="shared" si="2"/>
        <v/>
      </c>
      <c r="R13" s="36"/>
      <c r="S13" s="36"/>
      <c r="T13" s="31"/>
      <c r="U13" s="37"/>
      <c r="V13" s="41">
        <f t="shared" si="3"/>
        <v>0</v>
      </c>
      <c r="W13" s="38"/>
      <c r="X13" s="27" t="str">
        <f t="shared" si="4"/>
        <v/>
      </c>
      <c r="Y13" s="28" t="str">
        <f t="shared" si="5"/>
        <v/>
      </c>
      <c r="Z13" s="29" t="str">
        <f t="shared" si="6"/>
        <v/>
      </c>
      <c r="AA13" s="29" t="str">
        <f t="shared" si="7"/>
        <v/>
      </c>
      <c r="AB13" s="29" t="str">
        <f t="shared" si="8"/>
        <v/>
      </c>
      <c r="AC13" s="30" t="str">
        <f t="shared" si="9"/>
        <v/>
      </c>
    </row>
    <row r="14" spans="1:29" x14ac:dyDescent="0.2">
      <c r="A14" s="31" t="s">
        <v>118</v>
      </c>
      <c r="B14" s="31">
        <v>3</v>
      </c>
      <c r="C14" s="32">
        <v>41285</v>
      </c>
      <c r="D14" s="33">
        <f t="shared" si="0"/>
        <v>2</v>
      </c>
      <c r="E14" s="31" t="s">
        <v>16</v>
      </c>
      <c r="F14" s="15" t="s">
        <v>89</v>
      </c>
      <c r="G14" s="67" t="s">
        <v>119</v>
      </c>
      <c r="H14" s="18">
        <f>IF(G14="","",VLOOKUP(G14,Données!F:H,2,FALSE))</f>
        <v>4.4000000000000004</v>
      </c>
      <c r="I14" s="34"/>
      <c r="J14" s="35"/>
      <c r="K14" s="26" t="str">
        <f t="shared" si="1"/>
        <v/>
      </c>
      <c r="L14" s="35"/>
      <c r="M14" s="28"/>
      <c r="N14" s="28"/>
      <c r="O14" s="28">
        <v>0.25</v>
      </c>
      <c r="P14" s="71" t="s">
        <v>21</v>
      </c>
      <c r="Q14" s="22" t="str">
        <f t="shared" si="2"/>
        <v/>
      </c>
      <c r="R14" s="36"/>
      <c r="S14" s="36"/>
      <c r="T14" s="31"/>
      <c r="U14" s="37"/>
      <c r="V14" s="41">
        <f t="shared" si="3"/>
        <v>0</v>
      </c>
      <c r="W14" s="38"/>
      <c r="X14" s="27" t="str">
        <f t="shared" si="4"/>
        <v/>
      </c>
      <c r="Y14" s="28" t="str">
        <f t="shared" si="5"/>
        <v/>
      </c>
      <c r="Z14" s="29" t="str">
        <f t="shared" si="6"/>
        <v/>
      </c>
      <c r="AA14" s="29" t="str">
        <f t="shared" si="7"/>
        <v/>
      </c>
      <c r="AB14" s="29" t="str">
        <f t="shared" si="8"/>
        <v/>
      </c>
      <c r="AC14" s="30" t="str">
        <f t="shared" si="9"/>
        <v/>
      </c>
    </row>
    <row r="15" spans="1:29" ht="15" x14ac:dyDescent="0.2">
      <c r="A15" s="31" t="s">
        <v>118</v>
      </c>
      <c r="B15" s="31">
        <v>3</v>
      </c>
      <c r="C15" s="32">
        <v>41281</v>
      </c>
      <c r="D15" s="33">
        <f t="shared" si="0"/>
        <v>2</v>
      </c>
      <c r="E15" s="31" t="s">
        <v>55</v>
      </c>
      <c r="F15" s="15" t="s">
        <v>89</v>
      </c>
      <c r="G15" s="67" t="s">
        <v>119</v>
      </c>
      <c r="H15" s="18">
        <f>IF(G15="","",VLOOKUP(G15,Données!F:H,2,FALSE))</f>
        <v>4.4000000000000004</v>
      </c>
      <c r="I15" s="34">
        <v>8</v>
      </c>
      <c r="J15" s="35">
        <v>6</v>
      </c>
      <c r="K15" s="26">
        <f t="shared" si="1"/>
        <v>2</v>
      </c>
      <c r="L15" s="35">
        <v>6</v>
      </c>
      <c r="M15" s="28" t="s">
        <v>47</v>
      </c>
      <c r="N15" s="28"/>
      <c r="O15" s="28">
        <v>0.5</v>
      </c>
      <c r="P15" s="71" t="s">
        <v>17</v>
      </c>
      <c r="Q15" s="22">
        <f t="shared" si="2"/>
        <v>8.8000000000000007</v>
      </c>
      <c r="R15" s="36">
        <v>4</v>
      </c>
      <c r="S15" s="36"/>
      <c r="T15" s="31"/>
      <c r="U15" s="37">
        <v>2</v>
      </c>
      <c r="V15" s="41">
        <f t="shared" si="3"/>
        <v>2</v>
      </c>
      <c r="W15" s="39" t="s">
        <v>18</v>
      </c>
      <c r="X15" s="27">
        <f t="shared" si="4"/>
        <v>0.25</v>
      </c>
      <c r="Y15" s="28">
        <f t="shared" si="5"/>
        <v>2</v>
      </c>
      <c r="Z15" s="29">
        <f t="shared" si="6"/>
        <v>0.25</v>
      </c>
      <c r="AA15" s="29">
        <f t="shared" si="7"/>
        <v>0.45454545454545453</v>
      </c>
      <c r="AB15" s="29">
        <f t="shared" si="8"/>
        <v>0.5</v>
      </c>
      <c r="AC15" s="30">
        <f t="shared" si="9"/>
        <v>5.6818181818181816E-2</v>
      </c>
    </row>
    <row r="16" spans="1:29" x14ac:dyDescent="0.2">
      <c r="A16" s="31" t="s">
        <v>118</v>
      </c>
      <c r="B16" s="31">
        <v>3</v>
      </c>
      <c r="C16" s="32">
        <v>41281</v>
      </c>
      <c r="D16" s="33">
        <f t="shared" si="0"/>
        <v>2</v>
      </c>
      <c r="E16" s="31" t="s">
        <v>55</v>
      </c>
      <c r="F16" s="15" t="s">
        <v>89</v>
      </c>
      <c r="G16" s="67" t="s">
        <v>119</v>
      </c>
      <c r="H16" s="18">
        <f>IF(G16="","",VLOOKUP(G16,Données!F:H,2,FALSE))</f>
        <v>4.4000000000000004</v>
      </c>
      <c r="I16" s="34"/>
      <c r="J16" s="35"/>
      <c r="K16" s="26" t="str">
        <f t="shared" si="1"/>
        <v/>
      </c>
      <c r="L16" s="35"/>
      <c r="M16" s="28" t="s">
        <v>52</v>
      </c>
      <c r="N16" s="28"/>
      <c r="O16" s="28">
        <v>0.25</v>
      </c>
      <c r="P16" s="71" t="s">
        <v>19</v>
      </c>
      <c r="Q16" s="22" t="str">
        <f t="shared" si="2"/>
        <v/>
      </c>
      <c r="R16" s="36"/>
      <c r="S16" s="36"/>
      <c r="T16" s="31"/>
      <c r="U16" s="37"/>
      <c r="V16" s="41">
        <f t="shared" si="3"/>
        <v>0</v>
      </c>
      <c r="W16" s="38"/>
      <c r="X16" s="27" t="str">
        <f t="shared" si="4"/>
        <v/>
      </c>
      <c r="Y16" s="28" t="str">
        <f t="shared" si="5"/>
        <v/>
      </c>
      <c r="Z16" s="29" t="str">
        <f t="shared" si="6"/>
        <v/>
      </c>
      <c r="AA16" s="29" t="str">
        <f t="shared" si="7"/>
        <v/>
      </c>
      <c r="AB16" s="29" t="str">
        <f t="shared" si="8"/>
        <v/>
      </c>
      <c r="AC16" s="30" t="str">
        <f t="shared" si="9"/>
        <v/>
      </c>
    </row>
    <row r="17" spans="1:29" x14ac:dyDescent="0.2">
      <c r="A17" s="31" t="s">
        <v>118</v>
      </c>
      <c r="B17" s="31">
        <v>3</v>
      </c>
      <c r="C17" s="32">
        <v>41281</v>
      </c>
      <c r="D17" s="33">
        <f t="shared" si="0"/>
        <v>2</v>
      </c>
      <c r="E17" s="31" t="s">
        <v>55</v>
      </c>
      <c r="F17" s="15" t="s">
        <v>89</v>
      </c>
      <c r="G17" s="67" t="s">
        <v>119</v>
      </c>
      <c r="H17" s="18">
        <f>IF(G17="","",VLOOKUP(G17,Données!F:H,2,FALSE))</f>
        <v>4.4000000000000004</v>
      </c>
      <c r="I17" s="34"/>
      <c r="J17" s="35"/>
      <c r="K17" s="26" t="str">
        <f t="shared" si="1"/>
        <v/>
      </c>
      <c r="L17" s="35"/>
      <c r="M17" s="28" t="s">
        <v>39</v>
      </c>
      <c r="N17" s="28"/>
      <c r="O17" s="28">
        <v>1.25</v>
      </c>
      <c r="P17" s="71" t="s">
        <v>20</v>
      </c>
      <c r="Q17" s="22" t="str">
        <f t="shared" si="2"/>
        <v/>
      </c>
      <c r="R17" s="36"/>
      <c r="S17" s="36"/>
      <c r="T17" s="31"/>
      <c r="U17" s="37"/>
      <c r="V17" s="41">
        <f t="shared" si="3"/>
        <v>0</v>
      </c>
      <c r="W17" s="38"/>
      <c r="X17" s="27" t="str">
        <f t="shared" si="4"/>
        <v/>
      </c>
      <c r="Y17" s="28" t="str">
        <f t="shared" si="5"/>
        <v/>
      </c>
      <c r="Z17" s="29" t="str">
        <f t="shared" si="6"/>
        <v/>
      </c>
      <c r="AA17" s="29" t="str">
        <f t="shared" si="7"/>
        <v/>
      </c>
      <c r="AB17" s="29" t="str">
        <f t="shared" si="8"/>
        <v/>
      </c>
      <c r="AC17" s="30" t="str">
        <f t="shared" si="9"/>
        <v/>
      </c>
    </row>
    <row r="18" spans="1:29" x14ac:dyDescent="0.2">
      <c r="A18" s="31" t="s">
        <v>118</v>
      </c>
      <c r="B18" s="31">
        <v>3</v>
      </c>
      <c r="C18" s="32">
        <v>41282</v>
      </c>
      <c r="D18" s="33">
        <f t="shared" si="0"/>
        <v>2</v>
      </c>
      <c r="E18" s="31" t="s">
        <v>55</v>
      </c>
      <c r="F18" s="15" t="s">
        <v>89</v>
      </c>
      <c r="G18" s="67" t="s">
        <v>119</v>
      </c>
      <c r="H18" s="18">
        <f>IF(G18="","",VLOOKUP(G18,Données!F:H,2,FALSE))</f>
        <v>4.4000000000000004</v>
      </c>
      <c r="I18" s="34">
        <v>8</v>
      </c>
      <c r="J18" s="35">
        <v>1</v>
      </c>
      <c r="K18" s="26">
        <f t="shared" si="1"/>
        <v>7</v>
      </c>
      <c r="L18" s="35">
        <v>1</v>
      </c>
      <c r="M18" s="28"/>
      <c r="N18" s="28"/>
      <c r="O18" s="28">
        <v>0.5</v>
      </c>
      <c r="P18" s="71" t="s">
        <v>17</v>
      </c>
      <c r="Q18" s="22">
        <f t="shared" si="2"/>
        <v>30.800000000000004</v>
      </c>
      <c r="R18" s="36">
        <v>12</v>
      </c>
      <c r="S18" s="36"/>
      <c r="T18" s="31"/>
      <c r="U18" s="37">
        <v>12</v>
      </c>
      <c r="V18" s="41">
        <f t="shared" si="3"/>
        <v>0</v>
      </c>
      <c r="W18" s="38"/>
      <c r="X18" s="27">
        <f t="shared" si="4"/>
        <v>0.875</v>
      </c>
      <c r="Y18" s="28">
        <f t="shared" si="5"/>
        <v>7</v>
      </c>
      <c r="Z18" s="29">
        <f t="shared" si="6"/>
        <v>0.875</v>
      </c>
      <c r="AA18" s="29">
        <f t="shared" si="7"/>
        <v>0.38961038961038957</v>
      </c>
      <c r="AB18" s="29">
        <f t="shared" si="8"/>
        <v>1</v>
      </c>
      <c r="AC18" s="30">
        <f t="shared" si="9"/>
        <v>0.34090909090909088</v>
      </c>
    </row>
    <row r="19" spans="1:29" x14ac:dyDescent="0.2">
      <c r="A19" s="31" t="s">
        <v>118</v>
      </c>
      <c r="B19" s="31">
        <v>3</v>
      </c>
      <c r="C19" s="32">
        <v>41282</v>
      </c>
      <c r="D19" s="33">
        <f t="shared" si="0"/>
        <v>2</v>
      </c>
      <c r="E19" s="31" t="s">
        <v>55</v>
      </c>
      <c r="F19" s="15" t="s">
        <v>89</v>
      </c>
      <c r="G19" s="67" t="s">
        <v>119</v>
      </c>
      <c r="H19" s="18">
        <f>IF(G19="","",VLOOKUP(G19,Données!F:H,2,FALSE))</f>
        <v>4.4000000000000004</v>
      </c>
      <c r="I19" s="34"/>
      <c r="J19" s="35"/>
      <c r="K19" s="26" t="str">
        <f t="shared" si="1"/>
        <v/>
      </c>
      <c r="L19" s="35"/>
      <c r="M19" s="28"/>
      <c r="N19" s="28"/>
      <c r="O19" s="28">
        <v>0.25</v>
      </c>
      <c r="P19" s="71" t="s">
        <v>19</v>
      </c>
      <c r="Q19" s="22" t="str">
        <f t="shared" si="2"/>
        <v/>
      </c>
      <c r="R19" s="36"/>
      <c r="S19" s="36"/>
      <c r="T19" s="31"/>
      <c r="U19" s="37"/>
      <c r="V19" s="41">
        <f t="shared" si="3"/>
        <v>0</v>
      </c>
      <c r="W19" s="38"/>
      <c r="X19" s="27" t="str">
        <f t="shared" si="4"/>
        <v/>
      </c>
      <c r="Y19" s="28" t="str">
        <f t="shared" si="5"/>
        <v/>
      </c>
      <c r="Z19" s="29" t="str">
        <f t="shared" si="6"/>
        <v/>
      </c>
      <c r="AA19" s="29" t="str">
        <f t="shared" si="7"/>
        <v/>
      </c>
      <c r="AB19" s="29" t="str">
        <f t="shared" si="8"/>
        <v/>
      </c>
      <c r="AC19" s="30" t="str">
        <f t="shared" si="9"/>
        <v/>
      </c>
    </row>
    <row r="20" spans="1:29" x14ac:dyDescent="0.2">
      <c r="A20" s="31" t="s">
        <v>118</v>
      </c>
      <c r="B20" s="31">
        <v>3</v>
      </c>
      <c r="C20" s="32">
        <v>41282</v>
      </c>
      <c r="D20" s="33">
        <f t="shared" si="0"/>
        <v>2</v>
      </c>
      <c r="E20" s="31" t="s">
        <v>55</v>
      </c>
      <c r="F20" s="15" t="s">
        <v>88</v>
      </c>
      <c r="G20" s="67" t="s">
        <v>108</v>
      </c>
      <c r="H20" s="18">
        <f>IF(G20="","",VLOOKUP(G20,Données!F:H,2,FALSE))</f>
        <v>3</v>
      </c>
      <c r="I20" s="34"/>
      <c r="J20" s="35"/>
      <c r="K20" s="26" t="str">
        <f t="shared" si="1"/>
        <v/>
      </c>
      <c r="L20" s="35"/>
      <c r="M20" s="28"/>
      <c r="N20" s="28"/>
      <c r="O20" s="28">
        <v>0.25</v>
      </c>
      <c r="P20" s="71" t="s">
        <v>20</v>
      </c>
      <c r="Q20" s="22" t="str">
        <f t="shared" si="2"/>
        <v/>
      </c>
      <c r="R20" s="36"/>
      <c r="S20" s="36"/>
      <c r="T20" s="31"/>
      <c r="U20" s="37"/>
      <c r="V20" s="41">
        <f t="shared" si="3"/>
        <v>0</v>
      </c>
      <c r="W20" s="38"/>
      <c r="X20" s="27" t="str">
        <f t="shared" si="4"/>
        <v/>
      </c>
      <c r="Y20" s="28" t="str">
        <f t="shared" si="5"/>
        <v/>
      </c>
      <c r="Z20" s="29" t="str">
        <f t="shared" si="6"/>
        <v/>
      </c>
      <c r="AA20" s="29" t="str">
        <f t="shared" si="7"/>
        <v/>
      </c>
      <c r="AB20" s="29" t="str">
        <f t="shared" si="8"/>
        <v/>
      </c>
      <c r="AC20" s="30" t="str">
        <f t="shared" si="9"/>
        <v/>
      </c>
    </row>
    <row r="21" spans="1:29" x14ac:dyDescent="0.2">
      <c r="A21" s="31" t="s">
        <v>118</v>
      </c>
      <c r="B21" s="31">
        <v>3</v>
      </c>
      <c r="C21" s="32">
        <v>41283</v>
      </c>
      <c r="D21" s="33">
        <f t="shared" si="0"/>
        <v>2</v>
      </c>
      <c r="E21" s="31" t="s">
        <v>55</v>
      </c>
      <c r="F21" s="15" t="s">
        <v>88</v>
      </c>
      <c r="G21" s="67" t="s">
        <v>108</v>
      </c>
      <c r="H21" s="18">
        <f>IF(G21="","",VLOOKUP(G21,Données!F:H,2,FALSE))</f>
        <v>3</v>
      </c>
      <c r="I21" s="34">
        <v>8</v>
      </c>
      <c r="J21" s="35">
        <v>1</v>
      </c>
      <c r="K21" s="26">
        <f t="shared" si="1"/>
        <v>7</v>
      </c>
      <c r="L21" s="35">
        <v>1</v>
      </c>
      <c r="M21" s="28"/>
      <c r="N21" s="28"/>
      <c r="O21" s="28">
        <v>0.5</v>
      </c>
      <c r="P21" s="71" t="s">
        <v>17</v>
      </c>
      <c r="Q21" s="22">
        <f t="shared" si="2"/>
        <v>21</v>
      </c>
      <c r="R21" s="36">
        <v>12</v>
      </c>
      <c r="S21" s="36"/>
      <c r="T21" s="31"/>
      <c r="U21" s="37">
        <v>12</v>
      </c>
      <c r="V21" s="41">
        <f t="shared" si="3"/>
        <v>0</v>
      </c>
      <c r="W21" s="38"/>
      <c r="X21" s="27">
        <f t="shared" si="4"/>
        <v>0.875</v>
      </c>
      <c r="Y21" s="28">
        <f t="shared" si="5"/>
        <v>7</v>
      </c>
      <c r="Z21" s="29">
        <f t="shared" si="6"/>
        <v>0.875</v>
      </c>
      <c r="AA21" s="29">
        <f t="shared" si="7"/>
        <v>0.5714285714285714</v>
      </c>
      <c r="AB21" s="29">
        <f t="shared" si="8"/>
        <v>1</v>
      </c>
      <c r="AC21" s="30">
        <f t="shared" si="9"/>
        <v>0.5</v>
      </c>
    </row>
    <row r="22" spans="1:29" x14ac:dyDescent="0.2">
      <c r="A22" s="31" t="s">
        <v>118</v>
      </c>
      <c r="B22" s="31">
        <v>3</v>
      </c>
      <c r="C22" s="32">
        <v>41283</v>
      </c>
      <c r="D22" s="33">
        <f t="shared" si="0"/>
        <v>2</v>
      </c>
      <c r="E22" s="31" t="s">
        <v>55</v>
      </c>
      <c r="F22" s="15" t="s">
        <v>90</v>
      </c>
      <c r="G22" s="67" t="s">
        <v>113</v>
      </c>
      <c r="H22" s="18">
        <f>IF(G22="","",VLOOKUP(G22,Données!F:H,2,FALSE))</f>
        <v>1.57</v>
      </c>
      <c r="I22" s="34"/>
      <c r="J22" s="35"/>
      <c r="K22" s="26" t="str">
        <f t="shared" si="1"/>
        <v/>
      </c>
      <c r="L22" s="35"/>
      <c r="M22" s="28"/>
      <c r="N22" s="28"/>
      <c r="O22" s="28">
        <v>0.25</v>
      </c>
      <c r="P22" s="71" t="s">
        <v>19</v>
      </c>
      <c r="Q22" s="22" t="str">
        <f t="shared" si="2"/>
        <v/>
      </c>
      <c r="R22" s="36"/>
      <c r="S22" s="36"/>
      <c r="T22" s="31"/>
      <c r="U22" s="37"/>
      <c r="V22" s="41">
        <f t="shared" si="3"/>
        <v>0</v>
      </c>
      <c r="W22" s="38"/>
      <c r="X22" s="27" t="str">
        <f t="shared" si="4"/>
        <v/>
      </c>
      <c r="Y22" s="28" t="str">
        <f t="shared" si="5"/>
        <v/>
      </c>
      <c r="Z22" s="29" t="str">
        <f t="shared" si="6"/>
        <v/>
      </c>
      <c r="AA22" s="29" t="str">
        <f t="shared" si="7"/>
        <v/>
      </c>
      <c r="AB22" s="29" t="str">
        <f t="shared" si="8"/>
        <v/>
      </c>
      <c r="AC22" s="30" t="str">
        <f t="shared" si="9"/>
        <v/>
      </c>
    </row>
    <row r="23" spans="1:29" x14ac:dyDescent="0.2">
      <c r="A23" s="31" t="s">
        <v>118</v>
      </c>
      <c r="B23" s="31">
        <v>3</v>
      </c>
      <c r="C23" s="32">
        <v>41283</v>
      </c>
      <c r="D23" s="33">
        <f t="shared" si="0"/>
        <v>2</v>
      </c>
      <c r="E23" s="31" t="s">
        <v>55</v>
      </c>
      <c r="F23" s="15" t="s">
        <v>90</v>
      </c>
      <c r="G23" s="67" t="s">
        <v>116</v>
      </c>
      <c r="H23" s="18">
        <f>IF(G23="","",VLOOKUP(G23,Données!F:H,2,FALSE))</f>
        <v>1.57</v>
      </c>
      <c r="I23" s="34"/>
      <c r="J23" s="35"/>
      <c r="K23" s="26" t="str">
        <f t="shared" si="1"/>
        <v/>
      </c>
      <c r="L23" s="35"/>
      <c r="M23" s="28"/>
      <c r="N23" s="28"/>
      <c r="O23" s="28">
        <v>0.25</v>
      </c>
      <c r="P23" s="71" t="s">
        <v>20</v>
      </c>
      <c r="Q23" s="22" t="str">
        <f t="shared" si="2"/>
        <v/>
      </c>
      <c r="R23" s="36"/>
      <c r="S23" s="36"/>
      <c r="T23" s="31"/>
      <c r="U23" s="37"/>
      <c r="V23" s="41">
        <f t="shared" si="3"/>
        <v>0</v>
      </c>
      <c r="W23" s="38"/>
      <c r="X23" s="27" t="str">
        <f t="shared" si="4"/>
        <v/>
      </c>
      <c r="Y23" s="28" t="str">
        <f t="shared" si="5"/>
        <v/>
      </c>
      <c r="Z23" s="29" t="str">
        <f t="shared" si="6"/>
        <v/>
      </c>
      <c r="AA23" s="29" t="str">
        <f t="shared" si="7"/>
        <v/>
      </c>
      <c r="AB23" s="29" t="str">
        <f t="shared" si="8"/>
        <v/>
      </c>
      <c r="AC23" s="30" t="str">
        <f t="shared" si="9"/>
        <v/>
      </c>
    </row>
    <row r="24" spans="1:29" x14ac:dyDescent="0.2">
      <c r="A24" s="31" t="s">
        <v>118</v>
      </c>
      <c r="B24" s="31">
        <v>3</v>
      </c>
      <c r="C24" s="32">
        <v>41284</v>
      </c>
      <c r="D24" s="33">
        <f t="shared" si="0"/>
        <v>2</v>
      </c>
      <c r="E24" s="31" t="s">
        <v>55</v>
      </c>
      <c r="F24" s="15" t="s">
        <v>90</v>
      </c>
      <c r="G24" s="67" t="s">
        <v>117</v>
      </c>
      <c r="H24" s="18">
        <f>IF(G24="","",VLOOKUP(G24,Données!F:H,2,FALSE))</f>
        <v>1.57</v>
      </c>
      <c r="I24" s="34">
        <v>8</v>
      </c>
      <c r="J24" s="35">
        <v>1</v>
      </c>
      <c r="K24" s="26">
        <f t="shared" si="1"/>
        <v>7</v>
      </c>
      <c r="L24" s="35">
        <v>1</v>
      </c>
      <c r="M24" s="28"/>
      <c r="N24" s="28"/>
      <c r="O24" s="28">
        <v>0.5</v>
      </c>
      <c r="P24" s="71" t="s">
        <v>17</v>
      </c>
      <c r="Q24" s="22">
        <f t="shared" si="2"/>
        <v>10.99</v>
      </c>
      <c r="R24" s="36">
        <v>12</v>
      </c>
      <c r="S24" s="36"/>
      <c r="T24" s="31"/>
      <c r="U24" s="37">
        <v>12</v>
      </c>
      <c r="V24" s="41">
        <f t="shared" si="3"/>
        <v>0</v>
      </c>
      <c r="W24" s="38"/>
      <c r="X24" s="27">
        <f t="shared" si="4"/>
        <v>0.875</v>
      </c>
      <c r="Y24" s="28">
        <f t="shared" si="5"/>
        <v>7</v>
      </c>
      <c r="Z24" s="29">
        <f t="shared" si="6"/>
        <v>0.875</v>
      </c>
      <c r="AA24" s="29">
        <f t="shared" si="7"/>
        <v>1.091901728844404</v>
      </c>
      <c r="AB24" s="29">
        <f t="shared" si="8"/>
        <v>1</v>
      </c>
      <c r="AC24" s="30">
        <f t="shared" si="9"/>
        <v>0.95541401273885351</v>
      </c>
    </row>
    <row r="25" spans="1:29" x14ac:dyDescent="0.2">
      <c r="A25" s="31" t="s">
        <v>118</v>
      </c>
      <c r="B25" s="31">
        <v>3</v>
      </c>
      <c r="C25" s="32">
        <v>41284</v>
      </c>
      <c r="D25" s="33">
        <f t="shared" si="0"/>
        <v>2</v>
      </c>
      <c r="E25" s="31" t="s">
        <v>55</v>
      </c>
      <c r="F25" s="15" t="s">
        <v>90</v>
      </c>
      <c r="G25" s="67" t="s">
        <v>115</v>
      </c>
      <c r="H25" s="18">
        <f>IF(G25="","",VLOOKUP(G25,Données!F:H,2,FALSE))</f>
        <v>1.57</v>
      </c>
      <c r="I25" s="34"/>
      <c r="J25" s="35"/>
      <c r="K25" s="26" t="str">
        <f t="shared" si="1"/>
        <v/>
      </c>
      <c r="L25" s="35"/>
      <c r="M25" s="28"/>
      <c r="N25" s="28"/>
      <c r="O25" s="28">
        <v>0.25</v>
      </c>
      <c r="P25" s="71" t="s">
        <v>19</v>
      </c>
      <c r="Q25" s="22" t="str">
        <f t="shared" si="2"/>
        <v/>
      </c>
      <c r="R25" s="36"/>
      <c r="S25" s="36"/>
      <c r="T25" s="31"/>
      <c r="U25" s="37"/>
      <c r="V25" s="41">
        <f t="shared" si="3"/>
        <v>0</v>
      </c>
      <c r="W25" s="38"/>
      <c r="X25" s="27" t="str">
        <f t="shared" si="4"/>
        <v/>
      </c>
      <c r="Y25" s="28" t="str">
        <f t="shared" si="5"/>
        <v/>
      </c>
      <c r="Z25" s="29" t="str">
        <f t="shared" si="6"/>
        <v/>
      </c>
      <c r="AA25" s="29" t="str">
        <f t="shared" si="7"/>
        <v/>
      </c>
      <c r="AB25" s="29" t="str">
        <f t="shared" si="8"/>
        <v/>
      </c>
      <c r="AC25" s="30" t="str">
        <f t="shared" si="9"/>
        <v/>
      </c>
    </row>
    <row r="26" spans="1:29" x14ac:dyDescent="0.2">
      <c r="A26" s="31" t="s">
        <v>118</v>
      </c>
      <c r="B26" s="31">
        <v>3</v>
      </c>
      <c r="C26" s="32">
        <v>41284</v>
      </c>
      <c r="D26" s="33">
        <f t="shared" si="0"/>
        <v>2</v>
      </c>
      <c r="E26" s="31" t="s">
        <v>55</v>
      </c>
      <c r="F26" s="15" t="s">
        <v>90</v>
      </c>
      <c r="G26" s="67" t="s">
        <v>117</v>
      </c>
      <c r="H26" s="18">
        <f>IF(G26="","",VLOOKUP(G26,Données!F:H,2,FALSE))</f>
        <v>1.57</v>
      </c>
      <c r="I26" s="34"/>
      <c r="J26" s="35"/>
      <c r="K26" s="26" t="str">
        <f t="shared" si="1"/>
        <v/>
      </c>
      <c r="L26" s="35"/>
      <c r="M26" s="28"/>
      <c r="N26" s="28"/>
      <c r="O26" s="28">
        <v>0.25</v>
      </c>
      <c r="P26" s="71" t="s">
        <v>20</v>
      </c>
      <c r="Q26" s="22" t="str">
        <f t="shared" si="2"/>
        <v/>
      </c>
      <c r="R26" s="36"/>
      <c r="S26" s="36"/>
      <c r="T26" s="31"/>
      <c r="U26" s="37"/>
      <c r="V26" s="41">
        <f t="shared" si="3"/>
        <v>0</v>
      </c>
      <c r="W26" s="38"/>
      <c r="X26" s="27" t="str">
        <f t="shared" si="4"/>
        <v/>
      </c>
      <c r="Y26" s="28" t="str">
        <f t="shared" si="5"/>
        <v/>
      </c>
      <c r="Z26" s="29" t="str">
        <f t="shared" si="6"/>
        <v/>
      </c>
      <c r="AA26" s="29" t="str">
        <f t="shared" si="7"/>
        <v/>
      </c>
      <c r="AB26" s="29" t="str">
        <f t="shared" si="8"/>
        <v/>
      </c>
      <c r="AC26" s="30" t="str">
        <f t="shared" si="9"/>
        <v/>
      </c>
    </row>
    <row r="27" spans="1:29" x14ac:dyDescent="0.2">
      <c r="A27" s="31" t="s">
        <v>118</v>
      </c>
      <c r="B27" s="31">
        <v>3</v>
      </c>
      <c r="C27" s="32">
        <v>41285</v>
      </c>
      <c r="D27" s="33">
        <f t="shared" si="0"/>
        <v>2</v>
      </c>
      <c r="E27" s="31" t="s">
        <v>55</v>
      </c>
      <c r="F27" s="15" t="s">
        <v>90</v>
      </c>
      <c r="G27" s="67" t="s">
        <v>115</v>
      </c>
      <c r="H27" s="18">
        <f>IF(G27="","",VLOOKUP(G27,Données!F:H,2,FALSE))</f>
        <v>1.57</v>
      </c>
      <c r="I27" s="34">
        <v>7</v>
      </c>
      <c r="J27" s="35">
        <v>1.75</v>
      </c>
      <c r="K27" s="26">
        <f t="shared" si="1"/>
        <v>5.25</v>
      </c>
      <c r="L27" s="35">
        <v>1.75</v>
      </c>
      <c r="M27" s="28"/>
      <c r="N27" s="28"/>
      <c r="O27" s="28">
        <v>0.5</v>
      </c>
      <c r="P27" s="71" t="s">
        <v>17</v>
      </c>
      <c r="Q27" s="22">
        <f t="shared" si="2"/>
        <v>8.2424999999999997</v>
      </c>
      <c r="R27" s="36">
        <v>9</v>
      </c>
      <c r="S27" s="36"/>
      <c r="T27" s="31"/>
      <c r="U27" s="37">
        <v>9</v>
      </c>
      <c r="V27" s="41">
        <f t="shared" si="3"/>
        <v>0</v>
      </c>
      <c r="W27" s="38"/>
      <c r="X27" s="27">
        <f t="shared" si="4"/>
        <v>0.75</v>
      </c>
      <c r="Y27" s="28">
        <f t="shared" si="5"/>
        <v>5.25</v>
      </c>
      <c r="Z27" s="29">
        <f t="shared" si="6"/>
        <v>0.75</v>
      </c>
      <c r="AA27" s="29">
        <f t="shared" si="7"/>
        <v>1.091901728844404</v>
      </c>
      <c r="AB27" s="29">
        <f t="shared" si="8"/>
        <v>1</v>
      </c>
      <c r="AC27" s="30">
        <f t="shared" si="9"/>
        <v>0.81892629663330296</v>
      </c>
    </row>
    <row r="28" spans="1:29" x14ac:dyDescent="0.2">
      <c r="A28" s="31" t="s">
        <v>118</v>
      </c>
      <c r="B28" s="31">
        <v>3</v>
      </c>
      <c r="C28" s="32">
        <v>41285</v>
      </c>
      <c r="D28" s="33">
        <f t="shared" si="0"/>
        <v>2</v>
      </c>
      <c r="E28" s="31" t="s">
        <v>55</v>
      </c>
      <c r="F28" s="15" t="s">
        <v>90</v>
      </c>
      <c r="G28" s="67" t="s">
        <v>114</v>
      </c>
      <c r="H28" s="18">
        <f>IF(G28="","",VLOOKUP(G28,Données!F:H,2,FALSE))</f>
        <v>4</v>
      </c>
      <c r="I28" s="34"/>
      <c r="J28" s="35"/>
      <c r="K28" s="26" t="str">
        <f t="shared" si="1"/>
        <v/>
      </c>
      <c r="L28" s="35"/>
      <c r="M28" s="28"/>
      <c r="N28" s="28"/>
      <c r="O28" s="28">
        <v>0.25</v>
      </c>
      <c r="P28" s="71" t="s">
        <v>19</v>
      </c>
      <c r="Q28" s="22" t="str">
        <f t="shared" si="2"/>
        <v/>
      </c>
      <c r="R28" s="36"/>
      <c r="S28" s="36"/>
      <c r="T28" s="31"/>
      <c r="U28" s="37"/>
      <c r="V28" s="41">
        <f t="shared" si="3"/>
        <v>0</v>
      </c>
      <c r="W28" s="38"/>
      <c r="X28" s="27" t="str">
        <f t="shared" si="4"/>
        <v/>
      </c>
      <c r="Y28" s="28" t="str">
        <f t="shared" si="5"/>
        <v/>
      </c>
      <c r="Z28" s="29" t="str">
        <f t="shared" si="6"/>
        <v/>
      </c>
      <c r="AA28" s="29" t="str">
        <f t="shared" si="7"/>
        <v/>
      </c>
      <c r="AB28" s="29" t="str">
        <f t="shared" si="8"/>
        <v/>
      </c>
      <c r="AC28" s="30" t="str">
        <f t="shared" si="9"/>
        <v/>
      </c>
    </row>
    <row r="29" spans="1:29" x14ac:dyDescent="0.2">
      <c r="A29" s="31" t="s">
        <v>118</v>
      </c>
      <c r="B29" s="31">
        <v>3</v>
      </c>
      <c r="C29" s="32">
        <v>41285</v>
      </c>
      <c r="D29" s="33">
        <f t="shared" si="0"/>
        <v>2</v>
      </c>
      <c r="E29" s="31" t="s">
        <v>55</v>
      </c>
      <c r="F29" s="15" t="s">
        <v>90</v>
      </c>
      <c r="G29" s="67" t="s">
        <v>113</v>
      </c>
      <c r="H29" s="18">
        <f>IF(G29="","",VLOOKUP(G29,Données!F:H,2,FALSE))</f>
        <v>1.57</v>
      </c>
      <c r="I29" s="34"/>
      <c r="J29" s="35"/>
      <c r="K29" s="26" t="str">
        <f t="shared" si="1"/>
        <v/>
      </c>
      <c r="L29" s="35"/>
      <c r="M29" s="28"/>
      <c r="N29" s="28"/>
      <c r="O29" s="28">
        <v>1</v>
      </c>
      <c r="P29" s="71" t="s">
        <v>20</v>
      </c>
      <c r="Q29" s="22" t="str">
        <f t="shared" si="2"/>
        <v/>
      </c>
      <c r="R29" s="36"/>
      <c r="S29" s="36"/>
      <c r="T29" s="31"/>
      <c r="U29" s="37"/>
      <c r="V29" s="41">
        <f t="shared" si="3"/>
        <v>0</v>
      </c>
      <c r="W29" s="38"/>
      <c r="X29" s="27" t="str">
        <f t="shared" si="4"/>
        <v/>
      </c>
      <c r="Y29" s="28" t="str">
        <f t="shared" si="5"/>
        <v/>
      </c>
      <c r="Z29" s="29" t="str">
        <f t="shared" si="6"/>
        <v/>
      </c>
      <c r="AA29" s="29" t="str">
        <f t="shared" si="7"/>
        <v/>
      </c>
      <c r="AB29" s="29" t="str">
        <f t="shared" si="8"/>
        <v/>
      </c>
      <c r="AC29" s="30" t="str">
        <f t="shared" si="9"/>
        <v/>
      </c>
    </row>
  </sheetData>
  <autoFilter ref="A1:AC29"/>
  <conditionalFormatting sqref="V1">
    <cfRule type="cellIs" dxfId="6" priority="10" stopIfTrue="1" operator="lessThan">
      <formula>0</formula>
    </cfRule>
  </conditionalFormatting>
  <conditionalFormatting sqref="S1">
    <cfRule type="cellIs" dxfId="5" priority="11" stopIfTrue="1" operator="lessThan">
      <formula>-0.99</formula>
    </cfRule>
    <cfRule type="cellIs" dxfId="4" priority="12" stopIfTrue="1" operator="between">
      <formula>0</formula>
      <formula>1</formula>
    </cfRule>
  </conditionalFormatting>
  <conditionalFormatting sqref="S2:S29">
    <cfRule type="cellIs" dxfId="3" priority="3" stopIfTrue="1" operator="lessThan">
      <formula>-0.99</formula>
    </cfRule>
    <cfRule type="cellIs" dxfId="2" priority="4" stopIfTrue="1" operator="between">
      <formula>0</formula>
      <formula>1</formula>
    </cfRule>
  </conditionalFormatting>
  <conditionalFormatting sqref="V2:V29">
    <cfRule type="cellIs" dxfId="1" priority="1" stopIfTrue="1" operator="greaterThan">
      <formula>0</formula>
    </cfRule>
    <cfRule type="cellIs" dxfId="0" priority="2" stopIfTrue="1" operator="lessThan">
      <formula>0</formula>
    </cfRule>
  </conditionalFormatting>
  <conditionalFormatting sqref="AC2:AC29">
    <cfRule type="iconSet" priority="13">
      <iconSet>
        <cfvo type="percent" val="0"/>
        <cfvo type="num" val="0.8"/>
        <cfvo type="num" val="0.9" gte="0"/>
      </iconSet>
    </cfRule>
  </conditionalFormatting>
  <dataValidations count="3">
    <dataValidation type="list" allowBlank="1" showInputMessage="1" showErrorMessage="1" sqref="N2:N29">
      <formula1>$AG$4:$AG$29</formula1>
    </dataValidation>
    <dataValidation type="list" allowBlank="1" showInputMessage="1" showErrorMessage="1" sqref="P2:P29">
      <formula1>$AI$4:$AI$29</formula1>
    </dataValidation>
    <dataValidation type="list" allowBlank="1" showInputMessage="1" showErrorMessage="1" sqref="M2:M29">
      <formula1>$AE$4:$AE$29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Données!$F:$F</xm:f>
          </x14:formula1>
          <xm:sqref>G3:G29</xm:sqref>
        </x14:dataValidation>
        <x14:dataValidation type="list" allowBlank="1" showInputMessage="1" showErrorMessage="1">
          <x14:formula1>
            <xm:f>Données!$C$2:$C$22</xm:f>
          </x14:formula1>
          <xm:sqref>F2:F29</xm:sqref>
        </x14:dataValidation>
        <x14:dataValidation type="list" allowBlank="1" showInputMessage="1" showErrorMessage="1">
          <x14:formula1>
            <xm:f>Données!$F$2:$F$22</xm:f>
          </x14:formula1>
          <xm:sqref>G2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C12" sqref="C12"/>
    </sheetView>
  </sheetViews>
  <sheetFormatPr baseColWidth="10" defaultRowHeight="14.25" x14ac:dyDescent="0.2"/>
  <cols>
    <col min="1" max="1" width="12.625" customWidth="1"/>
    <col min="2" max="3" width="11.875" customWidth="1"/>
    <col min="4" max="4" width="7.875" customWidth="1"/>
  </cols>
  <sheetData>
    <row r="1" spans="1:2" x14ac:dyDescent="0.2">
      <c r="A1" s="13" t="s">
        <v>2</v>
      </c>
      <c r="B1" t="s">
        <v>66</v>
      </c>
    </row>
    <row r="2" spans="1:2" x14ac:dyDescent="0.2">
      <c r="A2" s="13" t="s">
        <v>22</v>
      </c>
      <c r="B2" t="s">
        <v>66</v>
      </c>
    </row>
    <row r="4" spans="1:2" x14ac:dyDescent="0.2">
      <c r="A4" s="13" t="s">
        <v>1</v>
      </c>
      <c r="B4" t="s">
        <v>65</v>
      </c>
    </row>
    <row r="5" spans="1:2" x14ac:dyDescent="0.2">
      <c r="A5">
        <v>3</v>
      </c>
      <c r="B5" s="14">
        <v>0.44280178776378953</v>
      </c>
    </row>
    <row r="6" spans="1:2" x14ac:dyDescent="0.2">
      <c r="A6" t="s">
        <v>64</v>
      </c>
      <c r="B6" s="14">
        <v>0.44280178776378953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1</vt:i4>
      </vt:variant>
    </vt:vector>
  </HeadingPairs>
  <TitlesOfParts>
    <vt:vector size="5" baseType="lpstr">
      <vt:lpstr>Pannes</vt:lpstr>
      <vt:lpstr>Données</vt:lpstr>
      <vt:lpstr>Saisies</vt:lpstr>
      <vt:lpstr>TCD</vt:lpstr>
      <vt:lpstr>Graph</vt:lpstr>
    </vt:vector>
  </TitlesOfParts>
  <Company>SOTIRA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Eric Benoist</cp:lastModifiedBy>
  <cp:lastPrinted>2013-02-18T10:10:10Z</cp:lastPrinted>
  <dcterms:created xsi:type="dcterms:W3CDTF">2013-02-15T10:12:13Z</dcterms:created>
  <dcterms:modified xsi:type="dcterms:W3CDTF">2013-02-18T10:16:48Z</dcterms:modified>
</cp:coreProperties>
</file>