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4115" windowHeight="74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1" i="1"/>
  <c r="B8"/>
  <c r="K3"/>
  <c r="H3"/>
  <c r="G3"/>
  <c r="C3"/>
  <c r="G8"/>
  <c r="G9"/>
  <c r="G10"/>
  <c r="G12"/>
  <c r="G13"/>
  <c r="G14"/>
  <c r="G15"/>
  <c r="D3" l="1"/>
  <c r="C8" s="1"/>
  <c r="H13" l="1"/>
  <c r="H9"/>
  <c r="H10"/>
  <c r="H15"/>
  <c r="H11"/>
  <c r="H12"/>
  <c r="H8"/>
  <c r="H14"/>
  <c r="I11" l="1"/>
  <c r="J11"/>
  <c r="I13"/>
  <c r="J13"/>
  <c r="I12"/>
  <c r="J12"/>
  <c r="I9"/>
  <c r="J9"/>
  <c r="I8"/>
  <c r="J8"/>
  <c r="I10"/>
  <c r="J10"/>
  <c r="I14"/>
  <c r="J14"/>
  <c r="I15"/>
  <c r="J15"/>
</calcChain>
</file>

<file path=xl/sharedStrings.xml><?xml version="1.0" encoding="utf-8"?>
<sst xmlns="http://schemas.openxmlformats.org/spreadsheetml/2006/main" count="59" uniqueCount="50">
  <si>
    <t>B&lt;LD</t>
  </si>
  <si>
    <t>R&gt;B</t>
  </si>
  <si>
    <t>R&lt;LD</t>
  </si>
  <si>
    <t>R-(LD/2)</t>
  </si>
  <si>
    <t>R-B</t>
  </si>
  <si>
    <t>rejet</t>
  </si>
  <si>
    <t>et si</t>
  </si>
  <si>
    <t>condition 1</t>
  </si>
  <si>
    <t>condition 2</t>
  </si>
  <si>
    <t>condition 3</t>
  </si>
  <si>
    <t>condition 4</t>
  </si>
  <si>
    <t>condition 2 bis</t>
  </si>
  <si>
    <t>R&gt;=LD</t>
  </si>
  <si>
    <t>B&gt;=LD</t>
  </si>
  <si>
    <t>R&lt;=B</t>
  </si>
  <si>
    <t>si résultat d'analyse</t>
  </si>
  <si>
    <t>et si blanc</t>
  </si>
  <si>
    <t>alors mode de soustraction</t>
  </si>
  <si>
    <r>
      <t xml:space="preserve">Soustraction
</t>
    </r>
    <r>
      <rPr>
        <i/>
        <sz val="11"/>
        <color theme="1"/>
        <rFont val="Calibri"/>
        <family val="2"/>
        <scheme val="minor"/>
      </rPr>
      <t>(µg)</t>
    </r>
  </si>
  <si>
    <r>
      <t xml:space="preserve">Résultat
</t>
    </r>
    <r>
      <rPr>
        <i/>
        <sz val="11"/>
        <color theme="1"/>
        <rFont val="Calibri"/>
        <family val="2"/>
        <scheme val="minor"/>
      </rPr>
      <t>(mg/m</t>
    </r>
    <r>
      <rPr>
        <sz val="11"/>
        <color theme="1"/>
        <rFont val="Calibri"/>
        <family val="2"/>
      </rPr>
      <t>³)</t>
    </r>
  </si>
  <si>
    <t>Durée</t>
  </si>
  <si>
    <t>min</t>
  </si>
  <si>
    <t>Mg</t>
  </si>
  <si>
    <t>Cu</t>
  </si>
  <si>
    <t>Fe</t>
  </si>
  <si>
    <t>Pss tot</t>
  </si>
  <si>
    <t>Cr</t>
  </si>
  <si>
    <t>Ni</t>
  </si>
  <si>
    <t>Pb</t>
  </si>
  <si>
    <t>Zn</t>
  </si>
  <si>
    <t>&lt;LD</t>
  </si>
  <si>
    <t>Date</t>
  </si>
  <si>
    <t># sample</t>
  </si>
  <si>
    <t>Time (min)</t>
  </si>
  <si>
    <t>Vol. (m3)</t>
  </si>
  <si>
    <t>Q initial</t>
  </si>
  <si>
    <t>Q final</t>
  </si>
  <si>
    <t>Q moyen (L/min)</t>
  </si>
  <si>
    <t>Variation %</t>
  </si>
  <si>
    <t>Hre0</t>
  </si>
  <si>
    <t>Hre1</t>
  </si>
  <si>
    <t>hre</t>
  </si>
  <si>
    <t>&lt;</t>
  </si>
  <si>
    <r>
      <rPr>
        <b/>
        <sz val="11"/>
        <color theme="1"/>
        <rFont val="Calibri"/>
        <family val="2"/>
        <scheme val="minor"/>
      </rPr>
      <t>Durée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(min)</t>
    </r>
  </si>
  <si>
    <r>
      <t xml:space="preserve">Volume
V </t>
    </r>
    <r>
      <rPr>
        <i/>
        <sz val="11"/>
        <color theme="1"/>
        <rFont val="Calibri"/>
        <family val="2"/>
        <scheme val="minor"/>
      </rPr>
      <t>(m</t>
    </r>
    <r>
      <rPr>
        <sz val="11"/>
        <color theme="1"/>
        <rFont val="Calibri"/>
        <family val="2"/>
      </rPr>
      <t>³</t>
    </r>
    <r>
      <rPr>
        <i/>
        <sz val="11"/>
        <color theme="1"/>
        <rFont val="Calibri"/>
        <family val="2"/>
        <scheme val="minor"/>
      </rPr>
      <t>)</t>
    </r>
  </si>
  <si>
    <r>
      <t xml:space="preserve">Résultat
R </t>
    </r>
    <r>
      <rPr>
        <i/>
        <sz val="11"/>
        <color theme="1"/>
        <rFont val="Calibri"/>
        <family val="2"/>
        <scheme val="minor"/>
      </rPr>
      <t>(µg)</t>
    </r>
  </si>
  <si>
    <r>
      <t>Blanc
B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(µg)</t>
    </r>
  </si>
  <si>
    <r>
      <t xml:space="preserve">Limite Détection
LD </t>
    </r>
    <r>
      <rPr>
        <i/>
        <sz val="11"/>
        <color theme="1"/>
        <rFont val="Calibri"/>
        <family val="2"/>
        <scheme val="minor"/>
      </rPr>
      <t>(µg)</t>
    </r>
  </si>
  <si>
    <r>
      <t xml:space="preserve">Pondéré </t>
    </r>
    <r>
      <rPr>
        <sz val="11"/>
        <color theme="1"/>
        <rFont val="Calibri"/>
        <family val="2"/>
        <scheme val="minor"/>
      </rPr>
      <t>8h</t>
    </r>
  </si>
  <si>
    <r>
      <t xml:space="preserve">Pondéré </t>
    </r>
    <r>
      <rPr>
        <sz val="11"/>
        <color theme="1"/>
        <rFont val="Calibri"/>
        <family val="2"/>
        <scheme val="minor"/>
      </rPr>
      <t>12h</t>
    </r>
  </si>
</sst>
</file>

<file path=xl/styles.xml><?xml version="1.0" encoding="utf-8"?>
<styleSheet xmlns="http://schemas.openxmlformats.org/spreadsheetml/2006/main">
  <numFmts count="6">
    <numFmt numFmtId="164" formatCode="0.0000"/>
    <numFmt numFmtId="165" formatCode="0.000"/>
    <numFmt numFmtId="166" formatCode="0.00000"/>
    <numFmt numFmtId="167" formatCode="[$-F800]dddd\,\ mmmm\ dd\,\ yyyy"/>
    <numFmt numFmtId="168" formatCode="0.0"/>
    <numFmt numFmtId="169" formatCode="h:mm;@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Protection="1"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2" fillId="2" borderId="6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9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0" fontId="8" fillId="2" borderId="0" xfId="0" applyFont="1" applyFill="1" applyAlignment="1" applyProtection="1">
      <alignment horizontal="right" vertical="center" wrapText="1"/>
      <protection locked="0"/>
    </xf>
    <xf numFmtId="0" fontId="9" fillId="2" borderId="0" xfId="0" applyFont="1" applyFill="1" applyAlignment="1" applyProtection="1">
      <alignment horizontal="right"/>
      <protection locked="0"/>
    </xf>
    <xf numFmtId="0" fontId="10" fillId="3" borderId="31" xfId="0" applyFont="1" applyFill="1" applyBorder="1" applyAlignment="1" applyProtection="1">
      <alignment horizontal="center" vertical="center" wrapText="1"/>
      <protection locked="0"/>
    </xf>
    <xf numFmtId="0" fontId="10" fillId="4" borderId="31" xfId="0" applyFont="1" applyFill="1" applyBorder="1" applyAlignment="1" applyProtection="1">
      <alignment horizontal="center" vertical="center" wrapText="1"/>
      <protection locked="0"/>
    </xf>
    <xf numFmtId="0" fontId="10" fillId="4" borderId="32" xfId="0" applyFont="1" applyFill="1" applyBorder="1" applyAlignment="1" applyProtection="1">
      <alignment horizontal="center" vertical="center" wrapText="1"/>
      <protection locked="0"/>
    </xf>
    <xf numFmtId="0" fontId="10" fillId="5" borderId="31" xfId="0" applyFont="1" applyFill="1" applyBorder="1" applyAlignment="1" applyProtection="1">
      <alignment horizontal="center" vertical="center" wrapText="1"/>
      <protection locked="0"/>
    </xf>
    <xf numFmtId="0" fontId="10" fillId="5" borderId="32" xfId="0" applyFont="1" applyFill="1" applyBorder="1" applyAlignment="1" applyProtection="1">
      <alignment horizontal="center" vertical="center" wrapText="1"/>
      <protection locked="0"/>
    </xf>
    <xf numFmtId="0" fontId="10" fillId="5" borderId="12" xfId="0" applyFont="1" applyFill="1" applyBorder="1" applyAlignment="1" applyProtection="1">
      <alignment horizontal="center" vertical="center" wrapText="1"/>
      <protection locked="0"/>
    </xf>
    <xf numFmtId="0" fontId="10" fillId="5" borderId="13" xfId="0" applyFont="1" applyFill="1" applyBorder="1" applyAlignment="1" applyProtection="1">
      <alignment horizontal="center" vertical="center" wrapText="1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165" fontId="11" fillId="4" borderId="33" xfId="0" applyNumberFormat="1" applyFont="1" applyFill="1" applyBorder="1" applyAlignment="1" applyProtection="1">
      <alignment horizontal="center" vertical="center"/>
      <protection locked="0"/>
    </xf>
    <xf numFmtId="165" fontId="11" fillId="4" borderId="34" xfId="0" applyNumberFormat="1" applyFont="1" applyFill="1" applyBorder="1" applyAlignment="1" applyProtection="1">
      <alignment horizontal="center" vertical="center"/>
      <protection locked="0"/>
    </xf>
    <xf numFmtId="169" fontId="11" fillId="5" borderId="33" xfId="0" applyNumberFormat="1" applyFont="1" applyFill="1" applyBorder="1" applyAlignment="1" applyProtection="1">
      <alignment horizontal="center" vertical="center"/>
      <protection locked="0"/>
    </xf>
    <xf numFmtId="169" fontId="11" fillId="5" borderId="34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Font="1" applyFill="1" applyBorder="1" applyAlignment="1" applyProtection="1">
      <alignment horizontal="center" vertical="center"/>
      <protection locked="0"/>
    </xf>
    <xf numFmtId="0" fontId="11" fillId="5" borderId="35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13" fillId="6" borderId="36" xfId="0" applyFont="1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1" fontId="11" fillId="2" borderId="0" xfId="0" applyNumberFormat="1" applyFont="1" applyFill="1" applyBorder="1" applyAlignment="1" applyProtection="1">
      <alignment horizontal="center" vertical="center"/>
    </xf>
    <xf numFmtId="165" fontId="11" fillId="2" borderId="0" xfId="0" applyNumberFormat="1" applyFont="1" applyFill="1" applyBorder="1" applyAlignment="1" applyProtection="1">
      <alignment horizontal="center" vertical="center"/>
    </xf>
    <xf numFmtId="165" fontId="11" fillId="2" borderId="0" xfId="0" applyNumberFormat="1" applyFont="1" applyFill="1" applyBorder="1" applyAlignment="1" applyProtection="1">
      <alignment horizontal="center" vertical="center"/>
      <protection locked="0"/>
    </xf>
    <xf numFmtId="168" fontId="11" fillId="2" borderId="0" xfId="0" applyNumberFormat="1" applyFont="1" applyFill="1" applyBorder="1" applyAlignment="1" applyProtection="1">
      <alignment horizontal="center" vertical="center"/>
    </xf>
    <xf numFmtId="169" fontId="11" fillId="2" borderId="0" xfId="0" applyNumberFormat="1" applyFont="1" applyFill="1" applyBorder="1" applyAlignment="1" applyProtection="1">
      <alignment horizontal="center" vertical="center"/>
      <protection locked="0"/>
    </xf>
    <xf numFmtId="169" fontId="11" fillId="2" borderId="0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0" fillId="2" borderId="32" xfId="0" applyFont="1" applyFill="1" applyBorder="1" applyAlignment="1" applyProtection="1">
      <alignment horizontal="center" vertical="center" wrapText="1"/>
      <protection locked="0"/>
    </xf>
    <xf numFmtId="1" fontId="11" fillId="2" borderId="34" xfId="0" applyNumberFormat="1" applyFont="1" applyFill="1" applyBorder="1" applyAlignment="1" applyProtection="1">
      <alignment horizontal="center" vertical="center"/>
    </xf>
    <xf numFmtId="165" fontId="11" fillId="2" borderId="34" xfId="0" applyNumberFormat="1" applyFont="1" applyFill="1" applyBorder="1" applyAlignment="1" applyProtection="1">
      <alignment horizontal="center" vertical="center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165" fontId="11" fillId="2" borderId="14" xfId="0" applyNumberFormat="1" applyFont="1" applyFill="1" applyBorder="1" applyAlignment="1" applyProtection="1">
      <alignment horizontal="center" vertical="center"/>
    </xf>
    <xf numFmtId="168" fontId="11" fillId="2" borderId="34" xfId="0" applyNumberFormat="1" applyFont="1" applyFill="1" applyBorder="1" applyAlignment="1" applyProtection="1">
      <alignment horizontal="center" vertical="center"/>
    </xf>
    <xf numFmtId="169" fontId="11" fillId="2" borderId="34" xfId="0" applyNumberFormat="1" applyFont="1" applyFill="1" applyBorder="1" applyAlignment="1" applyProtection="1">
      <alignment horizontal="center" vertical="center"/>
    </xf>
    <xf numFmtId="167" fontId="10" fillId="7" borderId="2" xfId="0" applyNumberFormat="1" applyFont="1" applyFill="1" applyBorder="1" applyAlignment="1" applyProtection="1">
      <alignment horizontal="center" vertical="center" wrapText="1"/>
      <protection locked="0"/>
    </xf>
    <xf numFmtId="15" fontId="0" fillId="7" borderId="18" xfId="0" applyNumberFormat="1" applyFill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 applyProtection="1">
      <alignment horizontal="center" vertical="center" wrapText="1"/>
      <protection locked="0"/>
    </xf>
    <xf numFmtId="0" fontId="1" fillId="8" borderId="12" xfId="0" applyFont="1" applyFill="1" applyBorder="1" applyAlignment="1" applyProtection="1">
      <alignment horizontal="center" vertical="center" wrapText="1"/>
      <protection locked="0"/>
    </xf>
    <xf numFmtId="0" fontId="1" fillId="8" borderId="13" xfId="0" applyFont="1" applyFill="1" applyBorder="1" applyAlignment="1" applyProtection="1">
      <alignment horizontal="center" vertical="center" wrapText="1"/>
      <protection locked="0"/>
    </xf>
    <xf numFmtId="0" fontId="2" fillId="2" borderId="38" xfId="0" applyFont="1" applyFill="1" applyBorder="1" applyAlignment="1" applyProtection="1">
      <alignment horizontal="center" vertical="center" wrapText="1"/>
      <protection locked="0"/>
    </xf>
    <xf numFmtId="0" fontId="2" fillId="2" borderId="39" xfId="0" applyFont="1" applyFill="1" applyBorder="1" applyAlignment="1" applyProtection="1">
      <alignment horizontal="left"/>
      <protection locked="0"/>
    </xf>
    <xf numFmtId="0" fontId="2" fillId="2" borderId="37" xfId="0" applyFont="1" applyFill="1" applyBorder="1" applyAlignment="1" applyProtection="1">
      <alignment horizontal="center" vertical="center" wrapText="1"/>
      <protection locked="0"/>
    </xf>
    <xf numFmtId="2" fontId="12" fillId="2" borderId="19" xfId="0" applyNumberFormat="1" applyFont="1" applyFill="1" applyBorder="1" applyAlignment="1" applyProtection="1">
      <alignment horizontal="center"/>
    </xf>
    <xf numFmtId="2" fontId="12" fillId="2" borderId="23" xfId="0" applyNumberFormat="1" applyFont="1" applyFill="1" applyBorder="1" applyAlignment="1" applyProtection="1">
      <alignment horizontal="center"/>
    </xf>
    <xf numFmtId="2" fontId="12" fillId="2" borderId="26" xfId="0" applyNumberFormat="1" applyFont="1" applyFill="1" applyBorder="1" applyAlignment="1" applyProtection="1">
      <alignment horizontal="center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0" fillId="2" borderId="40" xfId="0" applyNumberFormat="1" applyFont="1" applyFill="1" applyBorder="1" applyAlignment="1" applyProtection="1">
      <alignment horizontal="center"/>
    </xf>
    <xf numFmtId="166" fontId="0" fillId="2" borderId="41" xfId="0" applyNumberFormat="1" applyFont="1" applyFill="1" applyBorder="1" applyAlignment="1" applyProtection="1">
      <alignment horizontal="center"/>
    </xf>
    <xf numFmtId="166" fontId="0" fillId="2" borderId="42" xfId="0" applyNumberFormat="1" applyFont="1" applyFill="1" applyBorder="1" applyAlignment="1" applyProtection="1">
      <alignment horizontal="center"/>
    </xf>
    <xf numFmtId="164" fontId="1" fillId="2" borderId="13" xfId="0" applyNumberFormat="1" applyFont="1" applyFill="1" applyBorder="1" applyAlignment="1" applyProtection="1">
      <alignment horizontal="center" vertical="center" wrapText="1"/>
      <protection locked="0"/>
    </xf>
    <xf numFmtId="166" fontId="0" fillId="2" borderId="22" xfId="0" applyNumberFormat="1" applyFont="1" applyFill="1" applyBorder="1" applyAlignment="1" applyProtection="1">
      <alignment horizontal="center"/>
    </xf>
    <xf numFmtId="166" fontId="0" fillId="2" borderId="25" xfId="0" applyNumberFormat="1" applyFont="1" applyFill="1" applyBorder="1" applyAlignment="1" applyProtection="1">
      <alignment horizontal="center"/>
    </xf>
    <xf numFmtId="166" fontId="0" fillId="2" borderId="43" xfId="0" applyNumberFormat="1" applyFont="1" applyFill="1" applyBorder="1" applyAlignment="1" applyProtection="1">
      <alignment horizontal="center"/>
    </xf>
    <xf numFmtId="166" fontId="12" fillId="2" borderId="19" xfId="0" applyNumberFormat="1" applyFont="1" applyFill="1" applyBorder="1" applyAlignment="1" applyProtection="1">
      <alignment horizontal="center"/>
    </xf>
    <xf numFmtId="166" fontId="12" fillId="2" borderId="23" xfId="0" applyNumberFormat="1" applyFont="1" applyFill="1" applyBorder="1" applyAlignment="1" applyProtection="1">
      <alignment horizontal="center"/>
    </xf>
    <xf numFmtId="166" fontId="12" fillId="2" borderId="26" xfId="0" applyNumberFormat="1" applyFont="1" applyFill="1" applyBorder="1" applyAlignment="1" applyProtection="1">
      <alignment horizontal="center"/>
    </xf>
    <xf numFmtId="168" fontId="0" fillId="8" borderId="22" xfId="0" applyNumberFormat="1" applyFill="1" applyBorder="1" applyAlignment="1" applyProtection="1">
      <alignment horizontal="center"/>
      <protection locked="0"/>
    </xf>
    <xf numFmtId="168" fontId="0" fillId="8" borderId="25" xfId="0" applyNumberFormat="1" applyFill="1" applyBorder="1" applyAlignment="1" applyProtection="1">
      <alignment horizontal="center"/>
      <protection locked="0"/>
    </xf>
    <xf numFmtId="168" fontId="0" fillId="8" borderId="24" xfId="0" applyNumberFormat="1" applyFill="1" applyBorder="1" applyAlignment="1" applyProtection="1">
      <alignment horizontal="center"/>
      <protection locked="0"/>
    </xf>
    <xf numFmtId="168" fontId="0" fillId="8" borderId="27" xfId="0" applyNumberFormat="1" applyFill="1" applyBorder="1" applyAlignment="1" applyProtection="1">
      <alignment horizontal="center"/>
      <protection locked="0"/>
    </xf>
    <xf numFmtId="168" fontId="0" fillId="8" borderId="21" xfId="0" applyNumberFormat="1" applyFill="1" applyBorder="1" applyAlignment="1" applyProtection="1">
      <alignment horizontal="center"/>
      <protection locked="0"/>
    </xf>
    <xf numFmtId="168" fontId="0" fillId="8" borderId="6" xfId="0" applyNumberFormat="1" applyFill="1" applyBorder="1" applyAlignment="1" applyProtection="1">
      <alignment horizontal="center"/>
      <protection locked="0"/>
    </xf>
    <xf numFmtId="168" fontId="0" fillId="8" borderId="28" xfId="0" applyNumberFormat="1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5" xfId="0" applyNumberFormat="1" applyFill="1" applyBorder="1" applyAlignment="1" applyProtection="1">
      <alignment horizontal="center" vertical="center"/>
      <protection locked="0"/>
    </xf>
    <xf numFmtId="165" fontId="0" fillId="0" borderId="17" xfId="0" applyNumberFormat="1" applyFill="1" applyBorder="1" applyAlignment="1" applyProtection="1">
      <alignment horizontal="center" vertical="center"/>
      <protection locked="0"/>
    </xf>
    <xf numFmtId="165" fontId="0" fillId="0" borderId="16" xfId="0" applyNumberFormat="1" applyFill="1" applyBorder="1" applyAlignment="1" applyProtection="1">
      <alignment horizontal="center" vertical="center"/>
      <protection locked="0"/>
    </xf>
    <xf numFmtId="0" fontId="12" fillId="8" borderId="20" xfId="0" applyNumberFormat="1" applyFont="1" applyFill="1" applyBorder="1" applyAlignment="1" applyProtection="1">
      <alignment horizontal="center"/>
      <protection locked="0"/>
    </xf>
    <xf numFmtId="0" fontId="12" fillId="8" borderId="29" xfId="0" applyNumberFormat="1" applyFont="1" applyFill="1" applyBorder="1" applyAlignment="1" applyProtection="1">
      <alignment horizontal="center"/>
      <protection locked="0"/>
    </xf>
    <xf numFmtId="0" fontId="12" fillId="8" borderId="30" xfId="0" applyNumberFormat="1" applyFont="1" applyFill="1" applyBorder="1" applyAlignment="1" applyProtection="1">
      <alignment horizontal="center"/>
      <protection locked="0"/>
    </xf>
    <xf numFmtId="2" fontId="14" fillId="2" borderId="23" xfId="0" applyNumberFormat="1" applyFont="1" applyFill="1" applyBorder="1" applyAlignment="1" applyProtection="1">
      <alignment horizontal="center"/>
    </xf>
    <xf numFmtId="0" fontId="15" fillId="2" borderId="0" xfId="0" applyFont="1" applyFill="1" applyAlignment="1" applyProtection="1">
      <alignment horizontal="right"/>
      <protection locked="0"/>
    </xf>
    <xf numFmtId="168" fontId="12" fillId="8" borderId="6" xfId="0" applyNumberFormat="1" applyFont="1" applyFill="1" applyBorder="1" applyAlignment="1" applyProtection="1">
      <alignment horizontal="center"/>
      <protection locked="0"/>
    </xf>
    <xf numFmtId="168" fontId="12" fillId="8" borderId="24" xfId="0" applyNumberFormat="1" applyFont="1" applyFill="1" applyBorder="1" applyAlignment="1" applyProtection="1">
      <alignment horizontal="center"/>
      <protection locked="0"/>
    </xf>
    <xf numFmtId="166" fontId="12" fillId="2" borderId="41" xfId="0" applyNumberFormat="1" applyFont="1" applyFill="1" applyBorder="1" applyAlignment="1" applyProtection="1">
      <alignment horizontal="center"/>
    </xf>
    <xf numFmtId="166" fontId="12" fillId="2" borderId="25" xfId="0" applyNumberFormat="1" applyFont="1" applyFill="1" applyBorder="1" applyAlignment="1" applyProtection="1">
      <alignment horizontal="center"/>
    </xf>
    <xf numFmtId="0" fontId="12" fillId="2" borderId="0" xfId="0" applyFont="1" applyFill="1" applyProtection="1"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7" xfId="0" applyFont="1" applyFill="1" applyBorder="1" applyProtection="1">
      <protection locked="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zoomScale="110" zoomScaleNormal="110" workbookViewId="0">
      <selection activeCell="G11" sqref="G11"/>
    </sheetView>
  </sheetViews>
  <sheetFormatPr baseColWidth="10" defaultColWidth="11.42578125" defaultRowHeight="16.5"/>
  <cols>
    <col min="1" max="1" width="11.42578125" style="19"/>
    <col min="2" max="2" width="11.42578125" style="5"/>
    <col min="3" max="4" width="9.42578125" style="6" customWidth="1"/>
    <col min="5" max="5" width="9.28515625" style="6" customWidth="1"/>
    <col min="6" max="6" width="15.7109375" style="6" bestFit="1" customWidth="1"/>
    <col min="7" max="7" width="14" style="7" customWidth="1"/>
    <col min="8" max="9" width="10.42578125" style="8" customWidth="1"/>
    <col min="10" max="10" width="10.5703125" style="5" customWidth="1"/>
    <col min="11" max="13" width="11.42578125" style="5"/>
    <col min="14" max="14" width="10.140625" style="5" customWidth="1"/>
    <col min="15" max="15" width="9.5703125" style="5" customWidth="1"/>
    <col min="16" max="16384" width="11.42578125" style="5"/>
  </cols>
  <sheetData>
    <row r="1" spans="1:16" ht="17.25" thickBot="1"/>
    <row r="2" spans="1:16" ht="26.25" thickBot="1">
      <c r="A2" s="52" t="s">
        <v>31</v>
      </c>
      <c r="B2" s="20" t="s">
        <v>32</v>
      </c>
      <c r="C2" s="45" t="s">
        <v>33</v>
      </c>
      <c r="D2" s="45" t="s">
        <v>34</v>
      </c>
      <c r="E2" s="21" t="s">
        <v>35</v>
      </c>
      <c r="F2" s="22" t="s">
        <v>36</v>
      </c>
      <c r="G2" s="48" t="s">
        <v>37</v>
      </c>
      <c r="H2" s="45" t="s">
        <v>38</v>
      </c>
      <c r="I2" s="23" t="s">
        <v>39</v>
      </c>
      <c r="J2" s="24" t="s">
        <v>40</v>
      </c>
      <c r="K2" s="45" t="s">
        <v>20</v>
      </c>
      <c r="L2" s="25" t="s">
        <v>41</v>
      </c>
      <c r="M2" s="26" t="s">
        <v>21</v>
      </c>
    </row>
    <row r="3" spans="1:16" ht="15.75" thickBot="1">
      <c r="A3" s="53"/>
      <c r="B3" s="27"/>
      <c r="C3" s="46">
        <f>(L3*60)+M3</f>
        <v>294</v>
      </c>
      <c r="D3" s="47">
        <f>(C3*G3)/1000</f>
        <v>0.49980000000000002</v>
      </c>
      <c r="E3" s="28">
        <v>1.7</v>
      </c>
      <c r="F3" s="29">
        <v>1.7</v>
      </c>
      <c r="G3" s="49">
        <f t="shared" ref="G3" si="0">+(E3+F3)/2</f>
        <v>1.7</v>
      </c>
      <c r="H3" s="50">
        <f>+(E3-F3)/E3*100</f>
        <v>0</v>
      </c>
      <c r="I3" s="30"/>
      <c r="J3" s="31"/>
      <c r="K3" s="51">
        <f>J3-I3</f>
        <v>0</v>
      </c>
      <c r="L3" s="32">
        <v>4</v>
      </c>
      <c r="M3" s="33">
        <v>54</v>
      </c>
    </row>
    <row r="4" spans="1:16" ht="15">
      <c r="A4" s="36"/>
      <c r="B4" s="37"/>
      <c r="C4" s="38"/>
      <c r="D4" s="39"/>
      <c r="E4" s="40"/>
      <c r="F4" s="40"/>
      <c r="G4" s="39"/>
      <c r="H4" s="41"/>
      <c r="I4" s="42"/>
      <c r="J4" s="42"/>
      <c r="K4" s="43"/>
      <c r="L4" s="44"/>
      <c r="M4" s="44"/>
    </row>
    <row r="5" spans="1:16" ht="15">
      <c r="A5" s="36"/>
      <c r="B5" s="37"/>
      <c r="C5" s="38"/>
      <c r="D5" s="39"/>
      <c r="E5" s="40"/>
      <c r="F5" s="40"/>
      <c r="G5" s="39"/>
      <c r="H5" s="41"/>
      <c r="I5" s="42"/>
      <c r="J5" s="42"/>
      <c r="K5" s="43"/>
      <c r="L5" s="44"/>
      <c r="M5" s="44"/>
    </row>
    <row r="6" spans="1:16" ht="17.25" thickBot="1"/>
    <row r="7" spans="1:16" s="4" customFormat="1" ht="31.5" thickTop="1" thickBot="1">
      <c r="A7" s="18"/>
      <c r="B7" s="34" t="s">
        <v>43</v>
      </c>
      <c r="C7" s="1" t="s">
        <v>44</v>
      </c>
      <c r="D7" s="54" t="s">
        <v>45</v>
      </c>
      <c r="E7" s="55" t="s">
        <v>46</v>
      </c>
      <c r="F7" s="56" t="s">
        <v>47</v>
      </c>
      <c r="G7" s="2" t="s">
        <v>18</v>
      </c>
      <c r="H7" s="3" t="s">
        <v>19</v>
      </c>
      <c r="I7" s="63" t="s">
        <v>48</v>
      </c>
      <c r="J7" s="67" t="s">
        <v>49</v>
      </c>
      <c r="L7" s="59"/>
      <c r="M7" s="57" t="s">
        <v>15</v>
      </c>
      <c r="N7" s="9" t="s">
        <v>16</v>
      </c>
      <c r="O7" s="9" t="s">
        <v>6</v>
      </c>
      <c r="P7" s="10" t="s">
        <v>17</v>
      </c>
    </row>
    <row r="8" spans="1:16">
      <c r="A8" s="19" t="s">
        <v>26</v>
      </c>
      <c r="B8" s="81">
        <f>L3*60+M3</f>
        <v>294</v>
      </c>
      <c r="C8" s="84">
        <f>D3</f>
        <v>0.49980000000000002</v>
      </c>
      <c r="D8" s="87">
        <v>2</v>
      </c>
      <c r="E8" s="78" t="s">
        <v>30</v>
      </c>
      <c r="F8" s="74">
        <v>1</v>
      </c>
      <c r="G8" s="60">
        <f>IF(AND(D8&gt;=F8,E8="&lt;LD"),D8-(F8/2),IF(AND(D8&gt;=F8,E8&gt;=F8,D8&gt;E8),D8-E8,IF(AND(D8&gt;F8,E8&gt;F8,D8&lt;=E8),"rejet",IF(AND(D8&lt;F8,E8="&lt;LD"),D8-(F8/2),IF(AND(D8&lt;F8,E8&gt;=F8),"rejet","rejet")))))</f>
        <v>1.5</v>
      </c>
      <c r="H8" s="71">
        <f>(G8/1000)/C8</f>
        <v>3.0012004801920769E-3</v>
      </c>
      <c r="I8" s="64">
        <f>H8*B8/480</f>
        <v>1.8382352941176473E-3</v>
      </c>
      <c r="J8" s="68">
        <f>H8*B8/720</f>
        <v>1.2254901960784316E-3</v>
      </c>
      <c r="L8" s="58" t="s">
        <v>7</v>
      </c>
      <c r="M8" s="12" t="s">
        <v>12</v>
      </c>
      <c r="N8" s="13" t="s">
        <v>0</v>
      </c>
      <c r="O8" s="12"/>
      <c r="P8" s="14" t="s">
        <v>3</v>
      </c>
    </row>
    <row r="9" spans="1:16">
      <c r="A9" s="19" t="s">
        <v>23</v>
      </c>
      <c r="B9" s="82"/>
      <c r="C9" s="85"/>
      <c r="D9" s="88">
        <v>2</v>
      </c>
      <c r="E9" s="79">
        <v>1</v>
      </c>
      <c r="F9" s="75">
        <v>1</v>
      </c>
      <c r="G9" s="61">
        <f t="shared" ref="G9:G15" si="1">IF(AND(D9&gt;=F9,E9="&lt;LD"),D9-(F9/2),IF(AND(D9&gt;=F9,E9&gt;=F9,D9&gt;E9),D9-E9,IF(AND(D9&gt;F9,E9&gt;F9,D9&lt;=E9),"rejet",IF(AND(D9&lt;F9,E9="&lt;LD"),D9-(F9/2),IF(AND(D9&lt;F9,E9&gt;=F9),"rejet","rejet")))))</f>
        <v>1</v>
      </c>
      <c r="H9" s="72">
        <f>(G9/1000)/C8</f>
        <v>2.0008003201280513E-3</v>
      </c>
      <c r="I9" s="65">
        <f>H9*B8/480</f>
        <v>1.2254901960784314E-3</v>
      </c>
      <c r="J9" s="69">
        <f>H9*B8/720</f>
        <v>8.1699346405228761E-4</v>
      </c>
      <c r="L9" s="11" t="s">
        <v>8</v>
      </c>
      <c r="M9" s="13" t="s">
        <v>12</v>
      </c>
      <c r="N9" s="12" t="s">
        <v>13</v>
      </c>
      <c r="O9" s="12" t="s">
        <v>1</v>
      </c>
      <c r="P9" s="14" t="s">
        <v>4</v>
      </c>
    </row>
    <row r="10" spans="1:16">
      <c r="A10" s="19" t="s">
        <v>24</v>
      </c>
      <c r="B10" s="82"/>
      <c r="C10" s="85"/>
      <c r="D10" s="88">
        <v>2</v>
      </c>
      <c r="E10" s="79">
        <v>1.2</v>
      </c>
      <c r="F10" s="76">
        <v>1</v>
      </c>
      <c r="G10" s="61">
        <f t="shared" si="1"/>
        <v>0.8</v>
      </c>
      <c r="H10" s="72">
        <f>(G10/1000)/C8</f>
        <v>1.6006402561024411E-3</v>
      </c>
      <c r="I10" s="65">
        <f>H10*B8/480</f>
        <v>9.803921568627453E-4</v>
      </c>
      <c r="J10" s="69">
        <f>H10*B8/720</f>
        <v>6.5359477124183013E-4</v>
      </c>
      <c r="L10" s="11" t="s">
        <v>11</v>
      </c>
      <c r="M10" s="12"/>
      <c r="N10" s="12"/>
      <c r="O10" s="12" t="s">
        <v>14</v>
      </c>
      <c r="P10" s="14" t="s">
        <v>5</v>
      </c>
    </row>
    <row r="11" spans="1:16" s="96" customFormat="1">
      <c r="A11" s="91" t="s">
        <v>25</v>
      </c>
      <c r="B11" s="82"/>
      <c r="C11" s="85"/>
      <c r="D11" s="88" t="s">
        <v>30</v>
      </c>
      <c r="E11" s="92" t="s">
        <v>30</v>
      </c>
      <c r="F11" s="93">
        <v>1</v>
      </c>
      <c r="G11" s="90" t="e">
        <f>IF(AND(D11&gt;=F11,E11="&lt;LD"),D11-(F11/2),IF(AND(D11&gt;=F11,E11&gt;=F11,D11&gt;E11),D11-E11,IF(AND(D11&gt;F11,E11&gt;F11,D11&lt;=E11),"rejet",IF(AND(D11="&lt;LD",E11="&lt;LD"),F11-(F11/2),IF(AND(D11="&lt;LD",E11&gt;=F11),"rejet","rejet")))))</f>
        <v>#VALUE!</v>
      </c>
      <c r="H11" s="72" t="e">
        <f>(G11/1000)/C8</f>
        <v>#VALUE!</v>
      </c>
      <c r="I11" s="94" t="e">
        <f>H11*B8/480</f>
        <v>#VALUE!</v>
      </c>
      <c r="J11" s="95" t="e">
        <f>H11*B8/720</f>
        <v>#VALUE!</v>
      </c>
      <c r="L11" s="97" t="s">
        <v>9</v>
      </c>
      <c r="M11" s="13" t="s">
        <v>2</v>
      </c>
      <c r="N11" s="13" t="s">
        <v>0</v>
      </c>
      <c r="O11" s="13"/>
      <c r="P11" s="98" t="s">
        <v>3</v>
      </c>
    </row>
    <row r="12" spans="1:16" ht="17.25" thickBot="1">
      <c r="A12" s="19" t="s">
        <v>22</v>
      </c>
      <c r="B12" s="82"/>
      <c r="C12" s="85"/>
      <c r="D12" s="88">
        <v>1</v>
      </c>
      <c r="E12" s="79" t="s">
        <v>30</v>
      </c>
      <c r="F12" s="76">
        <v>1</v>
      </c>
      <c r="G12" s="61">
        <f t="shared" si="1"/>
        <v>0.5</v>
      </c>
      <c r="H12" s="72">
        <f>(G12/1000)/C8</f>
        <v>1.0004001600640256E-3</v>
      </c>
      <c r="I12" s="65">
        <f>H12*B8/480</f>
        <v>6.1274509803921568E-4</v>
      </c>
      <c r="J12" s="69">
        <f>H12*B8/720</f>
        <v>4.084967320261438E-4</v>
      </c>
      <c r="L12" s="15" t="s">
        <v>10</v>
      </c>
      <c r="M12" s="16" t="s">
        <v>2</v>
      </c>
      <c r="N12" s="16" t="s">
        <v>13</v>
      </c>
      <c r="O12" s="16"/>
      <c r="P12" s="17" t="s">
        <v>5</v>
      </c>
    </row>
    <row r="13" spans="1:16" ht="18" thickTop="1" thickBot="1">
      <c r="A13" s="19" t="s">
        <v>27</v>
      </c>
      <c r="B13" s="82"/>
      <c r="C13" s="85"/>
      <c r="D13" s="88">
        <v>1</v>
      </c>
      <c r="E13" s="79">
        <v>1</v>
      </c>
      <c r="F13" s="76">
        <v>1</v>
      </c>
      <c r="G13" s="61" t="str">
        <f t="shared" si="1"/>
        <v>rejet</v>
      </c>
      <c r="H13" s="72" t="e">
        <f>(G13/1000)/C8</f>
        <v>#VALUE!</v>
      </c>
      <c r="I13" s="65" t="e">
        <f>H13*B8/480</f>
        <v>#VALUE!</v>
      </c>
      <c r="J13" s="69" t="e">
        <f>H13*B8/720</f>
        <v>#VALUE!</v>
      </c>
    </row>
    <row r="14" spans="1:16" ht="18" thickTop="1" thickBot="1">
      <c r="A14" s="19" t="s">
        <v>28</v>
      </c>
      <c r="B14" s="82"/>
      <c r="C14" s="85"/>
      <c r="D14" s="88"/>
      <c r="E14" s="79"/>
      <c r="F14" s="76">
        <v>1</v>
      </c>
      <c r="G14" s="61" t="str">
        <f t="shared" si="1"/>
        <v>rejet</v>
      </c>
      <c r="H14" s="72" t="e">
        <f>(G14/1000)/C8</f>
        <v>#VALUE!</v>
      </c>
      <c r="I14" s="65" t="e">
        <f>H14*B8/480</f>
        <v>#VALUE!</v>
      </c>
      <c r="J14" s="69" t="e">
        <f>H14*B8/720</f>
        <v>#VALUE!</v>
      </c>
      <c r="L14" s="35" t="s">
        <v>42</v>
      </c>
    </row>
    <row r="15" spans="1:16" ht="18" thickTop="1" thickBot="1">
      <c r="A15" s="19" t="s">
        <v>29</v>
      </c>
      <c r="B15" s="83"/>
      <c r="C15" s="86"/>
      <c r="D15" s="89"/>
      <c r="E15" s="80"/>
      <c r="F15" s="77">
        <v>1</v>
      </c>
      <c r="G15" s="62" t="str">
        <f t="shared" si="1"/>
        <v>rejet</v>
      </c>
      <c r="H15" s="73" t="e">
        <f>(G15/1000)/C8</f>
        <v>#VALUE!</v>
      </c>
      <c r="I15" s="66" t="e">
        <f>H15*B8/480</f>
        <v>#VALUE!</v>
      </c>
      <c r="J15" s="70" t="e">
        <f>H15*B8/720</f>
        <v>#VALUE!</v>
      </c>
    </row>
  </sheetData>
  <mergeCells count="2">
    <mergeCell ref="B8:B15"/>
    <mergeCell ref="C8:C15"/>
  </mergeCells>
  <conditionalFormatting sqref="D8:D15">
    <cfRule type="cellIs" dxfId="2" priority="10" operator="lessThanOrEqual">
      <formula>$F8</formula>
    </cfRule>
  </conditionalFormatting>
  <conditionalFormatting sqref="H8:H15">
    <cfRule type="expression" dxfId="1" priority="2">
      <formula>$D8&lt;=$F8</formula>
    </cfRule>
  </conditionalFormatting>
  <conditionalFormatting sqref="G8:G15">
    <cfRule type="cellIs" dxfId="0" priority="1" operator="equal">
      <formula>"rejet"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Xstrata Zinc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nlenglet</dc:creator>
  <cp:lastModifiedBy>nlenglet</cp:lastModifiedBy>
  <dcterms:created xsi:type="dcterms:W3CDTF">2013-05-01T18:07:38Z</dcterms:created>
  <dcterms:modified xsi:type="dcterms:W3CDTF">2013-07-03T19:32:40Z</dcterms:modified>
</cp:coreProperties>
</file>