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180" windowWidth="20730" windowHeight="11580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Facture!$H$47</definedName>
    <definedName name="Nb_Elec">Facture!$D$26</definedName>
    <definedName name="Nb_Empla">Facture!$D$47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ise">Facture!$H$48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45621"/>
</workbook>
</file>

<file path=xl/calcChain.xml><?xml version="1.0" encoding="utf-8"?>
<calcChain xmlns="http://schemas.openxmlformats.org/spreadsheetml/2006/main"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A34" i="4" s="1"/>
  <c r="G7" i="11"/>
  <c r="D28" i="4" s="1"/>
  <c r="A28" i="4" s="1"/>
  <c r="D27" i="4"/>
  <c r="A51" i="4"/>
  <c r="A55" i="4"/>
  <c r="A54" i="4"/>
  <c r="A53" i="4"/>
  <c r="A52" i="4"/>
  <c r="C33" i="4"/>
  <c r="C39" i="4"/>
  <c r="G36" i="4"/>
  <c r="C34" i="4" l="1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48" i="4" l="1"/>
  <c r="H51" i="4" s="1"/>
  <c r="F48" i="4" l="1"/>
</calcChain>
</file>

<file path=xl/sharedStrings.xml><?xml version="1.0" encoding="utf-8"?>
<sst xmlns="http://schemas.openxmlformats.org/spreadsheetml/2006/main" count="338" uniqueCount="173">
  <si>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</si>
  <si>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</si>
  <si>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</si>
  <si>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</si>
  <si>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</si>
  <si>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</si>
  <si>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</si>
  <si>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</si>
  <si>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</si>
  <si>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</si>
  <si>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</si>
  <si>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</si>
  <si>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</si>
  <si>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</si>
  <si>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</si>
  <si>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</si>
  <si>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</si>
  <si>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</si>
  <si>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</si>
  <si>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</si>
  <si>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</si>
  <si>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</si>
  <si>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</si>
  <si>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</si>
  <si>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</si>
  <si>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</si>
  <si>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</si>
  <si>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</si>
  <si>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</si>
  <si>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</si>
  <si>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</si>
  <si>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</si>
  <si>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</si>
  <si>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</si>
  <si>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</si>
  <si>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</si>
  <si>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</si>
  <si>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</si>
  <si>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</si>
  <si>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</si>
  <si>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</si>
  <si>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</si>
  <si>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</si>
  <si>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</si>
  <si>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</si>
  <si>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</si>
  <si>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</si>
  <si>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</si>
  <si>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</si>
  <si>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</si>
  <si>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</si>
  <si>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</si>
  <si>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</si>
  <si>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</si>
  <si>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</si>
  <si>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</si>
  <si>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</si>
  <si>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</si>
  <si>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</si>
  <si>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</si>
  <si>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</si>
  <si>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</si>
  <si>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</si>
  <si>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</si>
  <si>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</si>
  <si>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</si>
  <si>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</si>
  <si>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</si>
  <si>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</si>
  <si>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</si>
  <si>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</si>
  <si>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</si>
  <si>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</si>
  <si>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</si>
  <si>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</si>
  <si>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</si>
  <si>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</si>
  <si>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</si>
  <si>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</si>
  <si>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</si>
  <si>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</si>
  <si>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</si>
  <si>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</si>
  <si>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</si>
  <si>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</si>
  <si>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</si>
  <si>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</si>
  <si>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</si>
  <si>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</si>
  <si>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</si>
  <si>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</si>
  <si>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</si>
  <si>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</si>
  <si>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</si>
  <si>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</si>
  <si>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</si>
  <si>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</si>
  <si>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</si>
  <si>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</si>
  <si>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</si>
  <si>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</si>
  <si>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</si>
  <si>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</si>
  <si>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</si>
  <si>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</si>
  <si>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</si>
  <si>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</si>
  <si>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</si>
  <si>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</si>
  <si>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</si>
  <si>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</si>
  <si>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</si>
  <si>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</si>
  <si>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</si>
  <si>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</si>
  <si>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</si>
  <si>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</si>
  <si>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</si>
  <si>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</si>
  <si>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</si>
  <si>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</si>
  <si>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</si>
  <si>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</si>
  <si>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</si>
  <si>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</si>
  <si>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</si>
  <si>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</si>
  <si>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</si>
  <si>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</si>
  <si>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</si>
  <si>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</si>
  <si>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</si>
  <si>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</si>
  <si>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</si>
  <si>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</si>
  <si>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</si>
  <si>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</si>
  <si>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</si>
  <si>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</si>
  <si>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</si>
  <si>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</si>
  <si>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</si>
  <si>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</si>
  <si>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</si>
  <si>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</si>
  <si>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</si>
  <si>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</si>
  <si>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</si>
  <si>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</si>
  <si>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</si>
  <si>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</si>
  <si>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</si>
  <si>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</si>
  <si>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</si>
  <si>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</si>
  <si>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</si>
  <si>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</si>
  <si>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</si>
  <si>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</si>
  <si>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</si>
  <si>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</si>
  <si>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</si>
  <si>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</si>
  <si>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</si>
  <si>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</si>
  <si>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</si>
  <si>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</si>
  <si>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</si>
  <si>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</si>
  <si>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</si>
  <si>
    <t>fgdsgfdsg</t>
  </si>
  <si>
    <t>Le tarif journalier pour un adulte est de:</t>
  </si>
  <si>
    <t>Jean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</si>
</sst>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5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"/>
  <sheetViews>
    <sheetView showGridLines="0" tabSelected="1" zoomScaleNormal="100" workbookViewId="0"/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LblPlanning">
          <controlPr defaultSize="0" autoLine="0" autoPict="0" r:id="rId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4" name="LblPlanning"/>
      </mc:Fallback>
    </mc:AlternateContent>
    <mc:AlternateContent xmlns:mc="http://schemas.openxmlformats.org/markup-compatibility/2006">
      <mc:Choice Requires="x14">
        <control shapeId="1027" r:id="rId6" name="LblArchive">
          <controlPr defaultSize="0" autoLine="0" autoPict="0" r:id="rId7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6" name="LblArchive"/>
      </mc:Fallback>
    </mc:AlternateContent>
    <mc:AlternateContent xmlns:mc="http://schemas.openxmlformats.org/markup-compatibility/2006">
      <mc:Choice Requires="x14">
        <control shapeId="1025" r:id="rId8" name="LblResa">
          <controlPr defaultSize="0" autoLine="0" autoPict="0" r:id="rId9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8" name="LblResa"/>
      </mc:Fallback>
    </mc:AlternateContent>
    <mc:AlternateContent xmlns:mc="http://schemas.openxmlformats.org/markup-compatibility/2006">
      <mc:Choice Requires="x14">
        <control shapeId="1026" r:id="rId10" name="LblClient">
          <controlPr defaultSize="0" autoLine="0" autoPict="0" r:id="rId11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10" name="LblClient"/>
      </mc:Fallback>
    </mc:AlternateContent>
    <mc:AlternateContent xmlns:mc="http://schemas.openxmlformats.org/markup-compatibility/2006">
      <mc:Choice Requires="x14">
        <control shapeId="1030" r:id="rId12" name="LblParametre">
          <controlPr defaultSize="0" autoLine="0" autoPict="0" r:id="rId13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12" name="LblParametre"/>
      </mc:Fallback>
    </mc:AlternateContent>
    <mc:AlternateContent xmlns:mc="http://schemas.openxmlformats.org/markup-compatibility/2006">
      <mc:Choice Requires="x14">
        <control shapeId="1031" r:id="rId14" name="LblQuitter">
          <controlPr defaultSize="0" autoLine="0" autoPict="0" r:id="rId1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14" name="Lbl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zoomScaleNormal="100" workbookViewId="0">
      <selection activeCell="L27" sqref="L27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14062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50" t="s">
        <v>143</v>
      </c>
      <c r="C6" s="150"/>
      <c r="D6" s="150"/>
      <c r="E6" s="150"/>
      <c r="F6" s="150"/>
      <c r="G6" s="150" t="s">
        <v>27</v>
      </c>
      <c r="H6" s="164"/>
      <c r="I6" s="165"/>
    </row>
    <row r="7" spans="1:15" ht="15" customHeight="1" thickBot="1" x14ac:dyDescent="0.3">
      <c r="A7" s="100"/>
      <c r="B7" s="151"/>
      <c r="C7" s="151"/>
      <c r="D7" s="151"/>
      <c r="E7" s="151"/>
      <c r="F7" s="151"/>
      <c r="G7" s="151"/>
      <c r="H7" s="166"/>
      <c r="I7" s="167"/>
    </row>
    <row r="8" spans="1:15" ht="19.5" thickBot="1" x14ac:dyDescent="0.3">
      <c r="A8" s="157" t="s">
        <v>18</v>
      </c>
      <c r="B8" s="158"/>
      <c r="C8" s="158"/>
      <c r="D8" s="158"/>
      <c r="E8" s="158"/>
      <c r="F8" s="158"/>
      <c r="G8" s="158"/>
      <c r="H8" s="158"/>
      <c r="I8" s="159"/>
    </row>
    <row r="9" spans="1:15" x14ac:dyDescent="0.25">
      <c r="A9" s="120" t="s">
        <v>77</v>
      </c>
      <c r="B9" s="152"/>
      <c r="C9" s="152"/>
      <c r="D9" s="28" t="s">
        <v>17</v>
      </c>
      <c r="E9" s="28"/>
      <c r="F9" s="98"/>
      <c r="G9" s="28" t="s">
        <v>26</v>
      </c>
      <c r="H9" s="28"/>
      <c r="I9" s="106"/>
    </row>
    <row r="10" spans="1:15" ht="14.25" customHeight="1" x14ac:dyDescent="0.25">
      <c r="A10" s="26" t="s">
        <v>1</v>
      </c>
      <c r="B10" s="155"/>
      <c r="C10" s="155"/>
      <c r="D10" s="155"/>
      <c r="E10" s="155"/>
      <c r="F10" s="155"/>
      <c r="G10" s="155"/>
      <c r="H10" s="155"/>
      <c r="I10" s="29"/>
      <c r="O10" s="25" t="s">
        <v>28</v>
      </c>
    </row>
    <row r="11" spans="1:15" ht="14.25" customHeight="1" x14ac:dyDescent="0.25">
      <c r="A11" s="26"/>
      <c r="B11" s="89"/>
      <c r="C11" s="155"/>
      <c r="D11" s="155"/>
      <c r="E11" s="155"/>
      <c r="F11" s="155"/>
      <c r="G11" s="155"/>
      <c r="H11" s="155"/>
      <c r="I11" s="29"/>
    </row>
    <row r="12" spans="1:15" x14ac:dyDescent="0.25">
      <c r="A12" s="35" t="s">
        <v>80</v>
      </c>
      <c r="B12" s="138"/>
      <c r="C12" s="156" t="s">
        <v>76</v>
      </c>
      <c r="D12" s="156"/>
      <c r="E12" s="95"/>
      <c r="F12" s="156" t="s">
        <v>79</v>
      </c>
      <c r="G12" s="156"/>
      <c r="H12" s="138"/>
      <c r="I12" s="29"/>
    </row>
    <row r="13" spans="1:15" x14ac:dyDescent="0.25">
      <c r="A13" s="153" t="s">
        <v>87</v>
      </c>
      <c r="B13" s="154"/>
      <c r="C13" s="154"/>
      <c r="D13" s="154"/>
      <c r="E13" s="154"/>
      <c r="F13" s="154"/>
      <c r="G13" s="154"/>
      <c r="H13" s="154"/>
      <c r="I13" s="29"/>
    </row>
    <row r="14" spans="1:15" ht="35.1" customHeight="1" x14ac:dyDescent="0.25">
      <c r="A14" s="144"/>
      <c r="B14" s="145"/>
      <c r="C14" s="145"/>
      <c r="D14" s="145"/>
      <c r="E14" s="145"/>
      <c r="F14" s="145"/>
      <c r="G14" s="145"/>
      <c r="H14" s="145"/>
      <c r="I14" s="146"/>
    </row>
    <row r="15" spans="1:15" ht="35.1" customHeight="1" thickBot="1" x14ac:dyDescent="0.3">
      <c r="A15" s="147"/>
      <c r="B15" s="148"/>
      <c r="C15" s="148"/>
      <c r="D15" s="148"/>
      <c r="E15" s="148"/>
      <c r="F15" s="148"/>
      <c r="G15" s="148"/>
      <c r="H15" s="148"/>
      <c r="I15" s="149"/>
    </row>
    <row r="16" spans="1:15" ht="19.5" thickBot="1" x14ac:dyDescent="0.3">
      <c r="A16" s="157" t="s">
        <v>19</v>
      </c>
      <c r="B16" s="158"/>
      <c r="C16" s="158"/>
      <c r="D16" s="158"/>
      <c r="E16" s="158"/>
      <c r="F16" s="158"/>
      <c r="G16" s="158"/>
      <c r="H16" s="158"/>
      <c r="I16" s="159"/>
      <c r="N16" s="27"/>
    </row>
    <row r="17" spans="1:14" ht="15.75" customHeight="1" thickBot="1" x14ac:dyDescent="0.3">
      <c r="A17" s="171" t="s">
        <v>145</v>
      </c>
      <c r="B17" s="172"/>
      <c r="C17" s="172"/>
      <c r="D17" s="172"/>
      <c r="E17" s="173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4.1" customHeight="1" x14ac:dyDescent="0.25">
      <c r="A18" s="168" t="s">
        <v>146</v>
      </c>
      <c r="B18" s="169"/>
      <c r="C18" s="169"/>
      <c r="D18" s="169"/>
      <c r="E18" s="170"/>
      <c r="F18" s="82"/>
      <c r="G18" s="39"/>
      <c r="H18" s="38" t="str">
        <f>IF(F18="","",F18*G18)</f>
        <v/>
      </c>
      <c r="I18" s="128" t="str">
        <f>IF(PUS_1&lt;&gt;"","Emplac 1","")</f>
        <v/>
      </c>
      <c r="N18" s="27"/>
    </row>
    <row r="19" spans="1:14" ht="14.1" customHeight="1" x14ac:dyDescent="0.25">
      <c r="A19" s="36" t="s">
        <v>20</v>
      </c>
      <c r="B19" s="141"/>
      <c r="C19" s="83" t="s">
        <v>21</v>
      </c>
      <c r="D19" s="160"/>
      <c r="E19" s="161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ht="14.1" customHeight="1" x14ac:dyDescent="0.25">
      <c r="A20" s="162" t="s">
        <v>81</v>
      </c>
      <c r="B20" s="163"/>
      <c r="C20" s="140"/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ht="14.1" customHeight="1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ht="14.1" customHeight="1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ht="14.1" customHeight="1" x14ac:dyDescent="0.25">
      <c r="A24" s="168" t="s">
        <v>147</v>
      </c>
      <c r="B24" s="169"/>
      <c r="C24" s="169"/>
      <c r="D24" s="169"/>
      <c r="E24" s="170"/>
      <c r="F24" s="107"/>
      <c r="G24" s="108">
        <f>IF(D28="",Emplacement!I2,(Emplacement!I2*TT_Elec))</f>
        <v>2</v>
      </c>
      <c r="H24" s="109" t="str">
        <f>IF(F24="","",F24*G24)</f>
        <v/>
      </c>
      <c r="I24" s="131"/>
      <c r="J24" s="37"/>
      <c r="N24" s="27"/>
    </row>
    <row r="25" spans="1:14" ht="14.1" customHeight="1" x14ac:dyDescent="0.25">
      <c r="A25" s="174" t="s">
        <v>144</v>
      </c>
      <c r="B25" s="175"/>
      <c r="C25" s="175"/>
      <c r="D25" s="95"/>
      <c r="E25" s="110"/>
      <c r="F25" s="82"/>
      <c r="G25" s="39"/>
      <c r="H25" s="38"/>
      <c r="I25" s="132"/>
      <c r="J25" s="37"/>
      <c r="N25" s="27"/>
    </row>
    <row r="26" spans="1:14" ht="14.1" customHeight="1" x14ac:dyDescent="0.25">
      <c r="A26" s="174" t="s">
        <v>154</v>
      </c>
      <c r="B26" s="175"/>
      <c r="C26" s="175"/>
      <c r="D26" s="139" t="str">
        <f>IF(TT_Elec&gt;0,TT_Elec,"")</f>
        <v/>
      </c>
      <c r="E26" s="110"/>
      <c r="F26" s="82"/>
      <c r="G26" s="39"/>
      <c r="H26" s="38"/>
      <c r="I26" s="132"/>
      <c r="J26" s="37"/>
      <c r="N26" s="27"/>
    </row>
    <row r="27" spans="1:14" ht="14.1" customHeight="1" x14ac:dyDescent="0.25">
      <c r="A27" s="142" t="s">
        <v>155</v>
      </c>
      <c r="B27" s="143"/>
      <c r="C27" s="143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ht="14.1" customHeight="1" x14ac:dyDescent="0.25">
      <c r="A28" s="142" t="str">
        <f>IF(D28="","","Prix unitaire pour les " &amp; TT_Elec &amp;" emplacements est de:")</f>
        <v/>
      </c>
      <c r="B28" s="143"/>
      <c r="C28" s="143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ht="14.1" customHeight="1" x14ac:dyDescent="0.25">
      <c r="A30" s="168" t="s">
        <v>60</v>
      </c>
      <c r="B30" s="169"/>
      <c r="C30" s="169"/>
      <c r="D30" s="169"/>
      <c r="E30" s="170"/>
      <c r="F30" s="107"/>
      <c r="G30" s="108">
        <f>IF(Fact_Adulte="",Emplacement!I6,(Emplacement!I6*Fact_Adulte))</f>
        <v>0.2</v>
      </c>
      <c r="H30" s="109" t="str">
        <f>IF(F30="","",F30*G30)</f>
        <v/>
      </c>
      <c r="I30" s="134"/>
      <c r="N30" s="27"/>
    </row>
    <row r="31" spans="1:14" ht="14.1" customHeight="1" x14ac:dyDescent="0.25">
      <c r="A31" s="174" t="s">
        <v>148</v>
      </c>
      <c r="B31" s="175"/>
      <c r="C31" s="175"/>
      <c r="D31" s="176"/>
      <c r="E31" s="177"/>
      <c r="F31" s="27"/>
      <c r="G31" s="27"/>
      <c r="H31" s="29"/>
      <c r="I31" s="135"/>
      <c r="N31" s="27"/>
    </row>
    <row r="32" spans="1:14" ht="14.1" customHeight="1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ht="14.1" customHeight="1" x14ac:dyDescent="0.25">
      <c r="A33" s="142" t="s">
        <v>137</v>
      </c>
      <c r="B33" s="143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ht="14.1" customHeight="1" x14ac:dyDescent="0.25">
      <c r="A34" s="142" t="str">
        <f>IF(G30&lt;&gt;C33,"Prix unitaire pour " &amp; Fact_Adulte &amp; " adultes est de:","")</f>
        <v/>
      </c>
      <c r="B34" s="143"/>
      <c r="C34" s="93" t="str">
        <f>IF(Fact_Adulte&gt;1,G30,"")</f>
        <v/>
      </c>
      <c r="D34" s="91" t="str">
        <f>IF(C34&lt;&gt;"","par jour","")</f>
        <v/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ht="14.1" customHeight="1" x14ac:dyDescent="0.25">
      <c r="A36" s="168" t="s">
        <v>149</v>
      </c>
      <c r="B36" s="169"/>
      <c r="C36" s="169"/>
      <c r="D36" s="169"/>
      <c r="E36" s="170"/>
      <c r="F36" s="88"/>
      <c r="G36" s="108">
        <f>IF(Fact_NbAnimaux="",Emplacement!I5,(Emplacement!I5*Fact_NbAnimaux))</f>
        <v>0.5</v>
      </c>
      <c r="H36" s="109" t="str">
        <f>IF(F36="","",F36*G36)</f>
        <v/>
      </c>
      <c r="I36" s="134"/>
    </row>
    <row r="37" spans="1:14" ht="14.1" customHeight="1" x14ac:dyDescent="0.25">
      <c r="A37" s="174" t="s">
        <v>151</v>
      </c>
      <c r="B37" s="175"/>
      <c r="C37" s="175"/>
      <c r="D37" s="176"/>
      <c r="E37" s="177"/>
      <c r="F37" s="83"/>
      <c r="G37" s="39"/>
      <c r="H37" s="38" t="str">
        <f t="shared" si="1"/>
        <v/>
      </c>
      <c r="I37" s="135"/>
    </row>
    <row r="38" spans="1:14" ht="14.1" customHeight="1" x14ac:dyDescent="0.25">
      <c r="A38" s="84" t="s">
        <v>83</v>
      </c>
      <c r="B38" s="95"/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ht="14.1" customHeight="1" x14ac:dyDescent="0.25">
      <c r="A39" s="142" t="s">
        <v>135</v>
      </c>
      <c r="B39" s="143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ht="14.1" customHeight="1" x14ac:dyDescent="0.25">
      <c r="A41" s="168" t="s">
        <v>57</v>
      </c>
      <c r="B41" s="169"/>
      <c r="C41" s="169"/>
      <c r="D41" s="169"/>
      <c r="E41" s="170"/>
      <c r="F41" s="107"/>
      <c r="G41" s="108">
        <f>IF(Fact_Adulte="",Emplacement!I3,(Emplacement!I3*Fact_Adulte))</f>
        <v>4</v>
      </c>
      <c r="H41" s="109" t="str">
        <f>IF(Fact_QtTarif="","",Fact_QtTarif*G41)</f>
        <v/>
      </c>
      <c r="I41" s="134"/>
    </row>
    <row r="42" spans="1:14" ht="14.1" customHeight="1" x14ac:dyDescent="0.25">
      <c r="A42" s="181" t="s">
        <v>150</v>
      </c>
      <c r="B42" s="156"/>
      <c r="C42" s="156"/>
      <c r="D42" s="176"/>
      <c r="E42" s="177"/>
      <c r="F42" s="26"/>
      <c r="G42" s="27"/>
      <c r="H42" s="29"/>
      <c r="I42" s="135"/>
    </row>
    <row r="43" spans="1:14" ht="14.1" customHeight="1" x14ac:dyDescent="0.25">
      <c r="A43" s="142" t="s">
        <v>171</v>
      </c>
      <c r="B43" s="143"/>
      <c r="C43" s="92">
        <f>Emplacement!I3</f>
        <v>4</v>
      </c>
      <c r="D43" s="91" t="s">
        <v>136</v>
      </c>
      <c r="E43" s="29"/>
      <c r="F43" s="26"/>
      <c r="G43" s="27"/>
      <c r="H43" s="29"/>
      <c r="I43" s="135"/>
    </row>
    <row r="44" spans="1:14" ht="14.1" customHeight="1" x14ac:dyDescent="0.25">
      <c r="A44" s="142" t="str">
        <f>IF(G41&lt;&gt;C43,"Prix unitaire pour " &amp; Fact_Adulte &amp; " adultes est de:","")</f>
        <v/>
      </c>
      <c r="B44" s="143"/>
      <c r="C44" s="93" t="str">
        <f>IF(Fact_Adulte&gt;1,G41,"")</f>
        <v/>
      </c>
      <c r="D44" s="91" t="str">
        <f>IF(C44&lt;&gt;"","par jour","")</f>
        <v/>
      </c>
      <c r="E44" s="94"/>
      <c r="F44" s="26"/>
      <c r="G44" s="27"/>
      <c r="H44" s="29"/>
      <c r="I44" s="135"/>
    </row>
    <row r="45" spans="1:14" ht="9.9499999999999993" customHeight="1" thickBot="1" x14ac:dyDescent="0.3">
      <c r="A45" s="119"/>
      <c r="B45" s="33"/>
      <c r="C45" s="33"/>
      <c r="D45" s="33"/>
      <c r="E45" s="34"/>
      <c r="F45" s="32"/>
      <c r="G45" s="33"/>
      <c r="H45" s="34"/>
      <c r="I45" s="133"/>
    </row>
    <row r="46" spans="1:14" ht="14.1" customHeight="1" thickBot="1" x14ac:dyDescent="0.3">
      <c r="A46" s="168" t="s">
        <v>58</v>
      </c>
      <c r="B46" s="169"/>
      <c r="C46" s="169"/>
      <c r="D46" s="169"/>
      <c r="E46" s="170"/>
      <c r="F46" s="208" t="s">
        <v>128</v>
      </c>
      <c r="G46" s="209"/>
      <c r="H46" s="204">
        <f>SUM(H18:H45)</f>
        <v>0</v>
      </c>
      <c r="I46" s="205"/>
    </row>
    <row r="47" spans="1:14" ht="14.1" customHeight="1" x14ac:dyDescent="0.25">
      <c r="A47" s="181" t="s">
        <v>152</v>
      </c>
      <c r="B47" s="156"/>
      <c r="C47" s="156"/>
      <c r="D47" s="176"/>
      <c r="E47" s="177"/>
      <c r="F47" s="202" t="s">
        <v>124</v>
      </c>
      <c r="G47" s="203"/>
      <c r="H47" s="206"/>
      <c r="I47" s="207"/>
    </row>
    <row r="48" spans="1:14" ht="14.1" customHeight="1" x14ac:dyDescent="0.25">
      <c r="A48" s="178" t="s">
        <v>153</v>
      </c>
      <c r="B48" s="179"/>
      <c r="C48" s="179"/>
      <c r="D48" s="179"/>
      <c r="E48" s="180"/>
      <c r="F48" s="136" t="str">
        <f>IF(Remise&lt;&gt;"","Remise","")</f>
        <v/>
      </c>
      <c r="G48" s="137"/>
      <c r="H48" s="198" t="str">
        <f>IF(Pource="","",H46*Pource)</f>
        <v/>
      </c>
      <c r="I48" s="198"/>
    </row>
    <row r="49" spans="1:9" ht="14.1" customHeight="1" x14ac:dyDescent="0.25">
      <c r="A49" s="121"/>
      <c r="B49" s="122"/>
      <c r="C49" s="122"/>
      <c r="D49" s="122"/>
      <c r="E49" s="123"/>
      <c r="F49" s="201" t="str">
        <f>IF(Cheque_vac&lt;&gt;"","Cheque vacance","")</f>
        <v/>
      </c>
      <c r="G49" s="155"/>
      <c r="H49" s="198"/>
      <c r="I49" s="198"/>
    </row>
    <row r="50" spans="1:9" ht="14.1" customHeight="1" thickBot="1" x14ac:dyDescent="0.3">
      <c r="A50" s="178" t="s">
        <v>25</v>
      </c>
      <c r="B50" s="179"/>
      <c r="C50" s="179"/>
      <c r="D50" s="179"/>
      <c r="E50" s="180"/>
      <c r="F50" s="32"/>
      <c r="G50" s="33"/>
      <c r="H50" s="199"/>
      <c r="I50" s="200"/>
    </row>
    <row r="51" spans="1:9" ht="14.1" customHeight="1" thickBot="1" x14ac:dyDescent="0.3">
      <c r="A51" s="124" t="str">
        <f>IF(EmplaceType&lt;&gt;"","Type d'emplace - N°1","")</f>
        <v/>
      </c>
      <c r="B51" s="191"/>
      <c r="C51" s="191"/>
      <c r="D51" s="191"/>
      <c r="E51" s="192"/>
      <c r="F51" s="195" t="s">
        <v>129</v>
      </c>
      <c r="G51" s="195"/>
      <c r="H51" s="196">
        <f>IF(Pource&lt;&gt;"",H46-H48-Cheque_vac,H46-Cheque_vac)</f>
        <v>0</v>
      </c>
      <c r="I51" s="197"/>
    </row>
    <row r="52" spans="1:9" ht="14.1" customHeight="1" x14ac:dyDescent="0.25">
      <c r="A52" s="124" t="str">
        <f>IF(EmplaceType02&lt;&gt;"","Type d'emplace - N°2","")</f>
        <v/>
      </c>
      <c r="B52" s="191"/>
      <c r="C52" s="191"/>
      <c r="D52" s="191"/>
      <c r="E52" s="192"/>
      <c r="F52" s="182" t="s">
        <v>164</v>
      </c>
      <c r="G52" s="183"/>
      <c r="H52" s="183"/>
      <c r="I52" s="184"/>
    </row>
    <row r="53" spans="1:9" ht="14.1" customHeight="1" x14ac:dyDescent="0.25">
      <c r="A53" s="124" t="str">
        <f>IF(EmplaceType03&lt;&gt;"","Type d'emplace - N°3","")</f>
        <v/>
      </c>
      <c r="B53" s="191"/>
      <c r="C53" s="191"/>
      <c r="D53" s="191"/>
      <c r="E53" s="192"/>
      <c r="F53" s="185"/>
      <c r="G53" s="186"/>
      <c r="H53" s="186"/>
      <c r="I53" s="187"/>
    </row>
    <row r="54" spans="1:9" ht="14.1" customHeight="1" x14ac:dyDescent="0.25">
      <c r="A54" s="124" t="str">
        <f>IF(EmplaceType04&lt;&gt;"","Type d'emplace - N°4","")</f>
        <v/>
      </c>
      <c r="B54" s="191"/>
      <c r="C54" s="191"/>
      <c r="D54" s="191"/>
      <c r="E54" s="192"/>
      <c r="F54" s="185"/>
      <c r="G54" s="186"/>
      <c r="H54" s="186"/>
      <c r="I54" s="187"/>
    </row>
    <row r="55" spans="1:9" ht="14.1" customHeight="1" thickBot="1" x14ac:dyDescent="0.3">
      <c r="A55" s="124" t="str">
        <f>IF(EmplaceType05&lt;&gt;"","Type d'emplace - N°5","")</f>
        <v/>
      </c>
      <c r="B55" s="193"/>
      <c r="C55" s="193"/>
      <c r="D55" s="193"/>
      <c r="E55" s="194"/>
      <c r="F55" s="188"/>
      <c r="G55" s="189"/>
      <c r="H55" s="189"/>
      <c r="I55" s="190"/>
    </row>
    <row r="56" spans="1:9" x14ac:dyDescent="0.25">
      <c r="B56" s="27"/>
    </row>
    <row r="57" spans="1:9" x14ac:dyDescent="0.25">
      <c r="B57" s="27"/>
    </row>
  </sheetData>
  <mergeCells count="56">
    <mergeCell ref="H49:I49"/>
    <mergeCell ref="H50:I50"/>
    <mergeCell ref="F49:G49"/>
    <mergeCell ref="F47:G47"/>
    <mergeCell ref="H46:I46"/>
    <mergeCell ref="H47:I47"/>
    <mergeCell ref="F46:G46"/>
    <mergeCell ref="H48:I48"/>
    <mergeCell ref="F52:I55"/>
    <mergeCell ref="B51:E51"/>
    <mergeCell ref="B52:E52"/>
    <mergeCell ref="B53:E53"/>
    <mergeCell ref="B54:E54"/>
    <mergeCell ref="B55:E55"/>
    <mergeCell ref="F51:G51"/>
    <mergeCell ref="H51:I51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A30:E30"/>
    <mergeCell ref="A31:C31"/>
    <mergeCell ref="D31:E31"/>
    <mergeCell ref="A33:B33"/>
    <mergeCell ref="A34:B34"/>
    <mergeCell ref="A17:E17"/>
    <mergeCell ref="A25:C25"/>
    <mergeCell ref="A24:E24"/>
    <mergeCell ref="A26:C26"/>
    <mergeCell ref="A27:C27"/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/>
      <c r="B9" s="46"/>
      <c r="C9" s="46"/>
      <c r="D9" s="46"/>
      <c r="E9" s="46"/>
      <c r="F9" s="46"/>
      <c r="G9" s="46"/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7"/>
  <sheetViews>
    <sheetView showGridLines="0" zoomScaleNormal="100" workbookViewId="0">
      <pane xSplit="3" ySplit="1" topLeftCell="D2" activePane="bottomRight" state="frozenSplit"/>
      <selection pane="topRight" activeCell="D1" sqref="D1"/>
      <selection pane="bottomLeft" activeCell="A2" sqref="A2"/>
      <selection pane="bottomRight" activeCell="S2" sqref="S2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  <row r="14" spans="1:20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116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126</v>
      </c>
      <c r="R14" s="66" t="s">
        <v>134</v>
      </c>
      <c r="S14" s="66" t="s">
        <v>134</v>
      </c>
    </row>
    <row r="15" spans="1:20" ht="60" customHeight="1" x14ac:dyDescent="0.25">
      <c r="A15" s="40" t="s">
        <v>101</v>
      </c>
      <c r="B15" s="40" t="s">
        <v>34</v>
      </c>
      <c r="C15" s="40" t="s">
        <v>112</v>
      </c>
      <c r="D15" s="40" t="s">
        <v>113</v>
      </c>
      <c r="E15" s="40">
        <v>10000</v>
      </c>
      <c r="F15" s="40" t="s">
        <v>114</v>
      </c>
      <c r="G15" s="40" t="s">
        <v>10</v>
      </c>
      <c r="H15" s="67">
        <v>1</v>
      </c>
      <c r="I15" s="67" t="s">
        <v>106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126</v>
      </c>
      <c r="R15" s="66" t="s">
        <v>134</v>
      </c>
      <c r="S15" s="66" t="s">
        <v>134</v>
      </c>
    </row>
    <row r="16" spans="1:20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106</v>
      </c>
      <c r="J16" s="67">
        <v>8</v>
      </c>
      <c r="K16" s="40" t="s">
        <v>170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126</v>
      </c>
      <c r="R16" s="66" t="s">
        <v>134</v>
      </c>
      <c r="S16" s="66" t="s">
        <v>134</v>
      </c>
    </row>
    <row r="17" spans="1:19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116</v>
      </c>
      <c r="J17" s="67">
        <v>3</v>
      </c>
      <c r="K17" s="40" t="s">
        <v>172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125</v>
      </c>
      <c r="R17" s="66">
        <v>5.4039999999999999</v>
      </c>
      <c r="S17" s="66">
        <v>14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J30" sqref="J30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6" t="s">
        <v>61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8"/>
      <c r="AG1" s="216" t="s">
        <v>62</v>
      </c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8"/>
      <c r="BK1" s="2"/>
      <c r="BL1" s="219" t="s">
        <v>63</v>
      </c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20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1" t="s">
        <v>64</v>
      </c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20"/>
      <c r="AG20" s="221" t="s">
        <v>65</v>
      </c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20"/>
      <c r="BK20" s="216" t="s">
        <v>66</v>
      </c>
      <c r="BL20" s="217"/>
      <c r="BM20" s="217"/>
      <c r="BN20" s="217"/>
      <c r="BO20" s="217"/>
      <c r="BP20" s="217"/>
      <c r="BQ20" s="217"/>
      <c r="BR20" s="217"/>
      <c r="BS20" s="217"/>
      <c r="BT20" s="217"/>
      <c r="BU20" s="217"/>
      <c r="BV20" s="217"/>
      <c r="BW20" s="217"/>
      <c r="BX20" s="217"/>
      <c r="BY20" s="218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0" t="s">
        <v>67</v>
      </c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2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3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2" t="s">
        <v>56</v>
      </c>
      <c r="C1" s="222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A11" sqref="A11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3" t="s">
        <v>78</v>
      </c>
      <c r="C1" s="224"/>
      <c r="D1" s="90" t="str">
        <f>CONCATENATE(D3,Nom_du_PC,D4)</f>
        <v>C:\Users\sbenhenou\Desktop</v>
      </c>
      <c r="E1" s="80" t="s">
        <v>124</v>
      </c>
      <c r="F1" s="223" t="s">
        <v>147</v>
      </c>
      <c r="G1" s="223"/>
      <c r="H1" s="90" t="s">
        <v>162</v>
      </c>
      <c r="I1" s="223" t="s">
        <v>167</v>
      </c>
      <c r="J1" s="223"/>
    </row>
    <row r="2" spans="1:10" x14ac:dyDescent="0.25">
      <c r="A2" s="55">
        <v>17</v>
      </c>
      <c r="B2" s="55" t="s">
        <v>111</v>
      </c>
      <c r="C2" s="81">
        <v>8</v>
      </c>
      <c r="D2" s="90" t="s">
        <v>121</v>
      </c>
      <c r="E2" s="55" t="s">
        <v>125</v>
      </c>
      <c r="F2" s="90" t="s">
        <v>156</v>
      </c>
      <c r="G2" s="55">
        <v>0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116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 t="str">
        <f>IF(SUM(G2:G6)=0,"",SUM(G2:G6))</f>
        <v/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75</vt:i4>
      </vt:variant>
    </vt:vector>
  </HeadingPairs>
  <TitlesOfParts>
    <vt:vector size="84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 Benhenou</cp:lastModifiedBy>
  <cp:lastPrinted>2016-05-25T11:06:12Z</cp:lastPrinted>
  <dcterms:created xsi:type="dcterms:W3CDTF">2014-12-01T09:13:56Z</dcterms:created>
  <dcterms:modified xsi:type="dcterms:W3CDTF">2016-05-25T11:06:55Z</dcterms:modified>
</cp:coreProperties>
</file>