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O:\4 - DOP\40 -  DOP Général\suivi d'activité\PCA\CDC\"/>
    </mc:Choice>
  </mc:AlternateContent>
  <bookViews>
    <workbookView xWindow="0" yWindow="0" windowWidth="20490" windowHeight="7050" activeTab="1"/>
  </bookViews>
  <sheets>
    <sheet name="En cours" sheetId="5" r:id="rId1"/>
    <sheet name="STAT" sheetId="7" r:id="rId2"/>
    <sheet name="Dossiers complets" sheetId="6" r:id="rId3"/>
    <sheet name="Renouvellement de composants" sheetId="4" r:id="rId4"/>
  </sheets>
  <definedNames>
    <definedName name="_xlnm._FilterDatabase" localSheetId="2" hidden="1">'Dossiers complets'!$A$1:$Y$55</definedName>
    <definedName name="_xlnm._FilterDatabase" localSheetId="0" hidden="1">'En cours'!$A$1:$Q$17</definedName>
    <definedName name="_xlnm._FilterDatabase" localSheetId="1" hidden="1">STAT!$A$1:$E$36</definedName>
    <definedName name="Garant">STAT!$B$2:$B$36</definedName>
    <definedName name="Moyenne">STAT!$E$2:$E$36</definedName>
    <definedName name="_xlnm.Print_Area" localSheetId="3">'Renouvellement de composants'!$A$1:$F$92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7" l="1"/>
  <c r="I6" i="7"/>
  <c r="I7" i="7"/>
  <c r="I8" i="7"/>
  <c r="I9" i="7"/>
  <c r="I10" i="7"/>
  <c r="I11" i="7"/>
  <c r="I4" i="7"/>
  <c r="I3" i="7"/>
  <c r="D32" i="7"/>
  <c r="D31" i="7"/>
  <c r="E31" i="7" s="1"/>
  <c r="D30" i="7"/>
  <c r="E30" i="7" s="1"/>
  <c r="D29" i="7"/>
  <c r="E29" i="7" s="1"/>
  <c r="D28" i="7"/>
  <c r="E28" i="7" s="1"/>
  <c r="D27" i="7"/>
  <c r="E27" i="7" s="1"/>
  <c r="D26" i="7"/>
  <c r="E26" i="7" s="1"/>
  <c r="D36" i="7"/>
  <c r="E36" i="7" s="1"/>
  <c r="D35" i="7"/>
  <c r="E35" i="7" s="1"/>
  <c r="D34" i="7"/>
  <c r="E34" i="7" s="1"/>
  <c r="D33" i="7"/>
  <c r="E33" i="7" s="1"/>
  <c r="E25" i="7"/>
  <c r="E24" i="7"/>
  <c r="E13" i="7"/>
  <c r="E14" i="7"/>
  <c r="E18" i="7"/>
  <c r="E15" i="7"/>
  <c r="E16" i="7"/>
  <c r="E20" i="7"/>
  <c r="E21" i="7"/>
  <c r="E32" i="7"/>
  <c r="E22" i="7"/>
  <c r="E19" i="7"/>
  <c r="E9" i="7"/>
  <c r="E3" i="7"/>
  <c r="E4" i="7"/>
  <c r="E5" i="7"/>
  <c r="E12" i="7"/>
  <c r="E6" i="7"/>
  <c r="E7" i="7"/>
  <c r="E2" i="7"/>
  <c r="E10" i="7"/>
  <c r="E8" i="7"/>
  <c r="E17" i="7"/>
  <c r="E23" i="7"/>
  <c r="E11" i="7"/>
  <c r="F12" i="6" l="1"/>
  <c r="F15" i="5" l="1"/>
  <c r="F13" i="5"/>
  <c r="F11" i="5"/>
  <c r="F9" i="5"/>
  <c r="D79" i="4" l="1"/>
  <c r="D78" i="4"/>
  <c r="D77" i="4"/>
  <c r="B77" i="4"/>
  <c r="B76" i="4" s="1"/>
  <c r="D76" i="4"/>
  <c r="D75" i="4"/>
  <c r="D74" i="4"/>
  <c r="B74" i="4"/>
  <c r="D73" i="4"/>
  <c r="D72" i="4"/>
  <c r="D71" i="4"/>
  <c r="B71" i="4"/>
  <c r="D70" i="4"/>
  <c r="D69" i="4"/>
  <c r="D68" i="4"/>
  <c r="D67" i="4"/>
  <c r="D66" i="4"/>
  <c r="B66" i="4"/>
  <c r="D65" i="4"/>
  <c r="D64" i="4"/>
  <c r="D63" i="4"/>
  <c r="D62" i="4"/>
  <c r="D61" i="4"/>
  <c r="D60" i="4"/>
  <c r="D59" i="4"/>
  <c r="D58" i="4"/>
  <c r="D57" i="4"/>
  <c r="B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B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B12" i="4"/>
  <c r="D11" i="4"/>
  <c r="D10" i="4"/>
  <c r="D9" i="4"/>
  <c r="D8" i="4"/>
  <c r="D7" i="4"/>
  <c r="D6" i="4"/>
  <c r="D5" i="4"/>
  <c r="D4" i="4"/>
  <c r="B4" i="4"/>
  <c r="D3" i="4"/>
  <c r="B3" i="4" l="1"/>
  <c r="B56" i="4"/>
  <c r="B79" i="4" l="1"/>
</calcChain>
</file>

<file path=xl/sharedStrings.xml><?xml version="1.0" encoding="utf-8"?>
<sst xmlns="http://schemas.openxmlformats.org/spreadsheetml/2006/main" count="486" uniqueCount="233">
  <si>
    <t>OPERATION</t>
  </si>
  <si>
    <t>COMMUNE</t>
  </si>
  <si>
    <t>Prog</t>
  </si>
  <si>
    <t>TYPE</t>
  </si>
  <si>
    <t>N</t>
  </si>
  <si>
    <t>Hubert Delisle</t>
  </si>
  <si>
    <t>100 marches</t>
  </si>
  <si>
    <t>Citronnelles</t>
  </si>
  <si>
    <t>Bougainvillées</t>
  </si>
  <si>
    <t>Bras des Etangs</t>
  </si>
  <si>
    <t>Caramboles</t>
  </si>
  <si>
    <t>Tampon</t>
  </si>
  <si>
    <t>St Joseph</t>
  </si>
  <si>
    <t>Cilaos</t>
  </si>
  <si>
    <t>CIVIS</t>
  </si>
  <si>
    <t>Entre-Deux</t>
  </si>
  <si>
    <t>Rehab</t>
  </si>
  <si>
    <t>Bellevue A-B-C</t>
  </si>
  <si>
    <t>Canal Lilis</t>
  </si>
  <si>
    <t>Poinsétias</t>
  </si>
  <si>
    <t>La Cure 1</t>
  </si>
  <si>
    <t>Opale (ILOT 9)</t>
  </si>
  <si>
    <t>Etang-Salé</t>
  </si>
  <si>
    <t>St Louis</t>
  </si>
  <si>
    <t>La Possession</t>
  </si>
  <si>
    <t>TCO</t>
  </si>
  <si>
    <t>St Leu</t>
  </si>
  <si>
    <t>LLTS</t>
  </si>
  <si>
    <t>LLS</t>
  </si>
  <si>
    <t>PLS</t>
  </si>
  <si>
    <t>Prévisionnel Remplacement de Composants par Commune</t>
  </si>
  <si>
    <t>Opérations</t>
  </si>
  <si>
    <t>Nb Lgts</t>
  </si>
  <si>
    <t xml:space="preserve"> € HT</t>
  </si>
  <si>
    <t>€ TTC</t>
  </si>
  <si>
    <t>CASUD</t>
  </si>
  <si>
    <t>Entre Deux</t>
  </si>
  <si>
    <t>Baies Roses</t>
  </si>
  <si>
    <t>Benjoins 1</t>
  </si>
  <si>
    <t>Casabianca</t>
  </si>
  <si>
    <t>Foyer casabianca</t>
  </si>
  <si>
    <t>La Serre</t>
  </si>
  <si>
    <t>Saint Joseph</t>
  </si>
  <si>
    <t>Bougainvilliées</t>
  </si>
  <si>
    <t>BP Vincendo</t>
  </si>
  <si>
    <t>Cazala</t>
  </si>
  <si>
    <t>Cent Marches</t>
  </si>
  <si>
    <t>Chemin Galet 1</t>
  </si>
  <si>
    <t>Chemin Galet 2</t>
  </si>
  <si>
    <t>Choka Bleu</t>
  </si>
  <si>
    <t>Cœur de Village 40</t>
  </si>
  <si>
    <t>Cœur de Village 45</t>
  </si>
  <si>
    <t>La Cressonière</t>
  </si>
  <si>
    <t>La Cure 2</t>
  </si>
  <si>
    <t>Lacaussade 1</t>
  </si>
  <si>
    <t>Lacaussade 2</t>
  </si>
  <si>
    <t>Les Ombrieres</t>
  </si>
  <si>
    <t>Les Quais</t>
  </si>
  <si>
    <t>Les Remparts</t>
  </si>
  <si>
    <t>Lianes Ecoles</t>
  </si>
  <si>
    <t>Sentier de la Vierge</t>
  </si>
  <si>
    <t>Usine Vétyver 1</t>
  </si>
  <si>
    <t>Usine Vétyver 2</t>
  </si>
  <si>
    <t>Abdoul hay patel</t>
  </si>
  <si>
    <t>Bellevue A</t>
  </si>
  <si>
    <t>Bellevue BC</t>
  </si>
  <si>
    <t>Berive</t>
  </si>
  <si>
    <t>Camphrier</t>
  </si>
  <si>
    <t>Concession</t>
  </si>
  <si>
    <t>Donjuan 1</t>
  </si>
  <si>
    <t>Donjuan 2</t>
  </si>
  <si>
    <t>La Chapelle</t>
  </si>
  <si>
    <t>Moliere</t>
  </si>
  <si>
    <t>Nid Joli</t>
  </si>
  <si>
    <t>Orchidees 1</t>
  </si>
  <si>
    <t>Orchidees 2</t>
  </si>
  <si>
    <t>Rosiers</t>
  </si>
  <si>
    <t>Sanassama</t>
  </si>
  <si>
    <t>Santolines</t>
  </si>
  <si>
    <t>Sodalite</t>
  </si>
  <si>
    <t>Troubadours</t>
  </si>
  <si>
    <t>Avirons</t>
  </si>
  <si>
    <t>Kerbel</t>
  </si>
  <si>
    <t>La Foret</t>
  </si>
  <si>
    <t>Le Ruisseau</t>
  </si>
  <si>
    <t>Lotrobor 1</t>
  </si>
  <si>
    <t>Rempart Cheval</t>
  </si>
  <si>
    <t>Sentier Belda</t>
  </si>
  <si>
    <t>Source Marcel 1</t>
  </si>
  <si>
    <t>Terrasses Pont Banane</t>
  </si>
  <si>
    <t>Etang Salé</t>
  </si>
  <si>
    <t>Combavas</t>
  </si>
  <si>
    <t>Flamboyants</t>
  </si>
  <si>
    <t>Tamarins</t>
  </si>
  <si>
    <t>Tourterelles</t>
  </si>
  <si>
    <t>Saint Louis</t>
  </si>
  <si>
    <t>Centre Ville Saint Louis</t>
  </si>
  <si>
    <t>Yoshito</t>
  </si>
  <si>
    <t>Saint Pierre</t>
  </si>
  <si>
    <t>3 Cheminées</t>
  </si>
  <si>
    <t>Saint Leu</t>
  </si>
  <si>
    <t>Fabrique d'alumettes 1</t>
  </si>
  <si>
    <t>Total général</t>
  </si>
  <si>
    <t>Date demande de prêt</t>
  </si>
  <si>
    <t>Envoi DAF</t>
  </si>
  <si>
    <t>Dde G Mairie</t>
  </si>
  <si>
    <t>Délib Mairie</t>
  </si>
  <si>
    <t>Dde G EPCI</t>
  </si>
  <si>
    <t>Délib EPCI</t>
  </si>
  <si>
    <t>x</t>
  </si>
  <si>
    <t>Barrage LLS</t>
  </si>
  <si>
    <t>Barrage LLTS</t>
  </si>
  <si>
    <t>Benoite Boulard (PIVET-VELIN)</t>
  </si>
  <si>
    <t>Coco Huet (Parc à Moutons)</t>
  </si>
  <si>
    <t>FANFAN</t>
  </si>
  <si>
    <t>Jean MOREL (Amaryllis)</t>
  </si>
  <si>
    <t>Josepha Fontaine</t>
  </si>
  <si>
    <t>Lié ETHEVE (Poker As 2)</t>
  </si>
  <si>
    <t>Rue de l'Eglise</t>
  </si>
  <si>
    <t>Takamaka</t>
  </si>
  <si>
    <t>Tamariniers LLS</t>
  </si>
  <si>
    <t>Tamariniers LLTS</t>
  </si>
  <si>
    <t>Fleurs jaunes (Ilôt 6.1)</t>
  </si>
  <si>
    <t xml:space="preserve">Manapany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</si>
  <si>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</si>
  <si>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</si>
  <si>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Verveine des Indes (Ilôt 5.1)</t>
  </si>
  <si>
    <t>Z'ambaville (AX 18)</t>
  </si>
  <si>
    <t>Anne Caze (Plaine St Paul)</t>
  </si>
  <si>
    <t>CD 61 Rue Bertaut LLS</t>
  </si>
  <si>
    <t>Christiane - Amata (HE 168) LLS</t>
  </si>
  <si>
    <t>Christiane - Amata (HE 168) LLTS</t>
  </si>
  <si>
    <t>FANJAN (Ilot 6.2)</t>
  </si>
  <si>
    <t>Hélène TONRU (RPA mixte St Philippe)</t>
  </si>
  <si>
    <t>Lacaussade 3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</si>
  <si>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</si>
  <si>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CD 61 Rue Bertaut LLTS</t>
  </si>
  <si>
    <t>FAHAM (Ilôt 5.6)</t>
  </si>
  <si>
    <t>Kakis</t>
  </si>
  <si>
    <t xml:space="preserve">Les Platanes </t>
  </si>
  <si>
    <t>RPA DU PARC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</si>
  <si>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</si>
  <si>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t>Californie</t>
  </si>
  <si>
    <t xml:space="preserve">Fourragères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</si>
  <si>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</si>
  <si>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Raisins Marines (Hopital)</t>
    </r>
  </si>
  <si>
    <t>La Cure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</si>
  <si>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</si>
  <si>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</si>
  <si>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BERGAMOTE TROIS MARES LLTS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</si>
  <si>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EPICEA BX 26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</si>
  <si>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Miami</t>
    </r>
  </si>
  <si>
    <t>Petite-Ile</t>
  </si>
  <si>
    <t>St Pierre</t>
  </si>
  <si>
    <t>St Paul</t>
  </si>
  <si>
    <t>Trois Bassins</t>
  </si>
  <si>
    <t>St Philippe</t>
  </si>
  <si>
    <t>Dde dossier Ass</t>
  </si>
  <si>
    <t>Transmission garanties à CDC</t>
  </si>
  <si>
    <t>Demande de garantie CM</t>
  </si>
  <si>
    <t>Garantie CM</t>
  </si>
  <si>
    <t>Réception Garantie CM</t>
  </si>
  <si>
    <t>Transmission à DAF
Garantie CM</t>
  </si>
  <si>
    <t>Demande de garantie EPCI</t>
  </si>
  <si>
    <t>Garantie EPCI</t>
  </si>
  <si>
    <t>Réception Garantie EPCI</t>
  </si>
  <si>
    <t>Transmission à DAF
Garantie EPCI</t>
  </si>
  <si>
    <t>Demande de garantie CR</t>
  </si>
  <si>
    <t>Garantie CR</t>
  </si>
  <si>
    <t>Réception Garantie CR</t>
  </si>
  <si>
    <t>Transmission à DAF
Garantie CR</t>
  </si>
  <si>
    <t>Demande de garantie CG</t>
  </si>
  <si>
    <t>Garantie CG</t>
  </si>
  <si>
    <t>Réception Garantie CG</t>
  </si>
  <si>
    <t>Transmission à DAF
Garantie CG</t>
  </si>
  <si>
    <t>ok</t>
  </si>
  <si>
    <t>Mairie 02/11/15</t>
  </si>
  <si>
    <t>SO</t>
  </si>
  <si>
    <t>TCO 08/01/2016</t>
  </si>
  <si>
    <t>CR + CASUD = 19/12/13
CG = 15/01/14
Commune = 15/01/14</t>
  </si>
  <si>
    <t>CASUD = 02/07/14
CG : OK
Région : OK
Mairie : OK</t>
  </si>
  <si>
    <t xml:space="preserve">CR + CASUD = 19/12/13
CG = 15/01/14
CM = OK - mank attest° affichage
</t>
  </si>
  <si>
    <t>16/12/15 Région 
16/12/15 Commune
10/02/16 CIVIS
11/05/16 CG</t>
  </si>
  <si>
    <t>Mail 16/12/15</t>
  </si>
  <si>
    <t>22/10/2014
cr 24/11/14 - modif à faire</t>
  </si>
  <si>
    <t>Ville 18/03/15
Région 17/06/15
CG 30/06/15
CASUD 29/09/15</t>
  </si>
  <si>
    <t>16/12/15 Région
20/01/16 CG
25/01/16 Mairie
10/02/16 CASUD</t>
  </si>
  <si>
    <t>28/10/2014
12/01/15</t>
  </si>
  <si>
    <t>CIVIS 25/05/15
Région 12/06/15
Commune 29/06/15
CG 30/06/15</t>
  </si>
  <si>
    <t>ES 15/10/17
CG 19/10/17</t>
  </si>
  <si>
    <t>14/09/2016
retour 28/09 pour signature</t>
  </si>
  <si>
    <t>Commune 21/12/16
CG 12/01/17
Région 19/06/17
CASUD 29/06/17</t>
  </si>
  <si>
    <t>CG 29/03/17
Région 28/06/17
CASUD 29/06/2017</t>
  </si>
  <si>
    <t xml:space="preserve">OK </t>
  </si>
  <si>
    <t>22/01/19 CG
30/04/19 CR</t>
  </si>
  <si>
    <t>ok
Région 19/06/17</t>
  </si>
  <si>
    <t>CASUD 28/12/18</t>
  </si>
  <si>
    <t>Commune 14/09/18</t>
  </si>
  <si>
    <t>CASUD 10/04/19
Mairie 11/04/19</t>
  </si>
  <si>
    <t>CASUD 10/04/19 
Ville 18/04/19</t>
  </si>
  <si>
    <t>OK</t>
  </si>
  <si>
    <t>CASUD 17/12/19</t>
  </si>
  <si>
    <t>Montant prêt</t>
  </si>
  <si>
    <t>N° contrat</t>
  </si>
  <si>
    <t>Manapany  CIDOM</t>
  </si>
  <si>
    <t>Opale (ILOT 9) PHB 2.0</t>
  </si>
  <si>
    <t xml:space="preserve">12/07/2019
</t>
  </si>
  <si>
    <t>Caramboles - Prêt complémentaire</t>
  </si>
  <si>
    <t>Bras des Etangs - Prêt complémentaire</t>
  </si>
  <si>
    <t>100 marches - Prêt complémentaire</t>
  </si>
  <si>
    <t>Bougainvillées - Prêt complémentaire</t>
  </si>
  <si>
    <t>La Cure 1 - Prêt complémentaire</t>
  </si>
  <si>
    <t>Renouvellement de composants LES AVIRONS</t>
  </si>
  <si>
    <t>Renouvellement de composants ENTRE DEUX</t>
  </si>
  <si>
    <t>Renouvellement de composants ETANG SALE</t>
  </si>
  <si>
    <t>Renouvellement de composants ST JOSEPH</t>
  </si>
  <si>
    <t>Renouvellement de composants ST LEU</t>
  </si>
  <si>
    <t>Renouvellement de composants ST LOUIS</t>
  </si>
  <si>
    <t>Renouvellement de composants ST PIERRE</t>
  </si>
  <si>
    <t>Renouvellement de composants TAMPON</t>
  </si>
  <si>
    <t>Commune 26/12/19</t>
  </si>
  <si>
    <t>OBS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</si>
  <si>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ACACIAS</t>
    </r>
  </si>
  <si>
    <t>CIVIS 15/01/20</t>
  </si>
  <si>
    <t>délib non conforme</t>
  </si>
  <si>
    <t>GARANTS</t>
  </si>
  <si>
    <t>DEMANDE</t>
  </si>
  <si>
    <t>DELIBERATION</t>
  </si>
  <si>
    <t>DELAI</t>
  </si>
  <si>
    <t>Demandes de garantie 2019</t>
  </si>
  <si>
    <t>Nombre</t>
  </si>
  <si>
    <t>Délai obtention garanties obtenues en 2019</t>
  </si>
  <si>
    <t>MOYENNE.SI(Garant;H4;ANNEE(D2:D36)=2019;Moyenne)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</si>
</sst>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gray125">
        <bgColor theme="5" tint="0.39997558519241921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8" borderId="0" applyNumberFormat="0" applyBorder="0" applyAlignment="0" applyProtection="0"/>
    <xf numFmtId="0" fontId="5" fillId="9" borderId="0" applyNumberFormat="0" applyBorder="0" applyAlignment="0" applyProtection="0"/>
  </cellStyleXfs>
  <cellXfs count="114">
    <xf numFmtId="0" fontId="0" fillId="0" borderId="0" xfId="0"/>
    <xf numFmtId="0" fontId="0" fillId="3" borderId="0" xfId="0" applyFill="1"/>
    <xf numFmtId="0" fontId="2" fillId="0" borderId="0" xfId="0" applyFont="1" applyAlignment="1">
      <alignment horizontal="center" vertical="center"/>
    </xf>
    <xf numFmtId="44" fontId="0" fillId="3" borderId="0" xfId="1" applyFont="1" applyFill="1"/>
    <xf numFmtId="0" fontId="0" fillId="5" borderId="0" xfId="0" applyFill="1"/>
    <xf numFmtId="44" fontId="0" fillId="5" borderId="0" xfId="1" applyFont="1" applyFill="1"/>
    <xf numFmtId="0" fontId="2" fillId="4" borderId="0" xfId="0" applyFont="1" applyFill="1"/>
    <xf numFmtId="44" fontId="2" fillId="4" borderId="0" xfId="1" applyFont="1" applyFill="1"/>
    <xf numFmtId="0" fontId="2" fillId="0" borderId="0" xfId="0" applyFont="1"/>
    <xf numFmtId="44" fontId="2" fillId="0" borderId="0" xfId="1" applyFont="1"/>
    <xf numFmtId="14" fontId="2" fillId="4" borderId="0" xfId="1" applyNumberFormat="1" applyFont="1" applyFill="1"/>
    <xf numFmtId="0" fontId="2" fillId="0" borderId="0" xfId="0" applyFont="1" applyAlignment="1">
      <alignment horizontal="center"/>
    </xf>
    <xf numFmtId="0" fontId="0" fillId="0" borderId="0" xfId="0" applyFill="1"/>
    <xf numFmtId="14" fontId="0" fillId="0" borderId="0" xfId="0" applyNumberFormat="1" applyFill="1"/>
    <xf numFmtId="14" fontId="3" fillId="0" borderId="0" xfId="0" applyNumberFormat="1" applyFont="1" applyFill="1"/>
    <xf numFmtId="14" fontId="0" fillId="3" borderId="0" xfId="0" applyNumberFormat="1" applyFill="1"/>
    <xf numFmtId="14" fontId="3" fillId="3" borderId="0" xfId="0" applyNumberFormat="1" applyFont="1" applyFill="1"/>
    <xf numFmtId="0" fontId="0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8" fillId="9" borderId="1" xfId="3" applyFont="1" applyBorder="1" applyAlignment="1">
      <alignment horizontal="center" vertical="center" wrapText="1"/>
    </xf>
    <xf numFmtId="164" fontId="4" fillId="11" borderId="1" xfId="2" applyNumberFormat="1" applyFont="1" applyFill="1" applyBorder="1" applyAlignment="1">
      <alignment horizontal="center" vertical="center"/>
    </xf>
    <xf numFmtId="164" fontId="4" fillId="11" borderId="1" xfId="3" applyNumberFormat="1" applyFont="1" applyFill="1" applyBorder="1" applyAlignment="1">
      <alignment horizontal="center" vertical="center"/>
    </xf>
    <xf numFmtId="164" fontId="4" fillId="11" borderId="1" xfId="2" applyNumberFormat="1" applyFont="1" applyFill="1" applyBorder="1" applyAlignment="1">
      <alignment horizontal="center" vertical="center" wrapText="1"/>
    </xf>
    <xf numFmtId="164" fontId="4" fillId="11" borderId="1" xfId="3" applyNumberFormat="1" applyFont="1" applyFill="1" applyBorder="1" applyAlignment="1">
      <alignment horizontal="center" vertical="center" wrapText="1"/>
    </xf>
    <xf numFmtId="164" fontId="4" fillId="12" borderId="1" xfId="3" applyNumberFormat="1" applyFont="1" applyFill="1" applyBorder="1" applyAlignment="1">
      <alignment horizontal="center" vertical="center"/>
    </xf>
    <xf numFmtId="164" fontId="4" fillId="12" borderId="1" xfId="2" applyNumberFormat="1" applyFont="1" applyFill="1" applyBorder="1" applyAlignment="1">
      <alignment horizontal="center" vertical="center"/>
    </xf>
    <xf numFmtId="164" fontId="4" fillId="13" borderId="1" xfId="3" applyNumberFormat="1" applyFont="1" applyFill="1" applyBorder="1" applyAlignment="1">
      <alignment horizontal="center" vertical="center"/>
    </xf>
    <xf numFmtId="164" fontId="4" fillId="13" borderId="1" xfId="2" applyNumberFormat="1" applyFont="1" applyFill="1" applyBorder="1" applyAlignment="1">
      <alignment horizontal="center" vertical="center"/>
    </xf>
    <xf numFmtId="164" fontId="4" fillId="7" borderId="1" xfId="2" applyNumberFormat="1" applyFont="1" applyFill="1" applyBorder="1" applyAlignment="1">
      <alignment horizontal="center" vertical="center"/>
    </xf>
    <xf numFmtId="164" fontId="4" fillId="12" borderId="1" xfId="3" applyNumberFormat="1" applyFont="1" applyFill="1" applyBorder="1" applyAlignment="1">
      <alignment horizontal="center" vertical="center" wrapText="1"/>
    </xf>
    <xf numFmtId="164" fontId="4" fillId="12" borderId="1" xfId="2" applyNumberFormat="1" applyFont="1" applyFill="1" applyBorder="1" applyAlignment="1">
      <alignment horizontal="center" vertical="center" wrapText="1"/>
    </xf>
    <xf numFmtId="164" fontId="4" fillId="6" borderId="1" xfId="2" applyNumberFormat="1" applyFont="1" applyFill="1" applyBorder="1" applyAlignment="1">
      <alignment horizontal="center" vertical="center"/>
    </xf>
    <xf numFmtId="164" fontId="4" fillId="6" borderId="1" xfId="3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9" borderId="2" xfId="3" applyFont="1" applyBorder="1" applyAlignment="1">
      <alignment horizontal="center" vertical="center" wrapText="1"/>
    </xf>
    <xf numFmtId="14" fontId="4" fillId="11" borderId="2" xfId="3" applyNumberFormat="1" applyFont="1" applyFill="1" applyBorder="1" applyAlignment="1">
      <alignment horizontal="center" vertical="center"/>
    </xf>
    <xf numFmtId="14" fontId="4" fillId="11" borderId="2" xfId="3" applyNumberFormat="1" applyFont="1" applyFill="1" applyBorder="1" applyAlignment="1">
      <alignment horizontal="center" vertical="center" wrapText="1"/>
    </xf>
    <xf numFmtId="14" fontId="4" fillId="6" borderId="2" xfId="3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4" fontId="4" fillId="6" borderId="1" xfId="3" applyNumberFormat="1" applyFont="1" applyFill="1" applyBorder="1" applyAlignment="1">
      <alignment horizontal="center" vertical="center" wrapText="1"/>
    </xf>
    <xf numFmtId="0" fontId="8" fillId="9" borderId="3" xfId="3" applyFont="1" applyBorder="1" applyAlignment="1">
      <alignment horizontal="center" vertical="center" wrapText="1"/>
    </xf>
    <xf numFmtId="0" fontId="4" fillId="11" borderId="3" xfId="3" applyFont="1" applyFill="1" applyBorder="1" applyAlignment="1">
      <alignment horizontal="center" vertical="center"/>
    </xf>
    <xf numFmtId="14" fontId="4" fillId="11" borderId="3" xfId="3" applyNumberFormat="1" applyFont="1" applyFill="1" applyBorder="1" applyAlignment="1">
      <alignment horizontal="center" vertical="center"/>
    </xf>
    <xf numFmtId="14" fontId="4" fillId="11" borderId="3" xfId="3" applyNumberFormat="1" applyFont="1" applyFill="1" applyBorder="1" applyAlignment="1">
      <alignment horizontal="center" vertical="center" wrapText="1"/>
    </xf>
    <xf numFmtId="0" fontId="4" fillId="11" borderId="3" xfId="3" applyFont="1" applyFill="1" applyBorder="1" applyAlignment="1">
      <alignment horizontal="center" vertical="center" wrapText="1"/>
    </xf>
    <xf numFmtId="164" fontId="4" fillId="11" borderId="3" xfId="2" applyNumberFormat="1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164" fontId="4" fillId="11" borderId="2" xfId="3" applyNumberFormat="1" applyFont="1" applyFill="1" applyBorder="1" applyAlignment="1">
      <alignment horizontal="center" vertical="center"/>
    </xf>
    <xf numFmtId="164" fontId="4" fillId="13" borderId="2" xfId="2" applyNumberFormat="1" applyFont="1" applyFill="1" applyBorder="1" applyAlignment="1">
      <alignment horizontal="center" vertical="center"/>
    </xf>
    <xf numFmtId="164" fontId="4" fillId="11" borderId="2" xfId="2" applyNumberFormat="1" applyFont="1" applyFill="1" applyBorder="1" applyAlignment="1">
      <alignment horizontal="center" vertical="center"/>
    </xf>
    <xf numFmtId="164" fontId="4" fillId="6" borderId="2" xfId="2" applyNumberFormat="1" applyFont="1" applyFill="1" applyBorder="1" applyAlignment="1">
      <alignment horizontal="center" vertical="center"/>
    </xf>
    <xf numFmtId="164" fontId="4" fillId="12" borderId="2" xfId="2" applyNumberFormat="1" applyFont="1" applyFill="1" applyBorder="1" applyAlignment="1">
      <alignment horizontal="center" vertical="center"/>
    </xf>
    <xf numFmtId="164" fontId="4" fillId="11" borderId="2" xfId="2" applyNumberFormat="1" applyFont="1" applyFill="1" applyBorder="1" applyAlignment="1">
      <alignment horizontal="center" vertical="center" wrapText="1"/>
    </xf>
    <xf numFmtId="164" fontId="4" fillId="12" borderId="2" xfId="2" applyNumberFormat="1" applyFont="1" applyFill="1" applyBorder="1" applyAlignment="1">
      <alignment horizontal="center" vertical="center" wrapText="1"/>
    </xf>
    <xf numFmtId="0" fontId="8" fillId="9" borderId="4" xfId="3" applyFont="1" applyBorder="1" applyAlignment="1">
      <alignment horizontal="center" vertical="center" wrapText="1"/>
    </xf>
    <xf numFmtId="0" fontId="8" fillId="9" borderId="5" xfId="3" applyFont="1" applyBorder="1" applyAlignment="1">
      <alignment horizontal="center" vertical="center" wrapText="1"/>
    </xf>
    <xf numFmtId="164" fontId="4" fillId="11" borderId="4" xfId="3" applyNumberFormat="1" applyFont="1" applyFill="1" applyBorder="1" applyAlignment="1">
      <alignment horizontal="center" vertical="center"/>
    </xf>
    <xf numFmtId="164" fontId="4" fillId="11" borderId="5" xfId="2" applyNumberFormat="1" applyFont="1" applyFill="1" applyBorder="1" applyAlignment="1">
      <alignment horizontal="center" vertical="center"/>
    </xf>
    <xf numFmtId="164" fontId="4" fillId="13" borderId="4" xfId="3" applyNumberFormat="1" applyFont="1" applyFill="1" applyBorder="1" applyAlignment="1">
      <alignment horizontal="center" vertical="center"/>
    </xf>
    <xf numFmtId="164" fontId="4" fillId="13" borderId="5" xfId="2" applyNumberFormat="1" applyFont="1" applyFill="1" applyBorder="1" applyAlignment="1">
      <alignment horizontal="center" vertical="center"/>
    </xf>
    <xf numFmtId="164" fontId="4" fillId="11" borderId="5" xfId="3" applyNumberFormat="1" applyFont="1" applyFill="1" applyBorder="1" applyAlignment="1">
      <alignment horizontal="center" vertical="center"/>
    </xf>
    <xf numFmtId="164" fontId="4" fillId="6" borderId="4" xfId="3" applyNumberFormat="1" applyFont="1" applyFill="1" applyBorder="1" applyAlignment="1">
      <alignment horizontal="center" vertical="center"/>
    </xf>
    <xf numFmtId="164" fontId="4" fillId="6" borderId="5" xfId="2" applyNumberFormat="1" applyFont="1" applyFill="1" applyBorder="1" applyAlignment="1">
      <alignment horizontal="center" vertical="center"/>
    </xf>
    <xf numFmtId="164" fontId="4" fillId="12" borderId="4" xfId="3" applyNumberFormat="1" applyFont="1" applyFill="1" applyBorder="1" applyAlignment="1">
      <alignment horizontal="center" vertical="center"/>
    </xf>
    <xf numFmtId="164" fontId="4" fillId="12" borderId="5" xfId="2" applyNumberFormat="1" applyFont="1" applyFill="1" applyBorder="1" applyAlignment="1">
      <alignment horizontal="center" vertical="center"/>
    </xf>
    <xf numFmtId="164" fontId="4" fillId="11" borderId="4" xfId="3" applyNumberFormat="1" applyFont="1" applyFill="1" applyBorder="1" applyAlignment="1">
      <alignment horizontal="center" vertical="center" wrapText="1"/>
    </xf>
    <xf numFmtId="164" fontId="4" fillId="11" borderId="4" xfId="2" applyNumberFormat="1" applyFont="1" applyFill="1" applyBorder="1" applyAlignment="1">
      <alignment horizontal="center" vertical="center" wrapText="1"/>
    </xf>
    <xf numFmtId="164" fontId="4" fillId="11" borderId="5" xfId="2" applyNumberFormat="1" applyFont="1" applyFill="1" applyBorder="1" applyAlignment="1">
      <alignment horizontal="center" vertical="center" wrapText="1"/>
    </xf>
    <xf numFmtId="164" fontId="4" fillId="12" borderId="4" xfId="3" applyNumberFormat="1" applyFont="1" applyFill="1" applyBorder="1" applyAlignment="1">
      <alignment horizontal="center" vertical="center" wrapText="1"/>
    </xf>
    <xf numFmtId="164" fontId="4" fillId="11" borderId="4" xfId="2" applyNumberFormat="1" applyFont="1" applyFill="1" applyBorder="1" applyAlignment="1">
      <alignment horizontal="center" vertical="center"/>
    </xf>
    <xf numFmtId="164" fontId="4" fillId="12" borderId="4" xfId="2" applyNumberFormat="1" applyFont="1" applyFill="1" applyBorder="1" applyAlignment="1">
      <alignment horizontal="center" vertical="center" wrapText="1"/>
    </xf>
    <xf numFmtId="164" fontId="4" fillId="12" borderId="5" xfId="2" applyNumberFormat="1" applyFont="1" applyFill="1" applyBorder="1" applyAlignment="1">
      <alignment horizontal="center" vertical="center" wrapText="1"/>
    </xf>
    <xf numFmtId="164" fontId="4" fillId="6" borderId="4" xfId="3" applyNumberFormat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4" fontId="4" fillId="11" borderId="3" xfId="2" applyNumberFormat="1" applyFont="1" applyFill="1" applyBorder="1" applyAlignment="1">
      <alignment horizontal="center" vertical="center"/>
    </xf>
    <xf numFmtId="164" fontId="4" fillId="13" borderId="3" xfId="2" applyNumberFormat="1" applyFont="1" applyFill="1" applyBorder="1" applyAlignment="1">
      <alignment horizontal="center" vertical="center"/>
    </xf>
    <xf numFmtId="164" fontId="4" fillId="11" borderId="3" xfId="3" applyNumberFormat="1" applyFont="1" applyFill="1" applyBorder="1" applyAlignment="1">
      <alignment horizontal="center" vertical="center"/>
    </xf>
    <xf numFmtId="164" fontId="4" fillId="12" borderId="3" xfId="2" applyNumberFormat="1" applyFont="1" applyFill="1" applyBorder="1" applyAlignment="1">
      <alignment horizontal="center" vertical="center"/>
    </xf>
    <xf numFmtId="164" fontId="4" fillId="6" borderId="3" xfId="2" applyNumberFormat="1" applyFont="1" applyFill="1" applyBorder="1" applyAlignment="1">
      <alignment horizontal="center" vertical="center"/>
    </xf>
    <xf numFmtId="164" fontId="4" fillId="12" borderId="3" xfId="2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64" fontId="4" fillId="6" borderId="4" xfId="2" applyNumberFormat="1" applyFont="1" applyFill="1" applyBorder="1" applyAlignment="1">
      <alignment horizontal="center" vertical="center"/>
    </xf>
    <xf numFmtId="164" fontId="4" fillId="13" borderId="4" xfId="2" applyNumberFormat="1" applyFont="1" applyFill="1" applyBorder="1" applyAlignment="1">
      <alignment horizontal="center" vertical="center"/>
    </xf>
    <xf numFmtId="164" fontId="4" fillId="12" borderId="4" xfId="2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44" fontId="1" fillId="4" borderId="0" xfId="1" applyFont="1" applyFill="1"/>
    <xf numFmtId="164" fontId="4" fillId="11" borderId="2" xfId="3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2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</cellXfs>
  <cellStyles count="4">
    <cellStyle name="40 % - Accent2" xfId="2" builtinId="35"/>
    <cellStyle name="60 % - Accent2" xfId="3" builtinId="36"/>
    <cellStyle name="Monétaire" xfId="1" builtinId="4"/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N2" sqref="N2:O16"/>
    </sheetView>
  </sheetViews>
  <sheetFormatPr baseColWidth="10" defaultRowHeight="15" x14ac:dyDescent="0.25"/>
  <cols>
    <col min="1" max="1" width="53.42578125" style="47" bestFit="1" customWidth="1"/>
    <col min="2" max="2" width="18.5703125" style="47" bestFit="1" customWidth="1"/>
    <col min="3" max="5" width="11.42578125" style="47"/>
    <col min="6" max="6" width="22.42578125" style="47" bestFit="1" customWidth="1"/>
    <col min="7" max="7" width="22.42578125" style="47" customWidth="1"/>
    <col min="9" max="9" width="22.140625" bestFit="1" customWidth="1"/>
  </cols>
  <sheetData>
    <row r="1" spans="1:17" s="8" customFormat="1" ht="63" x14ac:dyDescent="0.25">
      <c r="A1" s="53" t="s">
        <v>0</v>
      </c>
      <c r="B1" s="29" t="s">
        <v>1</v>
      </c>
      <c r="C1" s="29" t="s">
        <v>2</v>
      </c>
      <c r="D1" s="53" t="s">
        <v>3</v>
      </c>
      <c r="E1" s="53" t="s">
        <v>4</v>
      </c>
      <c r="F1" s="55" t="s">
        <v>202</v>
      </c>
      <c r="G1" s="55" t="s">
        <v>203</v>
      </c>
      <c r="H1" s="48" t="s">
        <v>221</v>
      </c>
      <c r="I1" s="61" t="s">
        <v>158</v>
      </c>
      <c r="J1" s="75" t="s">
        <v>159</v>
      </c>
      <c r="K1" s="31" t="s">
        <v>160</v>
      </c>
      <c r="L1" s="31" t="s">
        <v>161</v>
      </c>
      <c r="M1" s="76" t="s">
        <v>162</v>
      </c>
      <c r="N1" s="48" t="s">
        <v>163</v>
      </c>
      <c r="O1" s="31" t="s">
        <v>164</v>
      </c>
      <c r="P1" s="31" t="s">
        <v>165</v>
      </c>
      <c r="Q1" s="61" t="s">
        <v>166</v>
      </c>
    </row>
    <row r="2" spans="1:17" x14ac:dyDescent="0.25">
      <c r="A2" s="26" t="s">
        <v>209</v>
      </c>
      <c r="B2" s="17" t="s">
        <v>12</v>
      </c>
      <c r="C2" s="17">
        <v>2017</v>
      </c>
      <c r="D2" s="54" t="s">
        <v>16</v>
      </c>
      <c r="E2" s="54">
        <v>10</v>
      </c>
      <c r="F2" s="57">
        <v>150000</v>
      </c>
      <c r="G2" s="56">
        <v>103400</v>
      </c>
      <c r="H2" s="49"/>
      <c r="I2" s="62" t="s">
        <v>201</v>
      </c>
      <c r="J2" s="77">
        <v>43790</v>
      </c>
      <c r="K2" s="33"/>
      <c r="L2" s="33"/>
      <c r="M2" s="78"/>
      <c r="N2" s="68">
        <v>43766</v>
      </c>
      <c r="O2" s="32">
        <v>43798</v>
      </c>
      <c r="P2" s="32">
        <v>43816</v>
      </c>
      <c r="Q2" s="96"/>
    </row>
    <row r="3" spans="1:17" x14ac:dyDescent="0.25">
      <c r="A3" s="26" t="s">
        <v>210</v>
      </c>
      <c r="B3" s="17" t="s">
        <v>12</v>
      </c>
      <c r="C3" s="17">
        <v>2017</v>
      </c>
      <c r="D3" s="54" t="s">
        <v>16</v>
      </c>
      <c r="E3" s="54">
        <v>26</v>
      </c>
      <c r="F3" s="57">
        <v>150000</v>
      </c>
      <c r="G3" s="56">
        <v>103404</v>
      </c>
      <c r="H3" s="49"/>
      <c r="I3" s="62" t="s">
        <v>201</v>
      </c>
      <c r="J3" s="77">
        <v>43790</v>
      </c>
      <c r="K3" s="33"/>
      <c r="L3" s="33"/>
      <c r="M3" s="78"/>
      <c r="N3" s="68">
        <v>43766</v>
      </c>
      <c r="O3" s="32">
        <v>43798</v>
      </c>
      <c r="P3" s="32">
        <v>43816</v>
      </c>
      <c r="Q3" s="96"/>
    </row>
    <row r="4" spans="1:17" ht="14.25" customHeight="1" x14ac:dyDescent="0.25">
      <c r="A4" s="26" t="s">
        <v>208</v>
      </c>
      <c r="B4" s="17" t="s">
        <v>13</v>
      </c>
      <c r="C4" s="17">
        <v>2017</v>
      </c>
      <c r="D4" s="54" t="s">
        <v>16</v>
      </c>
      <c r="E4" s="54">
        <v>31</v>
      </c>
      <c r="F4" s="57">
        <v>347443</v>
      </c>
      <c r="G4" s="56">
        <v>103398</v>
      </c>
      <c r="H4" s="49"/>
      <c r="I4" s="62" t="s">
        <v>223</v>
      </c>
      <c r="J4" s="82"/>
      <c r="K4" s="44"/>
      <c r="L4" s="44"/>
      <c r="M4" s="83"/>
      <c r="N4" s="68">
        <v>43795</v>
      </c>
      <c r="O4" s="33">
        <v>43818</v>
      </c>
      <c r="P4" s="33">
        <v>43837</v>
      </c>
      <c r="Q4" s="96">
        <v>43845</v>
      </c>
    </row>
    <row r="5" spans="1:17" x14ac:dyDescent="0.25">
      <c r="A5" s="26" t="s">
        <v>207</v>
      </c>
      <c r="B5" s="17" t="s">
        <v>15</v>
      </c>
      <c r="C5" s="17">
        <v>2017</v>
      </c>
      <c r="D5" s="54" t="s">
        <v>16</v>
      </c>
      <c r="E5" s="54">
        <v>6</v>
      </c>
      <c r="F5" s="57">
        <v>100000</v>
      </c>
      <c r="G5" s="56">
        <v>103401</v>
      </c>
      <c r="H5" s="49"/>
      <c r="I5" s="62" t="s">
        <v>201</v>
      </c>
      <c r="J5" s="77">
        <v>43790</v>
      </c>
      <c r="K5" s="33"/>
      <c r="L5" s="33"/>
      <c r="M5" s="78"/>
      <c r="N5" s="90">
        <v>43766</v>
      </c>
      <c r="O5" s="32">
        <v>43798</v>
      </c>
      <c r="P5" s="32">
        <v>43816</v>
      </c>
      <c r="Q5" s="96"/>
    </row>
    <row r="6" spans="1:17" x14ac:dyDescent="0.25">
      <c r="A6" s="26" t="s">
        <v>211</v>
      </c>
      <c r="B6" s="17" t="s">
        <v>12</v>
      </c>
      <c r="C6" s="17">
        <v>2018</v>
      </c>
      <c r="D6" s="54" t="s">
        <v>16</v>
      </c>
      <c r="E6" s="54">
        <v>30</v>
      </c>
      <c r="F6" s="57">
        <v>180000</v>
      </c>
      <c r="G6" s="56">
        <v>103402</v>
      </c>
      <c r="H6" s="49"/>
      <c r="I6" s="65" t="s">
        <v>201</v>
      </c>
      <c r="J6" s="77">
        <v>37216</v>
      </c>
      <c r="K6" s="33"/>
      <c r="L6" s="33"/>
      <c r="M6" s="78"/>
      <c r="N6" s="68">
        <v>43766</v>
      </c>
      <c r="O6" s="32">
        <v>43798</v>
      </c>
      <c r="P6" s="32">
        <v>43816</v>
      </c>
      <c r="Q6" s="96"/>
    </row>
    <row r="7" spans="1:17" x14ac:dyDescent="0.25">
      <c r="A7" s="27" t="s">
        <v>151</v>
      </c>
      <c r="B7" s="17" t="s">
        <v>24</v>
      </c>
      <c r="C7" s="17">
        <v>2019</v>
      </c>
      <c r="D7" s="54" t="s">
        <v>29</v>
      </c>
      <c r="E7" s="54">
        <v>60</v>
      </c>
      <c r="F7" s="57">
        <v>11489240</v>
      </c>
      <c r="G7" s="56">
        <v>104224</v>
      </c>
      <c r="H7" s="49"/>
      <c r="I7" s="62"/>
      <c r="J7" s="77">
        <v>43781</v>
      </c>
      <c r="K7" s="33">
        <v>43880</v>
      </c>
      <c r="L7" s="33"/>
      <c r="M7" s="78"/>
      <c r="N7" s="71"/>
      <c r="O7" s="43"/>
      <c r="P7" s="43"/>
      <c r="Q7" s="100"/>
    </row>
    <row r="8" spans="1:17" x14ac:dyDescent="0.25">
      <c r="A8" s="18" t="s">
        <v>213</v>
      </c>
      <c r="B8" s="19" t="s">
        <v>15</v>
      </c>
      <c r="C8" s="58"/>
      <c r="D8" s="59"/>
      <c r="E8" s="54">
        <v>128</v>
      </c>
      <c r="F8" s="57">
        <v>32636</v>
      </c>
      <c r="G8" s="56">
        <v>104296</v>
      </c>
      <c r="H8" s="50"/>
      <c r="I8" s="65"/>
      <c r="J8" s="86">
        <v>43817</v>
      </c>
      <c r="K8" s="35"/>
      <c r="L8" s="35"/>
      <c r="M8" s="78"/>
      <c r="N8" s="108">
        <v>43817</v>
      </c>
      <c r="O8" s="32">
        <v>43854</v>
      </c>
      <c r="P8" s="32">
        <v>43881</v>
      </c>
      <c r="Q8" s="96"/>
    </row>
    <row r="9" spans="1:17" x14ac:dyDescent="0.25">
      <c r="A9" s="18" t="s">
        <v>214</v>
      </c>
      <c r="B9" s="19" t="s">
        <v>22</v>
      </c>
      <c r="C9" s="58"/>
      <c r="D9" s="59"/>
      <c r="E9" s="54">
        <v>101</v>
      </c>
      <c r="F9" s="57">
        <f>9076+73965</f>
        <v>83041</v>
      </c>
      <c r="G9" s="56">
        <v>104228</v>
      </c>
      <c r="H9" s="50"/>
      <c r="I9" s="65"/>
      <c r="J9" s="93"/>
      <c r="K9" s="60"/>
      <c r="L9" s="60"/>
      <c r="M9" s="83"/>
      <c r="N9" s="108">
        <v>43817</v>
      </c>
      <c r="O9" s="32"/>
      <c r="P9" s="32"/>
      <c r="Q9" s="96"/>
    </row>
    <row r="10" spans="1:17" x14ac:dyDescent="0.25">
      <c r="A10" s="18" t="s">
        <v>212</v>
      </c>
      <c r="B10" s="19" t="s">
        <v>81</v>
      </c>
      <c r="C10" s="58"/>
      <c r="D10" s="59"/>
      <c r="E10" s="54">
        <v>250</v>
      </c>
      <c r="F10" s="57">
        <v>335345</v>
      </c>
      <c r="G10" s="56">
        <v>104230</v>
      </c>
      <c r="H10" s="50"/>
      <c r="I10" s="65"/>
      <c r="J10" s="93"/>
      <c r="K10" s="60"/>
      <c r="L10" s="60"/>
      <c r="M10" s="83"/>
      <c r="N10" s="108">
        <v>43817</v>
      </c>
      <c r="O10" s="32"/>
      <c r="P10" s="32"/>
      <c r="Q10" s="96"/>
    </row>
    <row r="11" spans="1:17" x14ac:dyDescent="0.25">
      <c r="A11" s="18" t="s">
        <v>215</v>
      </c>
      <c r="B11" s="19" t="s">
        <v>12</v>
      </c>
      <c r="C11" s="58"/>
      <c r="D11" s="59"/>
      <c r="E11" s="54">
        <v>678</v>
      </c>
      <c r="F11" s="57">
        <f>1034345+9076</f>
        <v>1043421</v>
      </c>
      <c r="G11" s="56">
        <v>104300</v>
      </c>
      <c r="H11" s="50"/>
      <c r="I11" s="65"/>
      <c r="J11" s="86">
        <v>43817</v>
      </c>
      <c r="K11" s="35"/>
      <c r="L11" s="35"/>
      <c r="M11" s="78"/>
      <c r="N11" s="108">
        <v>43817</v>
      </c>
      <c r="O11" s="32">
        <v>43854</v>
      </c>
      <c r="P11" s="32">
        <v>43881</v>
      </c>
      <c r="Q11" s="96"/>
    </row>
    <row r="12" spans="1:17" x14ac:dyDescent="0.25">
      <c r="A12" s="18" t="s">
        <v>216</v>
      </c>
      <c r="B12" s="19" t="s">
        <v>26</v>
      </c>
      <c r="C12" s="58"/>
      <c r="D12" s="59"/>
      <c r="E12" s="54">
        <v>46</v>
      </c>
      <c r="F12" s="57">
        <v>83976</v>
      </c>
      <c r="G12" s="56">
        <v>104215</v>
      </c>
      <c r="H12" s="50"/>
      <c r="I12" s="65"/>
      <c r="J12" s="93"/>
      <c r="K12" s="60"/>
      <c r="L12" s="60"/>
      <c r="M12" s="83"/>
      <c r="N12" s="108">
        <v>43817</v>
      </c>
      <c r="O12" s="32"/>
      <c r="P12" s="32"/>
      <c r="Q12" s="96"/>
    </row>
    <row r="13" spans="1:17" x14ac:dyDescent="0.25">
      <c r="A13" s="18" t="s">
        <v>217</v>
      </c>
      <c r="B13" s="19" t="s">
        <v>23</v>
      </c>
      <c r="C13" s="58"/>
      <c r="D13" s="59"/>
      <c r="E13" s="54">
        <v>93</v>
      </c>
      <c r="F13" s="57">
        <f>86828+4538</f>
        <v>91366</v>
      </c>
      <c r="G13" s="56">
        <v>104220</v>
      </c>
      <c r="H13" s="50"/>
      <c r="I13" s="65"/>
      <c r="J13" s="93"/>
      <c r="K13" s="60"/>
      <c r="L13" s="60"/>
      <c r="M13" s="83"/>
      <c r="N13" s="108">
        <v>43817</v>
      </c>
      <c r="O13" s="32"/>
      <c r="P13" s="32"/>
      <c r="Q13" s="96"/>
    </row>
    <row r="14" spans="1:17" x14ac:dyDescent="0.25">
      <c r="A14" s="18" t="s">
        <v>218</v>
      </c>
      <c r="B14" s="19" t="s">
        <v>153</v>
      </c>
      <c r="C14" s="58"/>
      <c r="D14" s="59"/>
      <c r="E14" s="54">
        <v>48</v>
      </c>
      <c r="F14" s="57">
        <v>56272</v>
      </c>
      <c r="G14" s="56">
        <v>104217</v>
      </c>
      <c r="H14" s="50"/>
      <c r="I14" s="65"/>
      <c r="J14" s="93"/>
      <c r="K14" s="60"/>
      <c r="L14" s="60"/>
      <c r="M14" s="83"/>
      <c r="N14" s="108">
        <v>43817</v>
      </c>
      <c r="O14" s="32"/>
      <c r="P14" s="32"/>
      <c r="Q14" s="96"/>
    </row>
    <row r="15" spans="1:17" x14ac:dyDescent="0.25">
      <c r="A15" s="18" t="s">
        <v>219</v>
      </c>
      <c r="B15" s="19" t="s">
        <v>11</v>
      </c>
      <c r="C15" s="58"/>
      <c r="D15" s="59"/>
      <c r="E15" s="54">
        <v>982</v>
      </c>
      <c r="F15" s="57">
        <f>328348+49916</f>
        <v>378264</v>
      </c>
      <c r="G15" s="56">
        <v>104299</v>
      </c>
      <c r="H15" s="50"/>
      <c r="I15" s="64">
        <v>43880</v>
      </c>
      <c r="J15" s="86">
        <v>43817</v>
      </c>
      <c r="K15" s="35">
        <v>43862</v>
      </c>
      <c r="L15" s="35">
        <v>43880</v>
      </c>
      <c r="M15" s="78"/>
      <c r="N15" s="108">
        <v>43817</v>
      </c>
      <c r="O15" s="32">
        <v>43854</v>
      </c>
      <c r="P15" s="32">
        <v>43881</v>
      </c>
      <c r="Q15" s="96"/>
    </row>
    <row r="16" spans="1:17" ht="30" x14ac:dyDescent="0.25">
      <c r="A16" s="18" t="s">
        <v>222</v>
      </c>
      <c r="B16" s="19" t="s">
        <v>11</v>
      </c>
      <c r="C16" s="30">
        <v>2019</v>
      </c>
      <c r="D16" s="54" t="s">
        <v>27</v>
      </c>
      <c r="E16" s="54">
        <v>13</v>
      </c>
      <c r="F16" s="57">
        <v>846657</v>
      </c>
      <c r="G16" s="56">
        <v>106174</v>
      </c>
      <c r="H16" s="50" t="s">
        <v>224</v>
      </c>
      <c r="I16" s="64">
        <v>43881</v>
      </c>
      <c r="J16" s="93"/>
      <c r="K16" s="60"/>
      <c r="L16" s="60"/>
      <c r="M16" s="83"/>
      <c r="N16" s="108">
        <v>43829</v>
      </c>
      <c r="O16" s="32">
        <v>43854</v>
      </c>
      <c r="P16" s="32">
        <v>43881</v>
      </c>
      <c r="Q16" s="96"/>
    </row>
    <row r="17" spans="1:17" x14ac:dyDescent="0.25">
      <c r="A17" s="27"/>
      <c r="B17" s="30"/>
      <c r="C17" s="30"/>
      <c r="D17" s="54"/>
      <c r="E17" s="54"/>
      <c r="F17" s="57"/>
      <c r="G17" s="56"/>
      <c r="H17" s="52"/>
      <c r="I17" s="67"/>
      <c r="J17" s="94"/>
      <c r="K17" s="45"/>
      <c r="L17" s="45"/>
      <c r="M17" s="95"/>
      <c r="N17" s="52"/>
      <c r="O17" s="45"/>
      <c r="P17" s="45"/>
      <c r="Q17" s="67"/>
    </row>
  </sheetData>
  <autoFilter ref="A1:Q17"/>
  <dataValidations count="1">
    <dataValidation type="list" allowBlank="1" showInputMessage="1" showErrorMessage="1" sqref="B2:B15 B16:B17">
      <formula1>"Avirons,Cilaos,Entre-Deux,Etang-Salé,La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abSelected="1" workbookViewId="0">
      <selection activeCell="J4" sqref="J4"/>
    </sheetView>
  </sheetViews>
  <sheetFormatPr baseColWidth="10" defaultRowHeight="15" x14ac:dyDescent="0.25"/>
  <cols>
    <col min="1" max="1" width="35.42578125" bestFit="1" customWidth="1"/>
    <col min="4" max="4" width="13.7109375" bestFit="1" customWidth="1"/>
    <col min="5" max="5" width="11.42578125" style="47"/>
    <col min="8" max="8" width="25.5703125" bestFit="1" customWidth="1"/>
    <col min="10" max="10" width="40.140625" bestFit="1" customWidth="1"/>
  </cols>
  <sheetData>
    <row r="1" spans="1:10" s="8" customFormat="1" x14ac:dyDescent="0.25">
      <c r="A1" s="111" t="s">
        <v>0</v>
      </c>
      <c r="B1" s="111" t="s">
        <v>225</v>
      </c>
      <c r="C1" s="111" t="s">
        <v>226</v>
      </c>
      <c r="D1" s="111" t="s">
        <v>227</v>
      </c>
      <c r="E1" s="53" t="s">
        <v>228</v>
      </c>
    </row>
    <row r="2" spans="1:10" s="112" customFormat="1" ht="27.75" customHeight="1" x14ac:dyDescent="0.25">
      <c r="A2" s="24" t="s">
        <v>21</v>
      </c>
      <c r="B2" s="17" t="s">
        <v>22</v>
      </c>
      <c r="C2" s="32">
        <v>43502</v>
      </c>
      <c r="D2" s="34">
        <v>43545</v>
      </c>
      <c r="E2" s="110">
        <f>(DATEDIF(C2,D2,"d"))/30</f>
        <v>1.4333333333333333</v>
      </c>
      <c r="I2" s="112" t="s">
        <v>230</v>
      </c>
      <c r="J2" s="113" t="s">
        <v>231</v>
      </c>
    </row>
    <row r="3" spans="1:10" x14ac:dyDescent="0.25">
      <c r="A3" s="26" t="s">
        <v>18</v>
      </c>
      <c r="B3" s="17" t="s">
        <v>35</v>
      </c>
      <c r="C3" s="33">
        <v>43494</v>
      </c>
      <c r="D3" s="32">
        <v>43546</v>
      </c>
      <c r="E3" s="110">
        <f>(DATEDIF(C3,D3,"d"))/30</f>
        <v>1.7333333333333334</v>
      </c>
      <c r="H3" t="s">
        <v>229</v>
      </c>
      <c r="I3">
        <f>COUNTA(B2:B36)</f>
        <v>35</v>
      </c>
    </row>
    <row r="4" spans="1:10" x14ac:dyDescent="0.25">
      <c r="A4" s="26" t="s">
        <v>146</v>
      </c>
      <c r="B4" s="17" t="s">
        <v>35</v>
      </c>
      <c r="C4" s="33">
        <v>43494</v>
      </c>
      <c r="D4" s="32">
        <v>43546</v>
      </c>
      <c r="E4" s="110">
        <f>(DATEDIF(C4,D4,"d"))/30</f>
        <v>1.7333333333333334</v>
      </c>
      <c r="H4" t="s">
        <v>35</v>
      </c>
      <c r="I4">
        <f>COUNTIF(Garant,H4)</f>
        <v>13</v>
      </c>
      <c r="J4" t="s">
        <v>232</v>
      </c>
    </row>
    <row r="5" spans="1:10" x14ac:dyDescent="0.25">
      <c r="A5" s="26" t="s">
        <v>19</v>
      </c>
      <c r="B5" s="17" t="s">
        <v>35</v>
      </c>
      <c r="C5" s="33">
        <v>43494</v>
      </c>
      <c r="D5" s="32">
        <v>43546</v>
      </c>
      <c r="E5" s="110">
        <f>(DATEDIF(C5,D5,"d"))/30</f>
        <v>1.7333333333333334</v>
      </c>
      <c r="H5" t="s">
        <v>14</v>
      </c>
      <c r="I5">
        <f>COUNTIF(Garant,H5)</f>
        <v>5</v>
      </c>
    </row>
    <row r="6" spans="1:10" x14ac:dyDescent="0.25">
      <c r="A6" s="26" t="s">
        <v>18</v>
      </c>
      <c r="B6" s="17" t="s">
        <v>12</v>
      </c>
      <c r="C6" s="33">
        <v>43494</v>
      </c>
      <c r="D6" s="33">
        <v>43553</v>
      </c>
      <c r="E6" s="110">
        <f>(DATEDIF(C6,D6,"d"))/30</f>
        <v>1.9666666666666666</v>
      </c>
      <c r="H6" t="s">
        <v>25</v>
      </c>
      <c r="I6">
        <f>COUNTIF(Garant,H6)</f>
        <v>1</v>
      </c>
    </row>
    <row r="7" spans="1:10" x14ac:dyDescent="0.25">
      <c r="A7" s="26" t="s">
        <v>146</v>
      </c>
      <c r="B7" s="17" t="s">
        <v>12</v>
      </c>
      <c r="C7" s="33">
        <v>43494</v>
      </c>
      <c r="D7" s="33">
        <v>43553</v>
      </c>
      <c r="E7" s="110">
        <f>(DATEDIF(C7,D7,"d"))/30</f>
        <v>1.9666666666666666</v>
      </c>
      <c r="H7" t="s">
        <v>22</v>
      </c>
      <c r="I7">
        <f>COUNTIF(Garant,H7)</f>
        <v>2</v>
      </c>
    </row>
    <row r="8" spans="1:10" x14ac:dyDescent="0.25">
      <c r="A8" s="26" t="s">
        <v>19</v>
      </c>
      <c r="B8" s="17" t="s">
        <v>15</v>
      </c>
      <c r="C8" s="33">
        <v>43494</v>
      </c>
      <c r="D8" s="33">
        <v>43566</v>
      </c>
      <c r="E8" s="110">
        <f>(DATEDIF(C8,D8,"d"))/30</f>
        <v>2.4</v>
      </c>
      <c r="H8" t="s">
        <v>15</v>
      </c>
      <c r="I8">
        <f>COUNTIF(Garant,H8)</f>
        <v>3</v>
      </c>
    </row>
    <row r="9" spans="1:10" x14ac:dyDescent="0.25">
      <c r="A9" s="26" t="s">
        <v>17</v>
      </c>
      <c r="B9" s="17" t="s">
        <v>35</v>
      </c>
      <c r="C9" s="33">
        <v>43612</v>
      </c>
      <c r="D9" s="32">
        <v>43651</v>
      </c>
      <c r="E9" s="110">
        <f>(DATEDIF(C9,D9,"d"))/30</f>
        <v>1.3</v>
      </c>
      <c r="H9" t="s">
        <v>24</v>
      </c>
      <c r="I9">
        <f>COUNTIF(Garant,H9)</f>
        <v>1</v>
      </c>
    </row>
    <row r="10" spans="1:10" x14ac:dyDescent="0.25">
      <c r="A10" s="24" t="s">
        <v>205</v>
      </c>
      <c r="B10" s="17" t="s">
        <v>22</v>
      </c>
      <c r="C10" s="32">
        <v>43746</v>
      </c>
      <c r="D10" s="34">
        <v>43755</v>
      </c>
      <c r="E10" s="110">
        <f>(DATEDIF(C10,D10,"d"))/30</f>
        <v>0.3</v>
      </c>
      <c r="H10" t="s">
        <v>12</v>
      </c>
      <c r="I10">
        <f>COUNTIF(Garant,H10)</f>
        <v>6</v>
      </c>
    </row>
    <row r="11" spans="1:10" x14ac:dyDescent="0.25">
      <c r="A11" s="26" t="s">
        <v>17</v>
      </c>
      <c r="B11" s="17" t="s">
        <v>11</v>
      </c>
      <c r="C11" s="33">
        <v>43612</v>
      </c>
      <c r="D11" s="33">
        <v>43764</v>
      </c>
      <c r="E11" s="110">
        <f>(DATEDIF(C11,D11,"d"))/30</f>
        <v>5.0666666666666664</v>
      </c>
      <c r="H11" t="s">
        <v>11</v>
      </c>
      <c r="I11">
        <f>COUNTIF(Garant,H11)</f>
        <v>4</v>
      </c>
    </row>
    <row r="12" spans="1:10" x14ac:dyDescent="0.25">
      <c r="A12" s="28" t="s">
        <v>149</v>
      </c>
      <c r="B12" s="17" t="s">
        <v>35</v>
      </c>
      <c r="C12" s="32">
        <v>43766</v>
      </c>
      <c r="D12" s="32">
        <v>43798</v>
      </c>
      <c r="E12" s="110">
        <f>(DATEDIF(C12,D12,"d"))/30</f>
        <v>1.0666666666666667</v>
      </c>
    </row>
    <row r="13" spans="1:10" x14ac:dyDescent="0.25">
      <c r="A13" s="26" t="s">
        <v>209</v>
      </c>
      <c r="B13" s="19" t="s">
        <v>35</v>
      </c>
      <c r="C13" s="33">
        <v>43766</v>
      </c>
      <c r="D13" s="32">
        <v>43798</v>
      </c>
      <c r="E13" s="110">
        <f>(DATEDIF(C13,D13,"d"))/30</f>
        <v>1.0666666666666667</v>
      </c>
    </row>
    <row r="14" spans="1:10" x14ac:dyDescent="0.25">
      <c r="A14" s="26" t="s">
        <v>210</v>
      </c>
      <c r="B14" s="19" t="s">
        <v>35</v>
      </c>
      <c r="C14" s="33">
        <v>43766</v>
      </c>
      <c r="D14" s="32">
        <v>43798</v>
      </c>
      <c r="E14" s="110">
        <f>(DATEDIF(C14,D14,"d"))/30</f>
        <v>1.0666666666666667</v>
      </c>
    </row>
    <row r="15" spans="1:10" x14ac:dyDescent="0.25">
      <c r="A15" s="26" t="s">
        <v>207</v>
      </c>
      <c r="B15" s="19" t="s">
        <v>35</v>
      </c>
      <c r="C15" s="32">
        <v>43766</v>
      </c>
      <c r="D15" s="32">
        <v>43798</v>
      </c>
      <c r="E15" s="110">
        <f>(DATEDIF(C15,D15,"d"))/30</f>
        <v>1.0666666666666667</v>
      </c>
    </row>
    <row r="16" spans="1:10" x14ac:dyDescent="0.25">
      <c r="A16" s="26" t="s">
        <v>211</v>
      </c>
      <c r="B16" s="19" t="s">
        <v>35</v>
      </c>
      <c r="C16" s="33">
        <v>43766</v>
      </c>
      <c r="D16" s="32">
        <v>43798</v>
      </c>
      <c r="E16" s="110">
        <f>(DATEDIF(C16,D16,"d"))/30</f>
        <v>1.0666666666666667</v>
      </c>
    </row>
    <row r="17" spans="1:5" x14ac:dyDescent="0.25">
      <c r="A17" s="28" t="s">
        <v>148</v>
      </c>
      <c r="B17" s="17" t="s">
        <v>11</v>
      </c>
      <c r="C17" s="33">
        <v>43782</v>
      </c>
      <c r="D17" s="33">
        <v>43813</v>
      </c>
      <c r="E17" s="110">
        <f>(DATEDIF(C17,D17,"d"))/30</f>
        <v>1.0333333333333334</v>
      </c>
    </row>
    <row r="18" spans="1:5" x14ac:dyDescent="0.25">
      <c r="A18" s="26" t="s">
        <v>208</v>
      </c>
      <c r="B18" s="19" t="s">
        <v>14</v>
      </c>
      <c r="C18" s="33">
        <v>43795</v>
      </c>
      <c r="D18" s="33">
        <v>43818</v>
      </c>
      <c r="E18" s="110">
        <f>(DATEDIF(C18,D18,"d"))/30</f>
        <v>0.76666666666666672</v>
      </c>
    </row>
    <row r="19" spans="1:5" x14ac:dyDescent="0.25">
      <c r="A19" s="18" t="s">
        <v>222</v>
      </c>
      <c r="B19" s="19" t="s">
        <v>35</v>
      </c>
      <c r="C19" s="35">
        <v>43829</v>
      </c>
      <c r="D19" s="32">
        <v>43854</v>
      </c>
      <c r="E19" s="110">
        <f>(DATEDIF(C19,D19,"d"))/30</f>
        <v>0.83333333333333337</v>
      </c>
    </row>
    <row r="20" spans="1:5" ht="30" x14ac:dyDescent="0.25">
      <c r="A20" s="18" t="s">
        <v>213</v>
      </c>
      <c r="B20" s="19" t="s">
        <v>35</v>
      </c>
      <c r="C20" s="35">
        <v>43817</v>
      </c>
      <c r="D20" s="32">
        <v>43854</v>
      </c>
      <c r="E20" s="110">
        <f>(DATEDIF(C20,D20,"d"))/30</f>
        <v>1.2333333333333334</v>
      </c>
    </row>
    <row r="21" spans="1:5" ht="30" x14ac:dyDescent="0.25">
      <c r="A21" s="18" t="s">
        <v>215</v>
      </c>
      <c r="B21" s="19" t="s">
        <v>35</v>
      </c>
      <c r="C21" s="35">
        <v>43817</v>
      </c>
      <c r="D21" s="32">
        <v>43854</v>
      </c>
      <c r="E21" s="110">
        <f>(DATEDIF(C21,D21,"d"))/30</f>
        <v>1.2333333333333334</v>
      </c>
    </row>
    <row r="22" spans="1:5" ht="30" x14ac:dyDescent="0.25">
      <c r="A22" s="18" t="s">
        <v>219</v>
      </c>
      <c r="B22" s="19" t="s">
        <v>35</v>
      </c>
      <c r="C22" s="35">
        <v>43817</v>
      </c>
      <c r="D22" s="32">
        <v>43854</v>
      </c>
      <c r="E22" s="110">
        <f>(DATEDIF(C22,D22,"d"))/30</f>
        <v>1.2333333333333334</v>
      </c>
    </row>
    <row r="23" spans="1:5" x14ac:dyDescent="0.25">
      <c r="A23" s="18" t="s">
        <v>222</v>
      </c>
      <c r="B23" s="19" t="s">
        <v>11</v>
      </c>
      <c r="C23" s="35">
        <v>43829</v>
      </c>
      <c r="D23" s="35">
        <v>43862</v>
      </c>
      <c r="E23" s="110">
        <f>(DATEDIF(C23,D23,"d"))/30</f>
        <v>1.1000000000000001</v>
      </c>
    </row>
    <row r="24" spans="1:5" ht="30" x14ac:dyDescent="0.25">
      <c r="A24" s="18" t="s">
        <v>219</v>
      </c>
      <c r="B24" s="19" t="s">
        <v>11</v>
      </c>
      <c r="C24" s="35">
        <v>43817</v>
      </c>
      <c r="D24" s="35">
        <v>43862</v>
      </c>
      <c r="E24" s="110">
        <f>(DATEDIF(C24,D24,"d"))/30</f>
        <v>1.5</v>
      </c>
    </row>
    <row r="25" spans="1:5" x14ac:dyDescent="0.25">
      <c r="A25" s="27" t="s">
        <v>151</v>
      </c>
      <c r="B25" s="17" t="s">
        <v>24</v>
      </c>
      <c r="C25" s="33">
        <v>43781</v>
      </c>
      <c r="D25" s="33">
        <v>43880</v>
      </c>
      <c r="E25" s="110">
        <f>(DATEDIF(C25,D25,"d"))/30</f>
        <v>3.3</v>
      </c>
    </row>
    <row r="26" spans="1:5" ht="30" x14ac:dyDescent="0.25">
      <c r="A26" s="18" t="s">
        <v>213</v>
      </c>
      <c r="B26" s="19" t="s">
        <v>15</v>
      </c>
      <c r="C26" s="35">
        <v>43817</v>
      </c>
      <c r="D26" s="33">
        <f ca="1">TODAY()</f>
        <v>43892</v>
      </c>
      <c r="E26" s="110">
        <f ca="1">(DATEDIF(C26,D26,"d"))/30</f>
        <v>2.5</v>
      </c>
    </row>
    <row r="27" spans="1:5" ht="30" x14ac:dyDescent="0.25">
      <c r="A27" s="18" t="s">
        <v>215</v>
      </c>
      <c r="B27" s="19" t="s">
        <v>12</v>
      </c>
      <c r="C27" s="35">
        <v>43817</v>
      </c>
      <c r="D27" s="33">
        <f ca="1">TODAY()</f>
        <v>43892</v>
      </c>
      <c r="E27" s="110">
        <f ca="1">(DATEDIF(C27,D27,"d"))/30</f>
        <v>2.5</v>
      </c>
    </row>
    <row r="28" spans="1:5" ht="30" x14ac:dyDescent="0.25">
      <c r="A28" s="18" t="s">
        <v>214</v>
      </c>
      <c r="B28" s="19" t="s">
        <v>14</v>
      </c>
      <c r="C28" s="35">
        <v>43817</v>
      </c>
      <c r="D28" s="33">
        <f ca="1">TODAY()</f>
        <v>43892</v>
      </c>
      <c r="E28" s="110">
        <f ca="1">(DATEDIF(C28,D28,"d"))/30</f>
        <v>2.5</v>
      </c>
    </row>
    <row r="29" spans="1:5" ht="30" x14ac:dyDescent="0.25">
      <c r="A29" s="18" t="s">
        <v>212</v>
      </c>
      <c r="B29" s="19" t="s">
        <v>14</v>
      </c>
      <c r="C29" s="35">
        <v>43817</v>
      </c>
      <c r="D29" s="33">
        <f ca="1">TODAY()</f>
        <v>43892</v>
      </c>
      <c r="E29" s="110">
        <f ca="1">(DATEDIF(C29,D29,"d"))/30</f>
        <v>2.5</v>
      </c>
    </row>
    <row r="30" spans="1:5" ht="30" x14ac:dyDescent="0.25">
      <c r="A30" s="18" t="s">
        <v>216</v>
      </c>
      <c r="B30" s="19" t="s">
        <v>25</v>
      </c>
      <c r="C30" s="35">
        <v>43817</v>
      </c>
      <c r="D30" s="33">
        <f ca="1">TODAY()</f>
        <v>43892</v>
      </c>
      <c r="E30" s="110">
        <f ca="1">(DATEDIF(C30,D30,"d"))/30</f>
        <v>2.5</v>
      </c>
    </row>
    <row r="31" spans="1:5" ht="30" x14ac:dyDescent="0.25">
      <c r="A31" s="18" t="s">
        <v>217</v>
      </c>
      <c r="B31" s="19" t="s">
        <v>14</v>
      </c>
      <c r="C31" s="35">
        <v>43817</v>
      </c>
      <c r="D31" s="33">
        <f ca="1">TODAY()</f>
        <v>43892</v>
      </c>
      <c r="E31" s="110">
        <f ca="1">(DATEDIF(C31,D31,"d"))/30</f>
        <v>2.5</v>
      </c>
    </row>
    <row r="32" spans="1:5" ht="30" x14ac:dyDescent="0.25">
      <c r="A32" s="18" t="s">
        <v>218</v>
      </c>
      <c r="B32" s="19" t="s">
        <v>14</v>
      </c>
      <c r="C32" s="35">
        <v>43817</v>
      </c>
      <c r="D32" s="33">
        <f ca="1">TODAY()</f>
        <v>43892</v>
      </c>
      <c r="E32" s="110">
        <f ca="1">(DATEDIF(C32,D32,"d"))/30</f>
        <v>2.5</v>
      </c>
    </row>
    <row r="33" spans="1:5" x14ac:dyDescent="0.25">
      <c r="A33" s="26" t="s">
        <v>209</v>
      </c>
      <c r="B33" s="17" t="s">
        <v>12</v>
      </c>
      <c r="C33" s="33">
        <v>43790</v>
      </c>
      <c r="D33" s="33">
        <f ca="1">TODAY()</f>
        <v>43892</v>
      </c>
      <c r="E33" s="110">
        <f ca="1">(DATEDIF(C33,D33,"d"))/30</f>
        <v>3.4</v>
      </c>
    </row>
    <row r="34" spans="1:5" x14ac:dyDescent="0.25">
      <c r="A34" s="26" t="s">
        <v>210</v>
      </c>
      <c r="B34" s="17" t="s">
        <v>12</v>
      </c>
      <c r="C34" s="33">
        <v>43790</v>
      </c>
      <c r="D34" s="33">
        <f ca="1">TODAY()</f>
        <v>43892</v>
      </c>
      <c r="E34" s="110">
        <f ca="1">(DATEDIF(C34,D34,"d"))/30</f>
        <v>3.4</v>
      </c>
    </row>
    <row r="35" spans="1:5" x14ac:dyDescent="0.25">
      <c r="A35" s="26" t="s">
        <v>207</v>
      </c>
      <c r="B35" s="17" t="s">
        <v>15</v>
      </c>
      <c r="C35" s="33">
        <v>43790</v>
      </c>
      <c r="D35" s="33">
        <f ca="1">TODAY()</f>
        <v>43892</v>
      </c>
      <c r="E35" s="110">
        <f ca="1">(DATEDIF(C35,D35,"d"))/30</f>
        <v>3.4</v>
      </c>
    </row>
    <row r="36" spans="1:5" x14ac:dyDescent="0.25">
      <c r="A36" s="26" t="s">
        <v>211</v>
      </c>
      <c r="B36" s="17" t="s">
        <v>12</v>
      </c>
      <c r="C36" s="33">
        <v>43790</v>
      </c>
      <c r="D36" s="33">
        <f ca="1">TODAY()</f>
        <v>43892</v>
      </c>
      <c r="E36" s="110">
        <f ca="1">(DATEDIF(C36,D36,"d"))/30</f>
        <v>3.4</v>
      </c>
    </row>
  </sheetData>
  <autoFilter ref="A1:E36">
    <sortState ref="A2:E36">
      <sortCondition ref="D1:D36"/>
    </sortState>
  </autoFilter>
  <conditionalFormatting sqref="D2:D36">
    <cfRule type="timePeriod" dxfId="0" priority="1" timePeriod="today">
      <formula>FLOOR(D2,1)=TODAY()</formula>
    </cfRule>
  </conditionalFormatting>
  <dataValidations count="1">
    <dataValidation type="list" allowBlank="1" showInputMessage="1" showErrorMessage="1" sqref="B15:B22">
      <formula1>"Avirons,Cilaos,Entre-Deux,Etang-Salé,La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Y56"/>
  <sheetViews>
    <sheetView zoomScale="70" zoomScaleNormal="70" workbookViewId="0">
      <pane xSplit="1" ySplit="1" topLeftCell="B20" activePane="bottomRight" state="frozen"/>
      <selection pane="topRight" activeCell="B1" sqref="B1"/>
      <selection pane="bottomLeft" activeCell="A2" sqref="A2"/>
      <selection pane="bottomRight" activeCell="N45" sqref="N45:O55"/>
    </sheetView>
  </sheetViews>
  <sheetFormatPr baseColWidth="10" defaultRowHeight="15" x14ac:dyDescent="0.25"/>
  <cols>
    <col min="1" max="1" width="53.42578125" style="47" bestFit="1" customWidth="1"/>
    <col min="2" max="2" width="18.5703125" style="47" bestFit="1" customWidth="1"/>
    <col min="3" max="5" width="11.42578125" style="47"/>
    <col min="6" max="6" width="22.42578125" style="47" bestFit="1" customWidth="1"/>
    <col min="7" max="7" width="22.42578125" style="47" customWidth="1"/>
    <col min="9" max="9" width="22.140625" bestFit="1" customWidth="1"/>
  </cols>
  <sheetData>
    <row r="1" spans="1:25" s="8" customFormat="1" ht="63" x14ac:dyDescent="0.25">
      <c r="A1" s="53" t="s">
        <v>0</v>
      </c>
      <c r="B1" s="29" t="s">
        <v>1</v>
      </c>
      <c r="C1" s="29" t="s">
        <v>2</v>
      </c>
      <c r="D1" s="53" t="s">
        <v>3</v>
      </c>
      <c r="E1" s="53" t="s">
        <v>4</v>
      </c>
      <c r="F1" s="55" t="s">
        <v>202</v>
      </c>
      <c r="G1" s="55" t="s">
        <v>203</v>
      </c>
      <c r="H1" s="48" t="s">
        <v>157</v>
      </c>
      <c r="I1" s="61" t="s">
        <v>158</v>
      </c>
      <c r="J1" s="75" t="s">
        <v>159</v>
      </c>
      <c r="K1" s="31" t="s">
        <v>160</v>
      </c>
      <c r="L1" s="31" t="s">
        <v>161</v>
      </c>
      <c r="M1" s="76" t="s">
        <v>162</v>
      </c>
      <c r="N1" s="48" t="s">
        <v>163</v>
      </c>
      <c r="O1" s="31" t="s">
        <v>164</v>
      </c>
      <c r="P1" s="31" t="s">
        <v>165</v>
      </c>
      <c r="Q1" s="61" t="s">
        <v>166</v>
      </c>
      <c r="R1" s="75" t="s">
        <v>167</v>
      </c>
      <c r="S1" s="31" t="s">
        <v>168</v>
      </c>
      <c r="T1" s="31" t="s">
        <v>169</v>
      </c>
      <c r="U1" s="76" t="s">
        <v>170</v>
      </c>
      <c r="V1" s="48" t="s">
        <v>171</v>
      </c>
      <c r="W1" s="31" t="s">
        <v>172</v>
      </c>
      <c r="X1" s="31" t="s">
        <v>173</v>
      </c>
      <c r="Y1" s="31" t="s">
        <v>174</v>
      </c>
    </row>
    <row r="2" spans="1:25" x14ac:dyDescent="0.25">
      <c r="A2" s="20" t="s">
        <v>110</v>
      </c>
      <c r="B2" s="17" t="s">
        <v>154</v>
      </c>
      <c r="C2" s="17">
        <v>2013</v>
      </c>
      <c r="D2" s="54" t="s">
        <v>28</v>
      </c>
      <c r="E2" s="54">
        <v>27</v>
      </c>
      <c r="F2" s="57">
        <v>3571760</v>
      </c>
      <c r="G2" s="56">
        <v>36948</v>
      </c>
      <c r="H2" s="49" t="s">
        <v>175</v>
      </c>
      <c r="I2" s="63" t="s">
        <v>176</v>
      </c>
      <c r="J2" s="77"/>
      <c r="K2" s="33"/>
      <c r="L2" s="33"/>
      <c r="M2" s="81"/>
      <c r="N2" s="68"/>
      <c r="O2" s="33"/>
      <c r="P2" s="33"/>
      <c r="Q2" s="98"/>
      <c r="R2" s="77"/>
      <c r="S2" s="33"/>
      <c r="T2" s="32" t="s">
        <v>177</v>
      </c>
      <c r="U2" s="78" t="s">
        <v>177</v>
      </c>
      <c r="V2" s="70"/>
      <c r="W2" s="32"/>
      <c r="X2" s="32"/>
      <c r="Y2" s="32"/>
    </row>
    <row r="3" spans="1:25" x14ac:dyDescent="0.25">
      <c r="A3" s="20" t="s">
        <v>111</v>
      </c>
      <c r="B3" s="17" t="s">
        <v>154</v>
      </c>
      <c r="C3" s="17">
        <v>2013</v>
      </c>
      <c r="D3" s="54" t="s">
        <v>27</v>
      </c>
      <c r="E3" s="54">
        <v>83</v>
      </c>
      <c r="F3" s="57">
        <v>8282246</v>
      </c>
      <c r="G3" s="56">
        <v>36545</v>
      </c>
      <c r="H3" s="49" t="s">
        <v>175</v>
      </c>
      <c r="I3" s="63" t="s">
        <v>178</v>
      </c>
      <c r="J3" s="77"/>
      <c r="K3" s="33"/>
      <c r="L3" s="33"/>
      <c r="M3" s="78" t="s">
        <v>177</v>
      </c>
      <c r="N3" s="70"/>
      <c r="O3" s="32"/>
      <c r="P3" s="32"/>
      <c r="Q3" s="96"/>
      <c r="R3" s="90"/>
      <c r="S3" s="32"/>
      <c r="T3" s="34">
        <v>42398</v>
      </c>
      <c r="U3" s="78" t="s">
        <v>177</v>
      </c>
      <c r="V3" s="70"/>
      <c r="W3" s="32"/>
      <c r="X3" s="32"/>
      <c r="Y3" s="32"/>
    </row>
    <row r="4" spans="1:25" ht="45" x14ac:dyDescent="0.25">
      <c r="A4" s="20" t="s">
        <v>112</v>
      </c>
      <c r="B4" s="17" t="s">
        <v>11</v>
      </c>
      <c r="C4" s="17">
        <v>2013</v>
      </c>
      <c r="D4" s="54" t="s">
        <v>28</v>
      </c>
      <c r="E4" s="54">
        <v>54</v>
      </c>
      <c r="F4" s="57">
        <v>5918673</v>
      </c>
      <c r="G4" s="56">
        <v>1998</v>
      </c>
      <c r="H4" s="49"/>
      <c r="I4" s="64" t="s">
        <v>179</v>
      </c>
      <c r="J4" s="77"/>
      <c r="K4" s="33"/>
      <c r="L4" s="33"/>
      <c r="M4" s="78"/>
      <c r="N4" s="70"/>
      <c r="O4" s="32"/>
      <c r="P4" s="32"/>
      <c r="Q4" s="96"/>
      <c r="R4" s="90"/>
      <c r="S4" s="32"/>
      <c r="T4" s="34"/>
      <c r="U4" s="88"/>
      <c r="V4" s="73"/>
      <c r="W4" s="34"/>
      <c r="X4" s="34"/>
      <c r="Y4" s="34"/>
    </row>
    <row r="5" spans="1:25" ht="45" x14ac:dyDescent="0.25">
      <c r="A5" s="18" t="s">
        <v>113</v>
      </c>
      <c r="B5" s="17" t="s">
        <v>12</v>
      </c>
      <c r="C5" s="17">
        <v>2013</v>
      </c>
      <c r="D5" s="54" t="s">
        <v>27</v>
      </c>
      <c r="E5" s="54">
        <v>34</v>
      </c>
      <c r="F5" s="57">
        <v>3023907</v>
      </c>
      <c r="G5" s="56">
        <v>1987</v>
      </c>
      <c r="H5" s="49"/>
      <c r="I5" s="64" t="s">
        <v>179</v>
      </c>
      <c r="J5" s="77"/>
      <c r="K5" s="33"/>
      <c r="L5" s="33"/>
      <c r="M5" s="78"/>
      <c r="N5" s="70"/>
      <c r="O5" s="32"/>
      <c r="P5" s="32"/>
      <c r="Q5" s="96"/>
      <c r="R5" s="90"/>
      <c r="S5" s="32"/>
      <c r="T5" s="34"/>
      <c r="U5" s="88"/>
      <c r="V5" s="73"/>
      <c r="W5" s="34"/>
      <c r="X5" s="34"/>
      <c r="Y5" s="34"/>
    </row>
    <row r="6" spans="1:25" x14ac:dyDescent="0.25">
      <c r="A6" s="20" t="s">
        <v>114</v>
      </c>
      <c r="B6" s="17" t="s">
        <v>155</v>
      </c>
      <c r="C6" s="17">
        <v>2013</v>
      </c>
      <c r="D6" s="54" t="s">
        <v>27</v>
      </c>
      <c r="E6" s="54">
        <v>24</v>
      </c>
      <c r="F6" s="57">
        <v>2051712</v>
      </c>
      <c r="G6" s="56">
        <v>2213</v>
      </c>
      <c r="H6" s="49"/>
      <c r="I6" s="63">
        <v>41659</v>
      </c>
      <c r="J6" s="77"/>
      <c r="K6" s="33"/>
      <c r="L6" s="33"/>
      <c r="M6" s="78"/>
      <c r="N6" s="70"/>
      <c r="O6" s="32"/>
      <c r="P6" s="32"/>
      <c r="Q6" s="96"/>
      <c r="R6" s="90"/>
      <c r="S6" s="32"/>
      <c r="T6" s="34"/>
      <c r="U6" s="88"/>
      <c r="V6" s="73"/>
      <c r="W6" s="34"/>
      <c r="X6" s="34"/>
      <c r="Y6" s="34"/>
    </row>
    <row r="7" spans="1:25" ht="45" x14ac:dyDescent="0.25">
      <c r="A7" s="20" t="s">
        <v>115</v>
      </c>
      <c r="B7" s="17" t="s">
        <v>11</v>
      </c>
      <c r="C7" s="17">
        <v>2013</v>
      </c>
      <c r="D7" s="54" t="s">
        <v>27</v>
      </c>
      <c r="E7" s="54">
        <v>9</v>
      </c>
      <c r="F7" s="57">
        <v>864010</v>
      </c>
      <c r="G7" s="56">
        <v>1995</v>
      </c>
      <c r="H7" s="49"/>
      <c r="I7" s="64" t="s">
        <v>179</v>
      </c>
      <c r="J7" s="77"/>
      <c r="K7" s="33"/>
      <c r="L7" s="33"/>
      <c r="M7" s="78"/>
      <c r="N7" s="70"/>
      <c r="O7" s="32"/>
      <c r="P7" s="32"/>
      <c r="Q7" s="96"/>
      <c r="R7" s="90"/>
      <c r="S7" s="32"/>
      <c r="T7" s="34"/>
      <c r="U7" s="88"/>
      <c r="V7" s="73"/>
      <c r="W7" s="34"/>
      <c r="X7" s="34"/>
      <c r="Y7" s="34"/>
    </row>
    <row r="8" spans="1:25" ht="60" x14ac:dyDescent="0.25">
      <c r="A8" s="20" t="s">
        <v>116</v>
      </c>
      <c r="B8" s="17" t="s">
        <v>12</v>
      </c>
      <c r="C8" s="17">
        <v>2013</v>
      </c>
      <c r="D8" s="54" t="s">
        <v>27</v>
      </c>
      <c r="E8" s="54">
        <v>15</v>
      </c>
      <c r="F8" s="57">
        <v>1314229</v>
      </c>
      <c r="G8" s="56">
        <v>8404</v>
      </c>
      <c r="H8" s="49"/>
      <c r="I8" s="64" t="s">
        <v>180</v>
      </c>
      <c r="J8" s="87"/>
      <c r="K8" s="34"/>
      <c r="L8" s="34"/>
      <c r="M8" s="88"/>
      <c r="N8" s="73"/>
      <c r="O8" s="34"/>
      <c r="P8" s="34"/>
      <c r="Q8" s="66"/>
      <c r="R8" s="87"/>
      <c r="S8" s="34"/>
      <c r="T8" s="34"/>
      <c r="U8" s="88"/>
      <c r="V8" s="73"/>
      <c r="W8" s="34"/>
      <c r="X8" s="34"/>
      <c r="Y8" s="34"/>
    </row>
    <row r="9" spans="1:25" ht="45" x14ac:dyDescent="0.25">
      <c r="A9" s="18" t="s">
        <v>117</v>
      </c>
      <c r="B9" s="17" t="s">
        <v>11</v>
      </c>
      <c r="C9" s="17">
        <v>2013</v>
      </c>
      <c r="D9" s="54" t="s">
        <v>28</v>
      </c>
      <c r="E9" s="54">
        <v>44</v>
      </c>
      <c r="F9" s="57">
        <v>4693223</v>
      </c>
      <c r="G9" s="56">
        <v>2114</v>
      </c>
      <c r="H9" s="49"/>
      <c r="I9" s="64" t="s">
        <v>179</v>
      </c>
      <c r="J9" s="77"/>
      <c r="K9" s="33"/>
      <c r="L9" s="33"/>
      <c r="M9" s="78"/>
      <c r="N9" s="70"/>
      <c r="O9" s="32"/>
      <c r="P9" s="32"/>
      <c r="Q9" s="96"/>
      <c r="R9" s="90"/>
      <c r="S9" s="32"/>
      <c r="T9" s="34"/>
      <c r="U9" s="88"/>
      <c r="V9" s="73"/>
      <c r="W9" s="34"/>
      <c r="X9" s="34"/>
      <c r="Y9" s="34"/>
    </row>
    <row r="10" spans="1:25" ht="45" x14ac:dyDescent="0.25">
      <c r="A10" s="20" t="s">
        <v>118</v>
      </c>
      <c r="B10" s="17" t="s">
        <v>15</v>
      </c>
      <c r="C10" s="17">
        <v>2013</v>
      </c>
      <c r="D10" s="54" t="s">
        <v>27</v>
      </c>
      <c r="E10" s="54">
        <v>18</v>
      </c>
      <c r="F10" s="57">
        <v>1490303</v>
      </c>
      <c r="G10" s="56">
        <v>2070</v>
      </c>
      <c r="H10" s="49"/>
      <c r="I10" s="64" t="s">
        <v>179</v>
      </c>
      <c r="J10" s="77"/>
      <c r="K10" s="33"/>
      <c r="L10" s="33"/>
      <c r="M10" s="78"/>
      <c r="N10" s="70"/>
      <c r="O10" s="32"/>
      <c r="P10" s="32"/>
      <c r="Q10" s="96"/>
      <c r="R10" s="90"/>
      <c r="S10" s="32"/>
      <c r="T10" s="34"/>
      <c r="U10" s="88"/>
      <c r="V10" s="73"/>
      <c r="W10" s="34"/>
      <c r="X10" s="34"/>
      <c r="Y10" s="34"/>
    </row>
    <row r="11" spans="1:25" ht="75" x14ac:dyDescent="0.25">
      <c r="A11" s="20" t="s">
        <v>119</v>
      </c>
      <c r="B11" s="17" t="s">
        <v>156</v>
      </c>
      <c r="C11" s="17">
        <v>2013</v>
      </c>
      <c r="D11" s="54" t="s">
        <v>27</v>
      </c>
      <c r="E11" s="54">
        <v>14</v>
      </c>
      <c r="F11" s="57">
        <v>1260196</v>
      </c>
      <c r="G11" s="56">
        <v>1989</v>
      </c>
      <c r="H11" s="49"/>
      <c r="I11" s="64" t="s">
        <v>181</v>
      </c>
      <c r="J11" s="77"/>
      <c r="K11" s="33"/>
      <c r="L11" s="33"/>
      <c r="M11" s="88"/>
      <c r="N11" s="73"/>
      <c r="O11" s="34"/>
      <c r="P11" s="34"/>
      <c r="Q11" s="66"/>
      <c r="R11" s="87"/>
      <c r="S11" s="34"/>
      <c r="T11" s="34"/>
      <c r="U11" s="88"/>
      <c r="V11" s="73"/>
      <c r="W11" s="34"/>
      <c r="X11" s="34"/>
      <c r="Y11" s="34"/>
    </row>
    <row r="12" spans="1:25" x14ac:dyDescent="0.25">
      <c r="A12" s="20" t="s">
        <v>120</v>
      </c>
      <c r="B12" s="17" t="s">
        <v>26</v>
      </c>
      <c r="C12" s="17">
        <v>2013</v>
      </c>
      <c r="D12" s="54" t="s">
        <v>28</v>
      </c>
      <c r="E12" s="54">
        <v>37</v>
      </c>
      <c r="F12" s="57">
        <f>4104492+579732</f>
        <v>4684224</v>
      </c>
      <c r="G12" s="56">
        <v>2029</v>
      </c>
      <c r="H12" s="49"/>
      <c r="I12" s="63">
        <v>41652</v>
      </c>
      <c r="J12" s="77"/>
      <c r="K12" s="33"/>
      <c r="L12" s="33"/>
      <c r="M12" s="78"/>
      <c r="N12" s="70"/>
      <c r="O12" s="32"/>
      <c r="P12" s="32"/>
      <c r="Q12" s="96"/>
      <c r="R12" s="90"/>
      <c r="S12" s="32"/>
      <c r="T12" s="32"/>
      <c r="U12" s="88"/>
      <c r="V12" s="73"/>
      <c r="W12" s="34"/>
      <c r="X12" s="34"/>
      <c r="Y12" s="34"/>
    </row>
    <row r="13" spans="1:25" x14ac:dyDescent="0.25">
      <c r="A13" s="20" t="s">
        <v>121</v>
      </c>
      <c r="B13" s="17" t="s">
        <v>26</v>
      </c>
      <c r="C13" s="17">
        <v>2013</v>
      </c>
      <c r="D13" s="54" t="s">
        <v>27</v>
      </c>
      <c r="E13" s="54">
        <v>44</v>
      </c>
      <c r="F13" s="57">
        <v>3678947</v>
      </c>
      <c r="G13" s="56">
        <v>2214</v>
      </c>
      <c r="H13" s="49"/>
      <c r="I13" s="63">
        <v>41659</v>
      </c>
      <c r="J13" s="77"/>
      <c r="K13" s="33"/>
      <c r="L13" s="33"/>
      <c r="M13" s="78"/>
      <c r="N13" s="70"/>
      <c r="O13" s="32"/>
      <c r="P13" s="32"/>
      <c r="Q13" s="96"/>
      <c r="R13" s="90"/>
      <c r="S13" s="32"/>
      <c r="T13" s="34"/>
      <c r="U13" s="88"/>
      <c r="V13" s="73"/>
      <c r="W13" s="34"/>
      <c r="X13" s="34"/>
      <c r="Y13" s="34"/>
    </row>
    <row r="14" spans="1:25" ht="60" x14ac:dyDescent="0.25">
      <c r="A14" s="21" t="s">
        <v>122</v>
      </c>
      <c r="B14" s="17" t="s">
        <v>22</v>
      </c>
      <c r="C14" s="17">
        <v>2014</v>
      </c>
      <c r="D14" s="54" t="s">
        <v>27</v>
      </c>
      <c r="E14" s="54">
        <v>30</v>
      </c>
      <c r="F14" s="57">
        <v>2706087</v>
      </c>
      <c r="G14" s="56">
        <v>39828</v>
      </c>
      <c r="H14" s="49" t="s">
        <v>175</v>
      </c>
      <c r="I14" s="65" t="s">
        <v>182</v>
      </c>
      <c r="J14" s="86"/>
      <c r="K14" s="35"/>
      <c r="L14" s="35"/>
      <c r="M14" s="78" t="s">
        <v>183</v>
      </c>
      <c r="N14" s="70"/>
      <c r="O14" s="32"/>
      <c r="P14" s="32"/>
      <c r="Q14" s="96"/>
      <c r="R14" s="90"/>
      <c r="S14" s="32"/>
      <c r="T14" s="32">
        <v>42410</v>
      </c>
      <c r="U14" s="78"/>
      <c r="V14" s="70"/>
      <c r="W14" s="32"/>
      <c r="X14" s="32"/>
      <c r="Y14" s="32"/>
    </row>
    <row r="15" spans="1:25" x14ac:dyDescent="0.25">
      <c r="A15" s="21" t="s">
        <v>123</v>
      </c>
      <c r="B15" s="17" t="s">
        <v>12</v>
      </c>
      <c r="C15" s="17">
        <v>2014</v>
      </c>
      <c r="D15" s="54" t="s">
        <v>27</v>
      </c>
      <c r="E15" s="54">
        <v>21</v>
      </c>
      <c r="F15" s="57">
        <v>1784577</v>
      </c>
      <c r="G15" s="56">
        <v>53336</v>
      </c>
      <c r="H15" s="49"/>
      <c r="I15" s="65"/>
      <c r="J15" s="84"/>
      <c r="K15" s="36"/>
      <c r="L15" s="36"/>
      <c r="M15" s="78"/>
      <c r="N15" s="70"/>
      <c r="O15" s="32"/>
      <c r="P15" s="32"/>
      <c r="Q15" s="96"/>
      <c r="R15" s="90"/>
      <c r="S15" s="32"/>
      <c r="T15" s="37"/>
      <c r="U15" s="85"/>
      <c r="V15" s="72"/>
      <c r="W15" s="37"/>
      <c r="X15" s="37"/>
      <c r="Y15" s="37"/>
    </row>
    <row r="16" spans="1:25" x14ac:dyDescent="0.25">
      <c r="A16" s="21" t="s">
        <v>204</v>
      </c>
      <c r="B16" s="17" t="s">
        <v>12</v>
      </c>
      <c r="C16" s="17">
        <v>2014</v>
      </c>
      <c r="D16" s="54" t="s">
        <v>27</v>
      </c>
      <c r="E16" s="54">
        <v>21</v>
      </c>
      <c r="F16" s="57">
        <v>1268847</v>
      </c>
      <c r="G16" s="56">
        <v>66581</v>
      </c>
      <c r="H16" s="49"/>
      <c r="I16" s="65"/>
      <c r="J16" s="90">
        <v>42949</v>
      </c>
      <c r="K16" s="32">
        <v>42983</v>
      </c>
      <c r="L16" s="36"/>
      <c r="M16" s="78"/>
      <c r="N16" s="70">
        <v>42949</v>
      </c>
      <c r="O16" s="32">
        <v>43000</v>
      </c>
      <c r="P16" s="32"/>
      <c r="Q16" s="96"/>
      <c r="R16" s="90">
        <v>42949</v>
      </c>
      <c r="S16" s="32">
        <v>43025</v>
      </c>
      <c r="T16" s="37"/>
      <c r="U16" s="85"/>
      <c r="V16" s="70">
        <v>42949</v>
      </c>
      <c r="W16" s="32">
        <v>42991</v>
      </c>
      <c r="X16" s="37"/>
      <c r="Y16" s="37"/>
    </row>
    <row r="17" spans="1:25" ht="60" x14ac:dyDescent="0.25">
      <c r="A17" s="18" t="s">
        <v>124</v>
      </c>
      <c r="B17" s="19" t="s">
        <v>11</v>
      </c>
      <c r="C17" s="19">
        <v>2014</v>
      </c>
      <c r="D17" s="54" t="s">
        <v>27</v>
      </c>
      <c r="E17" s="54">
        <v>47</v>
      </c>
      <c r="F17" s="57">
        <v>4540907</v>
      </c>
      <c r="G17" s="56">
        <v>18205</v>
      </c>
      <c r="H17" s="50" t="s">
        <v>184</v>
      </c>
      <c r="I17" s="65" t="s">
        <v>185</v>
      </c>
      <c r="J17" s="86"/>
      <c r="K17" s="35"/>
      <c r="L17" s="35"/>
      <c r="M17" s="78"/>
      <c r="N17" s="70"/>
      <c r="O17" s="32"/>
      <c r="P17" s="32"/>
      <c r="Q17" s="96"/>
      <c r="R17" s="90"/>
      <c r="S17" s="32"/>
      <c r="T17" s="32">
        <v>42276</v>
      </c>
      <c r="U17" s="78"/>
      <c r="V17" s="70"/>
      <c r="W17" s="32"/>
      <c r="X17" s="32"/>
      <c r="Y17" s="32"/>
    </row>
    <row r="18" spans="1:25" ht="60" x14ac:dyDescent="0.25">
      <c r="A18" s="22" t="s">
        <v>125</v>
      </c>
      <c r="B18" s="17" t="s">
        <v>11</v>
      </c>
      <c r="C18" s="17">
        <v>2014</v>
      </c>
      <c r="D18" s="54" t="s">
        <v>27</v>
      </c>
      <c r="E18" s="54">
        <v>50</v>
      </c>
      <c r="F18" s="57">
        <v>5272824</v>
      </c>
      <c r="G18" s="56">
        <v>38964</v>
      </c>
      <c r="H18" s="49" t="s">
        <v>175</v>
      </c>
      <c r="I18" s="65" t="s">
        <v>186</v>
      </c>
      <c r="J18" s="77"/>
      <c r="K18" s="33"/>
      <c r="L18" s="33"/>
      <c r="M18" s="78">
        <v>42401</v>
      </c>
      <c r="N18" s="70"/>
      <c r="O18" s="32"/>
      <c r="P18" s="32"/>
      <c r="Q18" s="96"/>
      <c r="R18" s="90"/>
      <c r="S18" s="32"/>
      <c r="T18" s="32">
        <v>42410</v>
      </c>
      <c r="U18" s="78">
        <v>42360</v>
      </c>
      <c r="V18" s="70"/>
      <c r="W18" s="32"/>
      <c r="X18" s="32"/>
      <c r="Y18" s="32"/>
    </row>
    <row r="19" spans="1:25" ht="60" x14ac:dyDescent="0.25">
      <c r="A19" s="18" t="s">
        <v>126</v>
      </c>
      <c r="B19" s="17" t="s">
        <v>22</v>
      </c>
      <c r="C19" s="19">
        <v>2014</v>
      </c>
      <c r="D19" s="54" t="s">
        <v>27</v>
      </c>
      <c r="E19" s="54">
        <v>16</v>
      </c>
      <c r="F19" s="57">
        <v>1596953</v>
      </c>
      <c r="G19" s="56">
        <v>19375</v>
      </c>
      <c r="H19" s="50" t="s">
        <v>187</v>
      </c>
      <c r="I19" s="65" t="s">
        <v>188</v>
      </c>
      <c r="J19" s="86"/>
      <c r="K19" s="35"/>
      <c r="L19" s="35"/>
      <c r="M19" s="78"/>
      <c r="N19" s="70"/>
      <c r="O19" s="32"/>
      <c r="P19" s="32"/>
      <c r="Q19" s="96"/>
      <c r="R19" s="90"/>
      <c r="S19" s="32"/>
      <c r="T19" s="32"/>
      <c r="U19" s="78"/>
      <c r="V19" s="70"/>
      <c r="W19" s="32"/>
      <c r="X19" s="32"/>
      <c r="Y19" s="32"/>
    </row>
    <row r="20" spans="1:25" ht="60" x14ac:dyDescent="0.25">
      <c r="A20" s="18" t="s">
        <v>127</v>
      </c>
      <c r="B20" s="19" t="s">
        <v>22</v>
      </c>
      <c r="C20" s="19">
        <v>2014</v>
      </c>
      <c r="D20" s="54" t="s">
        <v>28</v>
      </c>
      <c r="E20" s="54">
        <v>9</v>
      </c>
      <c r="F20" s="57">
        <v>1199946</v>
      </c>
      <c r="G20" s="56">
        <v>20363</v>
      </c>
      <c r="H20" s="50" t="s">
        <v>175</v>
      </c>
      <c r="I20" s="65" t="s">
        <v>188</v>
      </c>
      <c r="J20" s="86"/>
      <c r="K20" s="35"/>
      <c r="L20" s="35"/>
      <c r="M20" s="78"/>
      <c r="N20" s="70"/>
      <c r="O20" s="32"/>
      <c r="P20" s="32"/>
      <c r="Q20" s="96"/>
      <c r="R20" s="90"/>
      <c r="S20" s="32"/>
      <c r="T20" s="32"/>
      <c r="U20" s="78"/>
      <c r="V20" s="70"/>
      <c r="W20" s="32"/>
      <c r="X20" s="32"/>
      <c r="Y20" s="32"/>
    </row>
    <row r="21" spans="1:25" x14ac:dyDescent="0.25">
      <c r="A21" s="23" t="s">
        <v>128</v>
      </c>
      <c r="B21" s="17" t="s">
        <v>154</v>
      </c>
      <c r="C21" s="17">
        <v>2015</v>
      </c>
      <c r="D21" s="54" t="s">
        <v>27</v>
      </c>
      <c r="E21" s="54">
        <v>18</v>
      </c>
      <c r="F21" s="57">
        <v>2024741</v>
      </c>
      <c r="G21" s="56">
        <v>54050</v>
      </c>
      <c r="H21" s="49">
        <v>42627</v>
      </c>
      <c r="I21" s="63">
        <v>42725</v>
      </c>
      <c r="J21" s="79"/>
      <c r="K21" s="38"/>
      <c r="L21" s="38"/>
      <c r="M21" s="80"/>
      <c r="N21" s="69"/>
      <c r="O21" s="39"/>
      <c r="P21" s="39"/>
      <c r="Q21" s="97"/>
      <c r="R21" s="104"/>
      <c r="S21" s="39"/>
      <c r="T21" s="40">
        <v>42725</v>
      </c>
      <c r="U21" s="80"/>
      <c r="V21" s="69"/>
      <c r="W21" s="39"/>
      <c r="X21" s="39"/>
      <c r="Y21" s="39"/>
    </row>
    <row r="22" spans="1:25" x14ac:dyDescent="0.25">
      <c r="A22" s="24" t="s">
        <v>129</v>
      </c>
      <c r="B22" s="17" t="s">
        <v>11</v>
      </c>
      <c r="C22" s="17">
        <v>2015</v>
      </c>
      <c r="D22" s="54" t="s">
        <v>28</v>
      </c>
      <c r="E22" s="54">
        <v>20</v>
      </c>
      <c r="F22" s="57">
        <v>3180750</v>
      </c>
      <c r="G22" s="56">
        <v>66464</v>
      </c>
      <c r="H22" s="49"/>
      <c r="I22" s="65"/>
      <c r="J22" s="77"/>
      <c r="K22" s="33"/>
      <c r="L22" s="33"/>
      <c r="M22" s="78"/>
      <c r="N22" s="70"/>
      <c r="O22" s="32"/>
      <c r="P22" s="32"/>
      <c r="Q22" s="96"/>
      <c r="R22" s="90"/>
      <c r="S22" s="32"/>
      <c r="T22" s="32"/>
      <c r="U22" s="88"/>
      <c r="V22" s="73"/>
      <c r="W22" s="34"/>
      <c r="X22" s="34"/>
      <c r="Y22" s="34"/>
    </row>
    <row r="23" spans="1:25" x14ac:dyDescent="0.25">
      <c r="A23" s="24" t="s">
        <v>130</v>
      </c>
      <c r="B23" s="17" t="s">
        <v>23</v>
      </c>
      <c r="C23" s="17">
        <v>2015</v>
      </c>
      <c r="D23" s="54" t="s">
        <v>28</v>
      </c>
      <c r="E23" s="54">
        <v>46</v>
      </c>
      <c r="F23" s="57">
        <v>5285874</v>
      </c>
      <c r="G23" s="56">
        <v>54047</v>
      </c>
      <c r="H23" s="49"/>
      <c r="I23" s="65"/>
      <c r="J23" s="84"/>
      <c r="K23" s="36"/>
      <c r="L23" s="36"/>
      <c r="M23" s="85"/>
      <c r="N23" s="72"/>
      <c r="O23" s="37"/>
      <c r="P23" s="37"/>
      <c r="Q23" s="99"/>
      <c r="R23" s="105"/>
      <c r="S23" s="37"/>
      <c r="T23" s="37"/>
      <c r="U23" s="85"/>
      <c r="V23" s="72"/>
      <c r="W23" s="37"/>
      <c r="X23" s="37"/>
      <c r="Y23" s="37"/>
    </row>
    <row r="24" spans="1:25" x14ac:dyDescent="0.25">
      <c r="A24" s="24" t="s">
        <v>131</v>
      </c>
      <c r="B24" s="17" t="s">
        <v>23</v>
      </c>
      <c r="C24" s="17">
        <v>2015</v>
      </c>
      <c r="D24" s="54" t="s">
        <v>27</v>
      </c>
      <c r="E24" s="54">
        <v>12</v>
      </c>
      <c r="F24" s="57">
        <v>771556</v>
      </c>
      <c r="G24" s="56">
        <v>54134</v>
      </c>
      <c r="H24" s="49"/>
      <c r="I24" s="65"/>
      <c r="J24" s="84"/>
      <c r="K24" s="36"/>
      <c r="L24" s="36"/>
      <c r="M24" s="85"/>
      <c r="N24" s="72"/>
      <c r="O24" s="37"/>
      <c r="P24" s="37"/>
      <c r="Q24" s="99"/>
      <c r="R24" s="105"/>
      <c r="S24" s="37"/>
      <c r="T24" s="37"/>
      <c r="U24" s="85"/>
      <c r="V24" s="72"/>
      <c r="W24" s="37"/>
      <c r="X24" s="37"/>
      <c r="Y24" s="37"/>
    </row>
    <row r="25" spans="1:25" ht="30" x14ac:dyDescent="0.25">
      <c r="A25" s="24" t="s">
        <v>132</v>
      </c>
      <c r="B25" s="17" t="s">
        <v>22</v>
      </c>
      <c r="C25" s="17">
        <v>2015</v>
      </c>
      <c r="D25" s="54" t="s">
        <v>27</v>
      </c>
      <c r="E25" s="54">
        <v>18</v>
      </c>
      <c r="F25" s="57">
        <v>2524155</v>
      </c>
      <c r="G25" s="56">
        <v>66468</v>
      </c>
      <c r="H25" s="49">
        <v>42920</v>
      </c>
      <c r="I25" s="65" t="s">
        <v>189</v>
      </c>
      <c r="J25" s="77"/>
      <c r="K25" s="33"/>
      <c r="L25" s="33"/>
      <c r="M25" s="78"/>
      <c r="N25" s="70"/>
      <c r="O25" s="32"/>
      <c r="P25" s="32"/>
      <c r="Q25" s="96"/>
      <c r="R25" s="90"/>
      <c r="S25" s="32"/>
      <c r="T25" s="32"/>
      <c r="U25" s="78"/>
      <c r="V25" s="70"/>
      <c r="W25" s="32"/>
      <c r="X25" s="32"/>
      <c r="Y25" s="32"/>
    </row>
    <row r="26" spans="1:25" x14ac:dyDescent="0.25">
      <c r="A26" s="21" t="s">
        <v>133</v>
      </c>
      <c r="B26" s="19" t="s">
        <v>156</v>
      </c>
      <c r="C26" s="19">
        <v>2015</v>
      </c>
      <c r="D26" s="54" t="s">
        <v>27</v>
      </c>
      <c r="E26" s="54">
        <v>19</v>
      </c>
      <c r="F26" s="57">
        <v>1359322</v>
      </c>
      <c r="G26" s="56">
        <v>52069</v>
      </c>
      <c r="H26" s="49"/>
      <c r="I26" s="65"/>
      <c r="J26" s="84"/>
      <c r="K26" s="36"/>
      <c r="L26" s="36"/>
      <c r="M26" s="85"/>
      <c r="N26" s="72"/>
      <c r="O26" s="37"/>
      <c r="P26" s="37"/>
      <c r="Q26" s="99"/>
      <c r="R26" s="105"/>
      <c r="S26" s="37"/>
      <c r="T26" s="37"/>
      <c r="U26" s="85"/>
      <c r="V26" s="72"/>
      <c r="W26" s="37"/>
      <c r="X26" s="37"/>
      <c r="Y26" s="37"/>
    </row>
    <row r="27" spans="1:25" ht="60" x14ac:dyDescent="0.25">
      <c r="A27" s="24" t="s">
        <v>134</v>
      </c>
      <c r="B27" s="17" t="s">
        <v>12</v>
      </c>
      <c r="C27" s="17">
        <v>2015</v>
      </c>
      <c r="D27" s="54" t="s">
        <v>27</v>
      </c>
      <c r="E27" s="54">
        <v>20</v>
      </c>
      <c r="F27" s="57">
        <v>1544668</v>
      </c>
      <c r="G27" s="56">
        <v>54049</v>
      </c>
      <c r="H27" s="50" t="s">
        <v>190</v>
      </c>
      <c r="I27" s="65" t="s">
        <v>191</v>
      </c>
      <c r="J27" s="89"/>
      <c r="K27" s="41"/>
      <c r="L27" s="41"/>
      <c r="M27" s="85">
        <v>42725</v>
      </c>
      <c r="N27" s="72"/>
      <c r="O27" s="37"/>
      <c r="P27" s="37"/>
      <c r="Q27" s="99"/>
      <c r="R27" s="105"/>
      <c r="S27" s="37"/>
      <c r="T27" s="37">
        <v>42915</v>
      </c>
      <c r="U27" s="85">
        <v>42912</v>
      </c>
      <c r="V27" s="72"/>
      <c r="W27" s="37"/>
      <c r="X27" s="37"/>
      <c r="Y27" s="37"/>
    </row>
    <row r="28" spans="1:25" ht="45" x14ac:dyDescent="0.25">
      <c r="A28" s="21" t="s">
        <v>135</v>
      </c>
      <c r="B28" s="17" t="s">
        <v>12</v>
      </c>
      <c r="C28" s="17">
        <v>2015</v>
      </c>
      <c r="D28" s="54" t="s">
        <v>27</v>
      </c>
      <c r="E28" s="54">
        <v>55</v>
      </c>
      <c r="F28" s="57">
        <v>3865450</v>
      </c>
      <c r="G28" s="56">
        <v>58354</v>
      </c>
      <c r="H28" s="49"/>
      <c r="I28" s="64" t="s">
        <v>192</v>
      </c>
      <c r="J28" s="91"/>
      <c r="K28" s="42"/>
      <c r="L28" s="42"/>
      <c r="M28" s="92"/>
      <c r="N28" s="74"/>
      <c r="O28" s="42"/>
      <c r="P28" s="42"/>
      <c r="Q28" s="101"/>
      <c r="R28" s="91"/>
      <c r="S28" s="42"/>
      <c r="T28" s="37"/>
      <c r="U28" s="92"/>
      <c r="V28" s="74"/>
      <c r="W28" s="42"/>
      <c r="X28" s="42"/>
      <c r="Y28" s="42"/>
    </row>
    <row r="29" spans="1:25" x14ac:dyDescent="0.25">
      <c r="A29" s="24" t="s">
        <v>136</v>
      </c>
      <c r="B29" s="17" t="s">
        <v>11</v>
      </c>
      <c r="C29" s="17">
        <v>2016</v>
      </c>
      <c r="D29" s="54" t="s">
        <v>27</v>
      </c>
      <c r="E29" s="54">
        <v>69</v>
      </c>
      <c r="F29" s="57">
        <v>8279527</v>
      </c>
      <c r="G29" s="56">
        <v>66463</v>
      </c>
      <c r="H29" s="49"/>
      <c r="I29" s="65"/>
      <c r="J29" s="77"/>
      <c r="K29" s="33"/>
      <c r="L29" s="33"/>
      <c r="M29" s="78"/>
      <c r="N29" s="70"/>
      <c r="O29" s="32"/>
      <c r="P29" s="32"/>
      <c r="Q29" s="96"/>
      <c r="R29" s="90"/>
      <c r="S29" s="32"/>
      <c r="T29" s="32"/>
      <c r="U29" s="78"/>
      <c r="V29" s="70"/>
      <c r="W29" s="32"/>
      <c r="X29" s="32"/>
      <c r="Y29" s="32"/>
    </row>
    <row r="30" spans="1:25" ht="60" x14ac:dyDescent="0.25">
      <c r="A30" s="21" t="s">
        <v>137</v>
      </c>
      <c r="B30" s="19" t="s">
        <v>22</v>
      </c>
      <c r="C30" s="19">
        <v>2016</v>
      </c>
      <c r="D30" s="54" t="s">
        <v>28</v>
      </c>
      <c r="E30" s="54">
        <v>30</v>
      </c>
      <c r="F30" s="57">
        <v>3296474</v>
      </c>
      <c r="G30" s="56">
        <v>19385</v>
      </c>
      <c r="H30" s="49" t="s">
        <v>175</v>
      </c>
      <c r="I30" s="65" t="s">
        <v>188</v>
      </c>
      <c r="J30" s="86"/>
      <c r="K30" s="35"/>
      <c r="L30" s="35"/>
      <c r="M30" s="78"/>
      <c r="N30" s="70"/>
      <c r="O30" s="32"/>
      <c r="P30" s="32"/>
      <c r="Q30" s="96"/>
      <c r="R30" s="90"/>
      <c r="S30" s="32"/>
      <c r="T30" s="32"/>
      <c r="U30" s="78"/>
      <c r="V30" s="70"/>
      <c r="W30" s="32"/>
      <c r="X30" s="32"/>
      <c r="Y30" s="32"/>
    </row>
    <row r="31" spans="1:25" x14ac:dyDescent="0.25">
      <c r="A31" s="25" t="s">
        <v>138</v>
      </c>
      <c r="B31" s="17" t="s">
        <v>15</v>
      </c>
      <c r="C31" s="17">
        <v>2016</v>
      </c>
      <c r="D31" s="54" t="s">
        <v>27</v>
      </c>
      <c r="E31" s="54">
        <v>35</v>
      </c>
      <c r="F31" s="57">
        <v>4389988</v>
      </c>
      <c r="G31" s="56">
        <v>66467</v>
      </c>
      <c r="H31" s="49">
        <v>42920</v>
      </c>
      <c r="I31" s="65" t="s">
        <v>193</v>
      </c>
      <c r="J31" s="77"/>
      <c r="K31" s="33"/>
      <c r="L31" s="33"/>
      <c r="M31" s="78"/>
      <c r="N31" s="70"/>
      <c r="O31" s="32"/>
      <c r="P31" s="32"/>
      <c r="Q31" s="96"/>
      <c r="R31" s="90"/>
      <c r="S31" s="32"/>
      <c r="T31" s="32"/>
      <c r="U31" s="78"/>
      <c r="V31" s="70"/>
      <c r="W31" s="32"/>
      <c r="X31" s="32"/>
      <c r="Y31" s="32"/>
    </row>
    <row r="32" spans="1:25" x14ac:dyDescent="0.25">
      <c r="A32" s="25" t="s">
        <v>139</v>
      </c>
      <c r="B32" s="17" t="s">
        <v>152</v>
      </c>
      <c r="C32" s="17">
        <v>2016</v>
      </c>
      <c r="D32" s="54" t="s">
        <v>27</v>
      </c>
      <c r="E32" s="54">
        <v>28</v>
      </c>
      <c r="F32" s="57">
        <v>3369529</v>
      </c>
      <c r="G32" s="56">
        <v>66469</v>
      </c>
      <c r="H32" s="49"/>
      <c r="I32" s="65"/>
      <c r="J32" s="77"/>
      <c r="K32" s="33"/>
      <c r="L32" s="33"/>
      <c r="M32" s="78"/>
      <c r="N32" s="70"/>
      <c r="O32" s="32"/>
      <c r="P32" s="32"/>
      <c r="Q32" s="96"/>
      <c r="R32" s="90"/>
      <c r="S32" s="32"/>
      <c r="T32" s="32"/>
      <c r="U32" s="78"/>
      <c r="V32" s="70"/>
      <c r="W32" s="32"/>
      <c r="X32" s="32"/>
      <c r="Y32" s="32"/>
    </row>
    <row r="33" spans="1:25" ht="30" x14ac:dyDescent="0.25">
      <c r="A33" s="24" t="s">
        <v>140</v>
      </c>
      <c r="B33" s="17" t="s">
        <v>12</v>
      </c>
      <c r="C33" s="17">
        <v>2016</v>
      </c>
      <c r="D33" s="54" t="s">
        <v>27</v>
      </c>
      <c r="E33" s="54">
        <v>40</v>
      </c>
      <c r="F33" s="57">
        <v>4382057</v>
      </c>
      <c r="G33" s="56">
        <v>87781</v>
      </c>
      <c r="H33" s="49"/>
      <c r="I33" s="64" t="s">
        <v>194</v>
      </c>
      <c r="J33" s="77"/>
      <c r="K33" s="33"/>
      <c r="L33" s="33"/>
      <c r="M33" s="78"/>
      <c r="N33" s="70"/>
      <c r="O33" s="32"/>
      <c r="P33" s="32"/>
      <c r="Q33" s="96"/>
      <c r="R33" s="90"/>
      <c r="S33" s="32">
        <v>43571</v>
      </c>
      <c r="T33" s="32">
        <v>43584</v>
      </c>
      <c r="U33" s="78"/>
      <c r="V33" s="71"/>
      <c r="W33" s="43"/>
      <c r="X33" s="43"/>
      <c r="Y33" s="32"/>
    </row>
    <row r="34" spans="1:25" ht="30" x14ac:dyDescent="0.25">
      <c r="A34" s="20" t="s">
        <v>141</v>
      </c>
      <c r="B34" s="17" t="s">
        <v>81</v>
      </c>
      <c r="C34" s="17">
        <v>2016</v>
      </c>
      <c r="D34" s="54" t="s">
        <v>27</v>
      </c>
      <c r="E34" s="54">
        <v>23</v>
      </c>
      <c r="F34" s="57">
        <v>1772076</v>
      </c>
      <c r="G34" s="56">
        <v>54048</v>
      </c>
      <c r="H34" s="49"/>
      <c r="I34" s="65" t="s">
        <v>195</v>
      </c>
      <c r="J34" s="84"/>
      <c r="K34" s="36"/>
      <c r="L34" s="36"/>
      <c r="M34" s="85" t="s">
        <v>175</v>
      </c>
      <c r="N34" s="72"/>
      <c r="O34" s="37"/>
      <c r="P34" s="37"/>
      <c r="Q34" s="99"/>
      <c r="R34" s="105"/>
      <c r="S34" s="37"/>
      <c r="T34" s="37" t="s">
        <v>175</v>
      </c>
      <c r="U34" s="85">
        <v>42922</v>
      </c>
      <c r="V34" s="72"/>
      <c r="W34" s="37"/>
      <c r="X34" s="37"/>
      <c r="Y34" s="37"/>
    </row>
    <row r="35" spans="1:25" x14ac:dyDescent="0.25">
      <c r="A35" s="26" t="s">
        <v>6</v>
      </c>
      <c r="B35" s="17" t="s">
        <v>12</v>
      </c>
      <c r="C35" s="17">
        <v>2017</v>
      </c>
      <c r="D35" s="54" t="s">
        <v>16</v>
      </c>
      <c r="E35" s="54">
        <v>10</v>
      </c>
      <c r="F35" s="57">
        <v>177156</v>
      </c>
      <c r="G35" s="56">
        <v>78082</v>
      </c>
      <c r="H35" s="49"/>
      <c r="I35" s="62"/>
      <c r="J35" s="77">
        <v>43258</v>
      </c>
      <c r="K35" s="33">
        <v>43280</v>
      </c>
      <c r="L35" s="33">
        <v>43311</v>
      </c>
      <c r="M35" s="78"/>
      <c r="N35" s="68">
        <v>43258</v>
      </c>
      <c r="O35" s="32"/>
      <c r="P35" s="32"/>
      <c r="Q35" s="96"/>
      <c r="R35" s="103"/>
      <c r="S35" s="43"/>
      <c r="T35" s="43"/>
      <c r="U35" s="83"/>
      <c r="V35" s="71"/>
      <c r="W35" s="43"/>
      <c r="X35" s="43"/>
      <c r="Y35" s="43"/>
    </row>
    <row r="36" spans="1:25" x14ac:dyDescent="0.25">
      <c r="A36" s="26" t="s">
        <v>8</v>
      </c>
      <c r="B36" s="17" t="s">
        <v>12</v>
      </c>
      <c r="C36" s="17">
        <v>2017</v>
      </c>
      <c r="D36" s="54" t="s">
        <v>16</v>
      </c>
      <c r="E36" s="54">
        <v>26</v>
      </c>
      <c r="F36" s="57">
        <v>827340</v>
      </c>
      <c r="G36" s="56">
        <v>78080</v>
      </c>
      <c r="H36" s="49"/>
      <c r="I36" s="62"/>
      <c r="J36" s="77">
        <v>43258</v>
      </c>
      <c r="K36" s="33">
        <v>43280</v>
      </c>
      <c r="L36" s="33">
        <v>43311</v>
      </c>
      <c r="M36" s="78"/>
      <c r="N36" s="68">
        <v>43258</v>
      </c>
      <c r="O36" s="32"/>
      <c r="P36" s="32"/>
      <c r="Q36" s="96"/>
      <c r="R36" s="103"/>
      <c r="S36" s="43"/>
      <c r="T36" s="43"/>
      <c r="U36" s="83"/>
      <c r="V36" s="71"/>
      <c r="W36" s="43"/>
      <c r="X36" s="43"/>
      <c r="Y36" s="43"/>
    </row>
    <row r="37" spans="1:25" x14ac:dyDescent="0.25">
      <c r="A37" s="26" t="s">
        <v>9</v>
      </c>
      <c r="B37" s="17" t="s">
        <v>13</v>
      </c>
      <c r="C37" s="17">
        <v>2017</v>
      </c>
      <c r="D37" s="54" t="s">
        <v>16</v>
      </c>
      <c r="E37" s="54">
        <v>31</v>
      </c>
      <c r="F37" s="57">
        <v>989127</v>
      </c>
      <c r="G37" s="56">
        <v>78084</v>
      </c>
      <c r="H37" s="49"/>
      <c r="I37" s="62"/>
      <c r="J37" s="82"/>
      <c r="K37" s="44"/>
      <c r="L37" s="44"/>
      <c r="M37" s="83"/>
      <c r="N37" s="68">
        <v>43258</v>
      </c>
      <c r="O37" s="33">
        <v>43353</v>
      </c>
      <c r="P37" s="33">
        <v>43364</v>
      </c>
      <c r="Q37" s="96"/>
      <c r="R37" s="103"/>
      <c r="S37" s="43"/>
      <c r="T37" s="43"/>
      <c r="U37" s="83"/>
      <c r="V37" s="71"/>
      <c r="W37" s="43"/>
      <c r="X37" s="43"/>
      <c r="Y37" s="43"/>
    </row>
    <row r="38" spans="1:25" ht="14.25" customHeight="1" x14ac:dyDescent="0.25">
      <c r="A38" s="24" t="s">
        <v>142</v>
      </c>
      <c r="B38" s="17" t="s">
        <v>11</v>
      </c>
      <c r="C38" s="17">
        <v>2017</v>
      </c>
      <c r="D38" s="54" t="s">
        <v>27</v>
      </c>
      <c r="E38" s="54">
        <v>24</v>
      </c>
      <c r="F38" s="57">
        <v>3514052</v>
      </c>
      <c r="G38" s="56">
        <v>86771</v>
      </c>
      <c r="H38" s="49"/>
      <c r="I38" s="62" t="s">
        <v>196</v>
      </c>
      <c r="J38" s="82"/>
      <c r="K38" s="44"/>
      <c r="L38" s="44"/>
      <c r="M38" s="83"/>
      <c r="N38" s="71">
        <v>43374</v>
      </c>
      <c r="O38" s="43">
        <v>43448</v>
      </c>
      <c r="P38" s="43">
        <v>43462</v>
      </c>
      <c r="Q38" s="96"/>
      <c r="R38" s="103"/>
      <c r="S38" s="43"/>
      <c r="T38" s="43"/>
      <c r="U38" s="83"/>
      <c r="V38" s="71"/>
      <c r="W38" s="43"/>
      <c r="X38" s="43"/>
      <c r="Y38" s="43"/>
    </row>
    <row r="39" spans="1:25" ht="17.25" customHeight="1" x14ac:dyDescent="0.25">
      <c r="A39" s="26" t="s">
        <v>10</v>
      </c>
      <c r="B39" s="17" t="s">
        <v>15</v>
      </c>
      <c r="C39" s="17">
        <v>2017</v>
      </c>
      <c r="D39" s="54" t="s">
        <v>16</v>
      </c>
      <c r="E39" s="54">
        <v>6</v>
      </c>
      <c r="F39" s="57">
        <v>82610</v>
      </c>
      <c r="G39" s="56">
        <v>78083</v>
      </c>
      <c r="H39" s="49"/>
      <c r="I39" s="62" t="s">
        <v>197</v>
      </c>
      <c r="J39" s="77">
        <v>43258</v>
      </c>
      <c r="K39" s="33">
        <v>43340</v>
      </c>
      <c r="L39" s="33">
        <v>43357</v>
      </c>
      <c r="M39" s="78"/>
      <c r="N39" s="70">
        <v>43258</v>
      </c>
      <c r="O39" s="32"/>
      <c r="P39" s="32"/>
      <c r="Q39" s="96"/>
      <c r="R39" s="103"/>
      <c r="S39" s="43"/>
      <c r="T39" s="43"/>
      <c r="U39" s="83"/>
      <c r="V39" s="71"/>
      <c r="W39" s="43"/>
      <c r="X39" s="43"/>
      <c r="Y39" s="43"/>
    </row>
    <row r="40" spans="1:25" x14ac:dyDescent="0.25">
      <c r="A40" s="26" t="s">
        <v>7</v>
      </c>
      <c r="B40" s="17" t="s">
        <v>11</v>
      </c>
      <c r="C40" s="17">
        <v>2017</v>
      </c>
      <c r="D40" s="54" t="s">
        <v>16</v>
      </c>
      <c r="E40" s="54">
        <v>45</v>
      </c>
      <c r="F40" s="57">
        <v>1348508</v>
      </c>
      <c r="G40" s="56">
        <v>78079</v>
      </c>
      <c r="H40" s="49"/>
      <c r="I40" s="62"/>
      <c r="J40" s="77"/>
      <c r="K40" s="33"/>
      <c r="L40" s="33"/>
      <c r="M40" s="78"/>
      <c r="N40" s="90"/>
      <c r="O40" s="32"/>
      <c r="P40" s="32"/>
      <c r="Q40" s="96"/>
      <c r="R40" s="103"/>
      <c r="S40" s="43"/>
      <c r="T40" s="43"/>
      <c r="U40" s="83"/>
      <c r="V40" s="71"/>
      <c r="W40" s="43"/>
      <c r="X40" s="43"/>
      <c r="Y40" s="43"/>
    </row>
    <row r="41" spans="1:25" x14ac:dyDescent="0.25">
      <c r="A41" s="24" t="s">
        <v>143</v>
      </c>
      <c r="B41" s="17" t="s">
        <v>81</v>
      </c>
      <c r="C41" s="17">
        <v>2017</v>
      </c>
      <c r="D41" s="54" t="s">
        <v>27</v>
      </c>
      <c r="E41" s="54">
        <v>21</v>
      </c>
      <c r="F41" s="57">
        <v>3188336</v>
      </c>
      <c r="G41" s="56">
        <v>78391</v>
      </c>
      <c r="H41" s="49"/>
      <c r="I41" s="63">
        <v>43530</v>
      </c>
      <c r="J41" s="82"/>
      <c r="K41" s="44"/>
      <c r="L41" s="44"/>
      <c r="M41" s="83"/>
      <c r="N41" s="103"/>
      <c r="O41" s="43">
        <v>43507</v>
      </c>
      <c r="P41" s="43">
        <v>43524</v>
      </c>
      <c r="Q41" s="100">
        <v>43530</v>
      </c>
      <c r="R41" s="103"/>
      <c r="S41" s="43"/>
      <c r="T41" s="43"/>
      <c r="U41" s="83"/>
      <c r="V41" s="71"/>
      <c r="W41" s="43"/>
      <c r="X41" s="43"/>
      <c r="Y41" s="43"/>
    </row>
    <row r="42" spans="1:25" x14ac:dyDescent="0.25">
      <c r="A42" s="26" t="s">
        <v>5</v>
      </c>
      <c r="B42" s="17" t="s">
        <v>11</v>
      </c>
      <c r="C42" s="17">
        <v>2017</v>
      </c>
      <c r="D42" s="54" t="s">
        <v>16</v>
      </c>
      <c r="E42" s="54">
        <v>74</v>
      </c>
      <c r="F42" s="57">
        <v>2214756</v>
      </c>
      <c r="G42" s="56">
        <v>78078</v>
      </c>
      <c r="H42" s="49"/>
      <c r="I42" s="62"/>
      <c r="J42" s="77"/>
      <c r="K42" s="33"/>
      <c r="L42" s="33"/>
      <c r="M42" s="78"/>
      <c r="N42" s="90">
        <v>43258</v>
      </c>
      <c r="O42" s="32"/>
      <c r="P42" s="32"/>
      <c r="Q42" s="96"/>
      <c r="R42" s="103"/>
      <c r="S42" s="43"/>
      <c r="T42" s="43"/>
      <c r="U42" s="83"/>
      <c r="V42" s="71"/>
      <c r="W42" s="43"/>
      <c r="X42" s="43"/>
      <c r="Y42" s="43"/>
    </row>
    <row r="43" spans="1:25" x14ac:dyDescent="0.25">
      <c r="A43" s="24" t="s">
        <v>144</v>
      </c>
      <c r="B43" s="17" t="s">
        <v>153</v>
      </c>
      <c r="C43" s="17">
        <v>2017</v>
      </c>
      <c r="D43" s="54" t="s">
        <v>29</v>
      </c>
      <c r="E43" s="54">
        <v>200</v>
      </c>
      <c r="F43" s="57">
        <v>9160873</v>
      </c>
      <c r="G43" s="56">
        <v>72311</v>
      </c>
      <c r="H43" s="49"/>
      <c r="I43" s="62"/>
      <c r="J43" s="77"/>
      <c r="K43" s="33"/>
      <c r="L43" s="33"/>
      <c r="M43" s="78"/>
      <c r="N43" s="90"/>
      <c r="O43" s="32"/>
      <c r="P43" s="32"/>
      <c r="Q43" s="96"/>
      <c r="R43" s="90"/>
      <c r="S43" s="32"/>
      <c r="T43" s="32"/>
      <c r="U43" s="78"/>
      <c r="V43" s="70"/>
      <c r="W43" s="32"/>
      <c r="X43" s="32"/>
      <c r="Y43" s="32"/>
    </row>
    <row r="44" spans="1:25" x14ac:dyDescent="0.25">
      <c r="A44" s="23" t="s">
        <v>145</v>
      </c>
      <c r="B44" s="17" t="s">
        <v>153</v>
      </c>
      <c r="C44" s="17">
        <v>2017</v>
      </c>
      <c r="D44" s="54" t="s">
        <v>27</v>
      </c>
      <c r="E44" s="54">
        <v>30</v>
      </c>
      <c r="F44" s="57">
        <v>3281911</v>
      </c>
      <c r="G44" s="56">
        <v>69522</v>
      </c>
      <c r="H44" s="49"/>
      <c r="I44" s="62"/>
      <c r="J44" s="77"/>
      <c r="K44" s="33"/>
      <c r="L44" s="33"/>
      <c r="M44" s="78"/>
      <c r="N44" s="90"/>
      <c r="O44" s="32"/>
      <c r="P44" s="32"/>
      <c r="Q44" s="96"/>
      <c r="R44" s="90"/>
      <c r="S44" s="32"/>
      <c r="T44" s="32"/>
      <c r="U44" s="78"/>
      <c r="V44" s="70"/>
      <c r="W44" s="32"/>
      <c r="X44" s="32"/>
      <c r="Y44" s="32"/>
    </row>
    <row r="45" spans="1:25" x14ac:dyDescent="0.25">
      <c r="A45" s="26" t="s">
        <v>17</v>
      </c>
      <c r="B45" s="17" t="s">
        <v>11</v>
      </c>
      <c r="C45" s="17">
        <v>2018</v>
      </c>
      <c r="D45" s="54" t="s">
        <v>16</v>
      </c>
      <c r="E45" s="54">
        <v>128</v>
      </c>
      <c r="F45" s="57">
        <v>2287412</v>
      </c>
      <c r="G45" s="56">
        <v>96964</v>
      </c>
      <c r="H45" s="49"/>
      <c r="I45" s="62"/>
      <c r="J45" s="77">
        <v>43612</v>
      </c>
      <c r="K45" s="33">
        <v>43764</v>
      </c>
      <c r="L45" s="33">
        <v>43794</v>
      </c>
      <c r="M45" s="78"/>
      <c r="N45" s="77">
        <v>43612</v>
      </c>
      <c r="O45" s="32">
        <v>43651</v>
      </c>
      <c r="P45" s="32">
        <v>43682</v>
      </c>
      <c r="Q45" s="96"/>
      <c r="R45" s="103"/>
      <c r="S45" s="43"/>
      <c r="T45" s="43"/>
      <c r="U45" s="83"/>
      <c r="V45" s="71"/>
      <c r="W45" s="43"/>
      <c r="X45" s="43"/>
      <c r="Y45" s="43"/>
    </row>
    <row r="46" spans="1:25" ht="30" x14ac:dyDescent="0.25">
      <c r="A46" s="26" t="s">
        <v>18</v>
      </c>
      <c r="B46" s="17" t="s">
        <v>12</v>
      </c>
      <c r="C46" s="17">
        <v>2018</v>
      </c>
      <c r="D46" s="54" t="s">
        <v>16</v>
      </c>
      <c r="E46" s="54">
        <v>23</v>
      </c>
      <c r="F46" s="57">
        <v>784793</v>
      </c>
      <c r="G46" s="56">
        <v>91974</v>
      </c>
      <c r="H46" s="51"/>
      <c r="I46" s="65" t="s">
        <v>198</v>
      </c>
      <c r="J46" s="77">
        <v>43494</v>
      </c>
      <c r="K46" s="33">
        <v>43553</v>
      </c>
      <c r="L46" s="33">
        <v>43566</v>
      </c>
      <c r="M46" s="78">
        <v>43566</v>
      </c>
      <c r="N46" s="77">
        <v>43494</v>
      </c>
      <c r="O46" s="32">
        <v>43546</v>
      </c>
      <c r="P46" s="32">
        <v>43565</v>
      </c>
      <c r="Q46" s="96">
        <v>43566</v>
      </c>
      <c r="R46" s="103"/>
      <c r="S46" s="43"/>
      <c r="T46" s="43"/>
      <c r="U46" s="83"/>
      <c r="V46" s="71"/>
      <c r="W46" s="43"/>
      <c r="X46" s="43"/>
      <c r="Y46" s="43"/>
    </row>
    <row r="47" spans="1:25" ht="30" x14ac:dyDescent="0.25">
      <c r="A47" s="26" t="s">
        <v>146</v>
      </c>
      <c r="B47" s="17" t="s">
        <v>12</v>
      </c>
      <c r="C47" s="17">
        <v>2018</v>
      </c>
      <c r="D47" s="54" t="s">
        <v>16</v>
      </c>
      <c r="E47" s="54">
        <v>30</v>
      </c>
      <c r="F47" s="57">
        <v>617570</v>
      </c>
      <c r="G47" s="56">
        <v>91965</v>
      </c>
      <c r="H47" s="51"/>
      <c r="I47" s="65" t="s">
        <v>198</v>
      </c>
      <c r="J47" s="77">
        <v>43494</v>
      </c>
      <c r="K47" s="33">
        <v>43553</v>
      </c>
      <c r="L47" s="33">
        <v>43566</v>
      </c>
      <c r="M47" s="78">
        <v>43566</v>
      </c>
      <c r="N47" s="68">
        <v>43494</v>
      </c>
      <c r="O47" s="32">
        <v>43546</v>
      </c>
      <c r="P47" s="32">
        <v>43565</v>
      </c>
      <c r="Q47" s="96">
        <v>43566</v>
      </c>
      <c r="R47" s="103"/>
      <c r="S47" s="43"/>
      <c r="T47" s="43"/>
      <c r="U47" s="83"/>
      <c r="V47" s="71"/>
      <c r="W47" s="43"/>
      <c r="X47" s="43"/>
      <c r="Y47" s="43"/>
    </row>
    <row r="48" spans="1:25" ht="30" x14ac:dyDescent="0.25">
      <c r="A48" s="24" t="s">
        <v>21</v>
      </c>
      <c r="B48" s="17" t="s">
        <v>22</v>
      </c>
      <c r="C48" s="17">
        <v>2018</v>
      </c>
      <c r="D48" s="54" t="s">
        <v>28</v>
      </c>
      <c r="E48" s="54">
        <v>17</v>
      </c>
      <c r="F48" s="57">
        <v>2764317</v>
      </c>
      <c r="G48" s="56">
        <v>91995</v>
      </c>
      <c r="H48" s="51"/>
      <c r="I48" s="66" t="s">
        <v>206</v>
      </c>
      <c r="J48" s="90">
        <v>43502</v>
      </c>
      <c r="K48" s="34">
        <v>43545</v>
      </c>
      <c r="L48" s="34">
        <v>43650</v>
      </c>
      <c r="M48" s="78"/>
      <c r="N48" s="71"/>
      <c r="O48" s="43"/>
      <c r="P48" s="43"/>
      <c r="Q48" s="100"/>
      <c r="R48" s="103"/>
      <c r="S48" s="43"/>
      <c r="T48" s="43"/>
      <c r="U48" s="83"/>
      <c r="V48" s="71"/>
      <c r="W48" s="43"/>
      <c r="X48" s="43"/>
      <c r="Y48" s="43"/>
    </row>
    <row r="49" spans="1:25" x14ac:dyDescent="0.25">
      <c r="A49" s="24" t="s">
        <v>205</v>
      </c>
      <c r="B49" s="17" t="s">
        <v>22</v>
      </c>
      <c r="C49" s="17">
        <v>2018</v>
      </c>
      <c r="D49" s="54" t="s">
        <v>28</v>
      </c>
      <c r="E49" s="54">
        <v>17</v>
      </c>
      <c r="F49" s="57">
        <v>190543</v>
      </c>
      <c r="G49" s="56">
        <v>99967</v>
      </c>
      <c r="H49" s="51"/>
      <c r="I49" s="66">
        <v>43817</v>
      </c>
      <c r="J49" s="90">
        <v>43746</v>
      </c>
      <c r="K49" s="34">
        <v>43755</v>
      </c>
      <c r="L49" s="34">
        <v>43817</v>
      </c>
      <c r="M49" s="78"/>
      <c r="N49" s="71"/>
      <c r="O49" s="43"/>
      <c r="P49" s="43"/>
      <c r="Q49" s="100"/>
      <c r="R49" s="103"/>
      <c r="S49" s="43"/>
      <c r="T49" s="43"/>
      <c r="U49" s="83"/>
      <c r="V49" s="71"/>
      <c r="W49" s="43"/>
      <c r="X49" s="43"/>
      <c r="Y49" s="43"/>
    </row>
    <row r="50" spans="1:25" ht="30" x14ac:dyDescent="0.25">
      <c r="A50" s="26" t="s">
        <v>19</v>
      </c>
      <c r="B50" s="17" t="s">
        <v>15</v>
      </c>
      <c r="C50" s="17">
        <v>2018</v>
      </c>
      <c r="D50" s="54" t="s">
        <v>16</v>
      </c>
      <c r="E50" s="54">
        <v>34</v>
      </c>
      <c r="F50" s="57">
        <v>555110</v>
      </c>
      <c r="G50" s="56">
        <v>91972</v>
      </c>
      <c r="H50" s="49"/>
      <c r="I50" s="65" t="s">
        <v>199</v>
      </c>
      <c r="J50" s="77">
        <v>43494</v>
      </c>
      <c r="K50" s="33">
        <v>43566</v>
      </c>
      <c r="L50" s="33">
        <v>43573</v>
      </c>
      <c r="M50" s="78"/>
      <c r="N50" s="68">
        <v>43494</v>
      </c>
      <c r="O50" s="32">
        <v>43546</v>
      </c>
      <c r="P50" s="32">
        <v>43579</v>
      </c>
      <c r="Q50" s="96"/>
      <c r="R50" s="103"/>
      <c r="S50" s="43"/>
      <c r="T50" s="43"/>
      <c r="U50" s="83"/>
      <c r="V50" s="71"/>
      <c r="W50" s="43"/>
      <c r="X50" s="43"/>
      <c r="Y50" s="43"/>
    </row>
    <row r="51" spans="1:25" x14ac:dyDescent="0.25">
      <c r="A51" s="24" t="s">
        <v>147</v>
      </c>
      <c r="B51" s="17" t="s">
        <v>11</v>
      </c>
      <c r="C51" s="17">
        <v>2018</v>
      </c>
      <c r="D51" s="54" t="s">
        <v>29</v>
      </c>
      <c r="E51" s="54">
        <v>100</v>
      </c>
      <c r="F51" s="57">
        <v>4962662</v>
      </c>
      <c r="G51" s="56">
        <v>74911</v>
      </c>
      <c r="H51" s="49" t="s">
        <v>200</v>
      </c>
      <c r="I51" s="63">
        <v>43163</v>
      </c>
      <c r="J51" s="77"/>
      <c r="K51" s="33"/>
      <c r="L51" s="33"/>
      <c r="M51" s="78">
        <v>43178</v>
      </c>
      <c r="N51" s="70"/>
      <c r="O51" s="32"/>
      <c r="P51" s="32"/>
      <c r="Q51" s="96"/>
      <c r="R51" s="90"/>
      <c r="S51" s="32"/>
      <c r="T51" s="32"/>
      <c r="U51" s="78"/>
      <c r="V51" s="70"/>
      <c r="W51" s="32"/>
      <c r="X51" s="32"/>
      <c r="Y51" s="32"/>
    </row>
    <row r="52" spans="1:25" x14ac:dyDescent="0.25">
      <c r="A52" s="28" t="s">
        <v>148</v>
      </c>
      <c r="B52" s="17" t="s">
        <v>11</v>
      </c>
      <c r="C52" s="17">
        <v>2019</v>
      </c>
      <c r="D52" s="54" t="s">
        <v>28</v>
      </c>
      <c r="E52" s="54">
        <v>46</v>
      </c>
      <c r="F52" s="57">
        <v>7745103</v>
      </c>
      <c r="G52" s="56">
        <v>103389</v>
      </c>
      <c r="H52" s="49"/>
      <c r="I52" s="62" t="s">
        <v>220</v>
      </c>
      <c r="J52" s="77">
        <v>43782</v>
      </c>
      <c r="K52" s="33">
        <v>43813</v>
      </c>
      <c r="L52" s="33">
        <v>43823</v>
      </c>
      <c r="M52" s="78">
        <v>43844</v>
      </c>
      <c r="N52" s="71"/>
      <c r="O52" s="43"/>
      <c r="P52" s="43"/>
      <c r="Q52" s="100"/>
      <c r="R52" s="103"/>
      <c r="S52" s="43"/>
      <c r="T52" s="43"/>
      <c r="U52" s="83"/>
      <c r="V52" s="71"/>
      <c r="W52" s="43"/>
      <c r="X52" s="43"/>
      <c r="Y52" s="43"/>
    </row>
    <row r="53" spans="1:25" x14ac:dyDescent="0.25">
      <c r="A53" s="28" t="s">
        <v>149</v>
      </c>
      <c r="B53" s="17" t="s">
        <v>11</v>
      </c>
      <c r="C53" s="17">
        <v>2019</v>
      </c>
      <c r="D53" s="54" t="s">
        <v>27</v>
      </c>
      <c r="E53" s="54">
        <v>20</v>
      </c>
      <c r="F53" s="57">
        <v>1629076</v>
      </c>
      <c r="G53" s="56">
        <v>103393</v>
      </c>
      <c r="H53" s="49"/>
      <c r="I53" s="62" t="s">
        <v>201</v>
      </c>
      <c r="J53" s="82"/>
      <c r="K53" s="44"/>
      <c r="L53" s="44"/>
      <c r="M53" s="83"/>
      <c r="N53" s="70">
        <v>43766</v>
      </c>
      <c r="O53" s="32">
        <v>43798</v>
      </c>
      <c r="P53" s="32">
        <v>43816</v>
      </c>
      <c r="Q53" s="96"/>
      <c r="R53" s="103"/>
      <c r="S53" s="43"/>
      <c r="T53" s="43"/>
      <c r="U53" s="83"/>
      <c r="V53" s="71"/>
      <c r="W53" s="43"/>
      <c r="X53" s="43"/>
      <c r="Y53" s="43"/>
    </row>
    <row r="54" spans="1:25" x14ac:dyDescent="0.25">
      <c r="A54" s="18" t="s">
        <v>222</v>
      </c>
      <c r="B54" s="19" t="s">
        <v>11</v>
      </c>
      <c r="C54" s="30">
        <v>2019</v>
      </c>
      <c r="D54" s="54" t="s">
        <v>28</v>
      </c>
      <c r="E54" s="54">
        <v>22</v>
      </c>
      <c r="F54" s="57">
        <v>2288349</v>
      </c>
      <c r="G54" s="56">
        <v>106176</v>
      </c>
      <c r="H54" s="50"/>
      <c r="I54" s="64">
        <v>43881</v>
      </c>
      <c r="J54" s="86">
        <v>43829</v>
      </c>
      <c r="K54" s="35">
        <v>43862</v>
      </c>
      <c r="L54" s="35">
        <v>43880</v>
      </c>
      <c r="M54" s="78">
        <v>43885</v>
      </c>
      <c r="N54" s="93"/>
      <c r="O54" s="43"/>
      <c r="P54" s="43"/>
      <c r="Q54" s="100"/>
      <c r="R54" s="103"/>
      <c r="S54" s="43"/>
      <c r="T54" s="43"/>
      <c r="U54" s="83"/>
      <c r="V54" s="71"/>
      <c r="W54" s="43"/>
      <c r="X54" s="43"/>
      <c r="Y54" s="43"/>
    </row>
    <row r="55" spans="1:25" x14ac:dyDescent="0.25">
      <c r="A55" s="27" t="s">
        <v>150</v>
      </c>
      <c r="B55" s="17" t="s">
        <v>11</v>
      </c>
      <c r="C55" s="17">
        <v>2019</v>
      </c>
      <c r="D55" s="54" t="s">
        <v>27</v>
      </c>
      <c r="E55" s="54">
        <v>41</v>
      </c>
      <c r="F55" s="57">
        <v>5258470</v>
      </c>
      <c r="G55" s="56">
        <v>103386</v>
      </c>
      <c r="H55" s="49"/>
      <c r="I55" s="62" t="s">
        <v>201</v>
      </c>
      <c r="J55" s="82"/>
      <c r="K55" s="44"/>
      <c r="L55" s="44"/>
      <c r="M55" s="83"/>
      <c r="N55" s="70">
        <v>43766</v>
      </c>
      <c r="O55" s="32">
        <v>43798</v>
      </c>
      <c r="P55" s="32">
        <v>43816</v>
      </c>
      <c r="Q55" s="96"/>
      <c r="R55" s="103"/>
      <c r="S55" s="43"/>
      <c r="T55" s="43"/>
      <c r="U55" s="83"/>
      <c r="V55" s="71"/>
      <c r="W55" s="43"/>
      <c r="X55" s="43"/>
      <c r="Y55" s="43"/>
    </row>
    <row r="56" spans="1:25" x14ac:dyDescent="0.25">
      <c r="A56" s="27"/>
      <c r="B56" s="30"/>
      <c r="C56" s="30"/>
      <c r="D56" s="54"/>
      <c r="E56" s="54"/>
      <c r="F56" s="57"/>
      <c r="G56" s="56"/>
      <c r="H56" s="52"/>
      <c r="I56" s="67"/>
      <c r="J56" s="94"/>
      <c r="K56" s="45"/>
      <c r="L56" s="45"/>
      <c r="M56" s="95"/>
      <c r="N56" s="52"/>
      <c r="O56" s="45"/>
      <c r="P56" s="45"/>
      <c r="Q56" s="67"/>
      <c r="R56" s="94"/>
      <c r="S56" s="45"/>
      <c r="T56" s="45"/>
      <c r="U56" s="106"/>
      <c r="V56" s="102"/>
      <c r="W56" s="46"/>
      <c r="X56" s="46"/>
      <c r="Y56" s="46"/>
    </row>
  </sheetData>
  <autoFilter ref="A1:Y55">
    <sortState ref="A2:Y70">
      <sortCondition ref="C1:C70"/>
    </sortState>
  </autoFilter>
  <dataValidations count="1">
    <dataValidation type="list" allowBlank="1" showInputMessage="1" showErrorMessage="1" sqref="B2:B56">
      <formula1>"Avirons,Cilaos,Entre-Deux,Etang-Salé,La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view="pageBreakPreview" zoomScale="115" zoomScaleNormal="100" zoomScaleSheetLayoutView="115" workbookViewId="0">
      <selection activeCell="B71" sqref="B71"/>
    </sheetView>
  </sheetViews>
  <sheetFormatPr baseColWidth="10" defaultRowHeight="15" outlineLevelRow="1" x14ac:dyDescent="0.25"/>
  <cols>
    <col min="1" max="1" width="21.7109375" bestFit="1" customWidth="1"/>
    <col min="2" max="2" width="11.85546875" bestFit="1" customWidth="1"/>
    <col min="3" max="3" width="19.42578125" customWidth="1"/>
    <col min="4" max="5" width="26.5703125" customWidth="1"/>
  </cols>
  <sheetData>
    <row r="1" spans="1:5" x14ac:dyDescent="0.25">
      <c r="A1" s="109" t="s">
        <v>30</v>
      </c>
      <c r="B1" s="109"/>
      <c r="C1" s="109"/>
      <c r="D1" s="109"/>
    </row>
    <row r="2" spans="1:5" x14ac:dyDescent="0.25">
      <c r="A2" s="2" t="s">
        <v>31</v>
      </c>
      <c r="B2" s="2" t="s">
        <v>32</v>
      </c>
      <c r="C2" s="2" t="s">
        <v>33</v>
      </c>
      <c r="D2" s="2" t="s">
        <v>34</v>
      </c>
      <c r="E2" s="2" t="s">
        <v>103</v>
      </c>
    </row>
    <row r="3" spans="1:5" x14ac:dyDescent="0.25">
      <c r="A3" s="1" t="s">
        <v>35</v>
      </c>
      <c r="B3" s="1">
        <f>+B4+B12+B35</f>
        <v>1788</v>
      </c>
      <c r="C3" s="3">
        <v>1424408.2299999995</v>
      </c>
      <c r="D3" s="3">
        <f>+C3*1.021</f>
        <v>1454320.8028299995</v>
      </c>
      <c r="E3" s="3"/>
    </row>
    <row r="4" spans="1:5" s="8" customFormat="1" x14ac:dyDescent="0.25">
      <c r="A4" s="6" t="s">
        <v>36</v>
      </c>
      <c r="B4" s="6">
        <f>+SUM(B5:B11)</f>
        <v>128</v>
      </c>
      <c r="C4" s="7">
        <v>31964.44</v>
      </c>
      <c r="D4" s="107">
        <f t="shared" ref="D4:D67" si="0">+C4*1.021</f>
        <v>32635.693239999997</v>
      </c>
      <c r="E4" s="10">
        <v>43668</v>
      </c>
    </row>
    <row r="5" spans="1:5" s="8" customFormat="1" hidden="1" outlineLevel="1" x14ac:dyDescent="0.25">
      <c r="A5" s="8" t="s">
        <v>37</v>
      </c>
      <c r="B5" s="8">
        <v>19</v>
      </c>
      <c r="C5" s="9">
        <v>2168</v>
      </c>
      <c r="D5" s="9">
        <f t="shared" si="0"/>
        <v>2213.5279999999998</v>
      </c>
      <c r="E5" s="9"/>
    </row>
    <row r="6" spans="1:5" s="8" customFormat="1" hidden="1" outlineLevel="1" x14ac:dyDescent="0.25">
      <c r="A6" s="8" t="s">
        <v>38</v>
      </c>
      <c r="B6" s="8">
        <v>24</v>
      </c>
      <c r="C6" s="9">
        <v>9000</v>
      </c>
      <c r="D6" s="9">
        <f t="shared" si="0"/>
        <v>9189</v>
      </c>
      <c r="E6" s="9"/>
    </row>
    <row r="7" spans="1:5" s="8" customFormat="1" hidden="1" outlineLevel="1" x14ac:dyDescent="0.25">
      <c r="A7" s="8" t="s">
        <v>10</v>
      </c>
      <c r="B7" s="8">
        <v>6</v>
      </c>
      <c r="C7" s="9">
        <v>848</v>
      </c>
      <c r="D7" s="9">
        <f t="shared" si="0"/>
        <v>865.80799999999988</v>
      </c>
      <c r="E7" s="9"/>
    </row>
    <row r="8" spans="1:5" s="8" customFormat="1" hidden="1" outlineLevel="1" x14ac:dyDescent="0.25">
      <c r="A8" s="8" t="s">
        <v>39</v>
      </c>
      <c r="B8" s="8">
        <v>16</v>
      </c>
      <c r="C8" s="9">
        <v>882</v>
      </c>
      <c r="D8" s="9">
        <f t="shared" si="0"/>
        <v>900.52199999999993</v>
      </c>
      <c r="E8" s="9"/>
    </row>
    <row r="9" spans="1:5" s="8" customFormat="1" hidden="1" outlineLevel="1" x14ac:dyDescent="0.25">
      <c r="A9" s="8" t="s">
        <v>40</v>
      </c>
      <c r="B9" s="8">
        <v>17</v>
      </c>
      <c r="C9" s="9">
        <v>4444.4399999999996</v>
      </c>
      <c r="D9" s="9">
        <f t="shared" si="0"/>
        <v>4537.7732399999995</v>
      </c>
      <c r="E9" s="9"/>
    </row>
    <row r="10" spans="1:5" s="8" customFormat="1" hidden="1" outlineLevel="1" x14ac:dyDescent="0.25">
      <c r="A10" s="8" t="s">
        <v>41</v>
      </c>
      <c r="B10" s="8">
        <v>12</v>
      </c>
      <c r="C10" s="9">
        <v>3336</v>
      </c>
      <c r="D10" s="9">
        <f t="shared" si="0"/>
        <v>3406.0559999999996</v>
      </c>
      <c r="E10" s="9"/>
    </row>
    <row r="11" spans="1:5" s="8" customFormat="1" hidden="1" outlineLevel="1" x14ac:dyDescent="0.25">
      <c r="A11" s="8" t="s">
        <v>19</v>
      </c>
      <c r="B11" s="8">
        <v>34</v>
      </c>
      <c r="C11" s="9">
        <v>11286</v>
      </c>
      <c r="D11" s="9">
        <f t="shared" si="0"/>
        <v>11523.005999999999</v>
      </c>
      <c r="E11" s="9"/>
    </row>
    <row r="12" spans="1:5" s="8" customFormat="1" collapsed="1" x14ac:dyDescent="0.25">
      <c r="A12" s="6" t="s">
        <v>42</v>
      </c>
      <c r="B12" s="6">
        <f>+SUM(B13:B34)</f>
        <v>678</v>
      </c>
      <c r="C12" s="7">
        <v>1021959.89</v>
      </c>
      <c r="D12" s="107">
        <f t="shared" si="0"/>
        <v>1043421.0476899999</v>
      </c>
      <c r="E12" s="10">
        <v>43668</v>
      </c>
    </row>
    <row r="13" spans="1:5" s="8" customFormat="1" outlineLevel="1" x14ac:dyDescent="0.25">
      <c r="A13" s="8" t="s">
        <v>43</v>
      </c>
      <c r="B13" s="8">
        <v>26</v>
      </c>
      <c r="C13" s="9">
        <v>3936</v>
      </c>
      <c r="D13" s="9">
        <f t="shared" si="0"/>
        <v>4018.6559999999995</v>
      </c>
      <c r="E13" s="9"/>
    </row>
    <row r="14" spans="1:5" s="8" customFormat="1" outlineLevel="1" x14ac:dyDescent="0.25">
      <c r="A14" s="8" t="s">
        <v>44</v>
      </c>
      <c r="B14" s="8">
        <v>32</v>
      </c>
      <c r="C14" s="9">
        <v>83976</v>
      </c>
      <c r="D14" s="9">
        <f t="shared" si="0"/>
        <v>85739.495999999999</v>
      </c>
      <c r="E14" s="9"/>
    </row>
    <row r="15" spans="1:5" s="8" customFormat="1" outlineLevel="1" x14ac:dyDescent="0.25">
      <c r="A15" s="8" t="s">
        <v>18</v>
      </c>
      <c r="B15" s="8">
        <v>23</v>
      </c>
      <c r="C15" s="9">
        <v>2978</v>
      </c>
      <c r="D15" s="9">
        <f t="shared" si="0"/>
        <v>3040.5379999999996</v>
      </c>
      <c r="E15" s="9"/>
    </row>
    <row r="16" spans="1:5" s="8" customFormat="1" outlineLevel="1" x14ac:dyDescent="0.25">
      <c r="A16" s="8" t="s">
        <v>45</v>
      </c>
      <c r="B16" s="8">
        <v>57</v>
      </c>
      <c r="C16" s="9">
        <v>282712.44</v>
      </c>
      <c r="D16" s="9">
        <f t="shared" si="0"/>
        <v>288649.40123999998</v>
      </c>
      <c r="E16" s="9"/>
    </row>
    <row r="17" spans="1:5" s="8" customFormat="1" outlineLevel="1" x14ac:dyDescent="0.25">
      <c r="A17" s="8" t="s">
        <v>46</v>
      </c>
      <c r="B17" s="8">
        <v>10</v>
      </c>
      <c r="C17" s="9">
        <v>1080</v>
      </c>
      <c r="D17" s="9">
        <f t="shared" si="0"/>
        <v>1102.6799999999998</v>
      </c>
      <c r="E17" s="9"/>
    </row>
    <row r="18" spans="1:5" s="8" customFormat="1" outlineLevel="1" x14ac:dyDescent="0.25">
      <c r="A18" s="8" t="s">
        <v>47</v>
      </c>
      <c r="B18" s="8">
        <v>30</v>
      </c>
      <c r="C18" s="9">
        <v>2772</v>
      </c>
      <c r="D18" s="9">
        <f t="shared" si="0"/>
        <v>2830.2119999999995</v>
      </c>
      <c r="E18" s="9"/>
    </row>
    <row r="19" spans="1:5" s="8" customFormat="1" outlineLevel="1" x14ac:dyDescent="0.25">
      <c r="A19" s="8" t="s">
        <v>48</v>
      </c>
      <c r="B19" s="8">
        <v>32</v>
      </c>
      <c r="C19" s="9">
        <v>3456</v>
      </c>
      <c r="D19" s="9">
        <f t="shared" si="0"/>
        <v>3528.5759999999996</v>
      </c>
      <c r="E19" s="9"/>
    </row>
    <row r="20" spans="1:5" s="8" customFormat="1" outlineLevel="1" x14ac:dyDescent="0.25">
      <c r="A20" s="8" t="s">
        <v>49</v>
      </c>
      <c r="B20" s="8">
        <v>26</v>
      </c>
      <c r="C20" s="9">
        <v>4296</v>
      </c>
      <c r="D20" s="9">
        <f t="shared" si="0"/>
        <v>4386.2159999999994</v>
      </c>
      <c r="E20" s="9"/>
    </row>
    <row r="21" spans="1:5" s="8" customFormat="1" outlineLevel="1" x14ac:dyDescent="0.25">
      <c r="A21" s="8" t="s">
        <v>50</v>
      </c>
      <c r="B21" s="8">
        <v>40</v>
      </c>
      <c r="C21" s="9">
        <v>145905.45000000001</v>
      </c>
      <c r="D21" s="9">
        <f t="shared" si="0"/>
        <v>148969.46445</v>
      </c>
      <c r="E21" s="9"/>
    </row>
    <row r="22" spans="1:5" s="8" customFormat="1" outlineLevel="1" x14ac:dyDescent="0.25">
      <c r="A22" s="8" t="s">
        <v>51</v>
      </c>
      <c r="B22" s="8">
        <v>45</v>
      </c>
      <c r="C22" s="9">
        <v>144956</v>
      </c>
      <c r="D22" s="9">
        <f t="shared" si="0"/>
        <v>148000.076</v>
      </c>
      <c r="E22" s="9"/>
    </row>
    <row r="23" spans="1:5" s="8" customFormat="1" outlineLevel="1" x14ac:dyDescent="0.25">
      <c r="A23" s="8" t="s">
        <v>52</v>
      </c>
      <c r="B23" s="8">
        <v>45</v>
      </c>
      <c r="C23" s="9">
        <v>7125</v>
      </c>
      <c r="D23" s="9">
        <f t="shared" si="0"/>
        <v>7274.6249999999991</v>
      </c>
      <c r="E23" s="9"/>
    </row>
    <row r="24" spans="1:5" s="8" customFormat="1" outlineLevel="1" x14ac:dyDescent="0.25">
      <c r="A24" s="8" t="s">
        <v>20</v>
      </c>
      <c r="B24" s="8">
        <v>30</v>
      </c>
      <c r="C24" s="9">
        <v>4926</v>
      </c>
      <c r="D24" s="9">
        <f t="shared" si="0"/>
        <v>5029.4459999999999</v>
      </c>
      <c r="E24" s="9"/>
    </row>
    <row r="25" spans="1:5" s="8" customFormat="1" outlineLevel="1" x14ac:dyDescent="0.25">
      <c r="A25" s="8" t="s">
        <v>53</v>
      </c>
      <c r="B25" s="8">
        <v>18</v>
      </c>
      <c r="C25" s="9">
        <v>53515</v>
      </c>
      <c r="D25" s="9">
        <f t="shared" si="0"/>
        <v>54638.814999999995</v>
      </c>
      <c r="E25" s="9"/>
    </row>
    <row r="26" spans="1:5" s="8" customFormat="1" outlineLevel="1" x14ac:dyDescent="0.25">
      <c r="A26" s="8" t="s">
        <v>54</v>
      </c>
      <c r="B26" s="8">
        <v>36</v>
      </c>
      <c r="C26" s="9">
        <v>50853.5</v>
      </c>
      <c r="D26" s="9">
        <f t="shared" si="0"/>
        <v>51921.423499999997</v>
      </c>
      <c r="E26" s="9"/>
    </row>
    <row r="27" spans="1:5" s="8" customFormat="1" outlineLevel="1" x14ac:dyDescent="0.25">
      <c r="A27" s="8" t="s">
        <v>55</v>
      </c>
      <c r="B27" s="8">
        <v>12</v>
      </c>
      <c r="C27" s="9">
        <v>2494</v>
      </c>
      <c r="D27" s="9">
        <f t="shared" si="0"/>
        <v>2546.3739999999998</v>
      </c>
      <c r="E27" s="9"/>
    </row>
    <row r="28" spans="1:5" s="8" customFormat="1" outlineLevel="1" x14ac:dyDescent="0.25">
      <c r="A28" s="8" t="s">
        <v>56</v>
      </c>
      <c r="B28" s="8">
        <v>54</v>
      </c>
      <c r="C28" s="9">
        <v>85042.5</v>
      </c>
      <c r="D28" s="9">
        <f t="shared" si="0"/>
        <v>86828.392499999987</v>
      </c>
      <c r="E28" s="9"/>
    </row>
    <row r="29" spans="1:5" s="8" customFormat="1" outlineLevel="1" x14ac:dyDescent="0.25">
      <c r="A29" s="8" t="s">
        <v>57</v>
      </c>
      <c r="B29" s="8">
        <v>29</v>
      </c>
      <c r="C29" s="9">
        <v>67875</v>
      </c>
      <c r="D29" s="9">
        <f t="shared" si="0"/>
        <v>69300.375</v>
      </c>
      <c r="E29" s="9"/>
    </row>
    <row r="30" spans="1:5" s="8" customFormat="1" outlineLevel="1" x14ac:dyDescent="0.25">
      <c r="A30" s="8" t="s">
        <v>58</v>
      </c>
      <c r="B30" s="8">
        <v>22</v>
      </c>
      <c r="C30" s="9">
        <v>3828</v>
      </c>
      <c r="D30" s="9">
        <f t="shared" si="0"/>
        <v>3908.3879999999995</v>
      </c>
      <c r="E30" s="9"/>
    </row>
    <row r="31" spans="1:5" s="8" customFormat="1" outlineLevel="1" x14ac:dyDescent="0.25">
      <c r="A31" s="8" t="s">
        <v>59</v>
      </c>
      <c r="B31" s="8">
        <v>16</v>
      </c>
      <c r="C31" s="9">
        <v>8152</v>
      </c>
      <c r="D31" s="9">
        <f t="shared" si="0"/>
        <v>8323.1919999999991</v>
      </c>
      <c r="E31" s="9"/>
    </row>
    <row r="32" spans="1:5" s="8" customFormat="1" outlineLevel="1" x14ac:dyDescent="0.25">
      <c r="A32" s="8" t="s">
        <v>60</v>
      </c>
      <c r="B32" s="8">
        <v>23</v>
      </c>
      <c r="C32" s="9">
        <v>37437</v>
      </c>
      <c r="D32" s="9">
        <f t="shared" si="0"/>
        <v>38223.176999999996</v>
      </c>
      <c r="E32" s="9"/>
    </row>
    <row r="33" spans="1:5" s="8" customFormat="1" outlineLevel="1" x14ac:dyDescent="0.25">
      <c r="A33" s="8" t="s">
        <v>61</v>
      </c>
      <c r="B33" s="8">
        <v>44</v>
      </c>
      <c r="C33" s="9">
        <v>6620</v>
      </c>
      <c r="D33" s="9">
        <f t="shared" si="0"/>
        <v>6759.0199999999995</v>
      </c>
      <c r="E33" s="9"/>
    </row>
    <row r="34" spans="1:5" s="8" customFormat="1" outlineLevel="1" x14ac:dyDescent="0.25">
      <c r="A34" s="8" t="s">
        <v>62</v>
      </c>
      <c r="B34" s="8">
        <v>28</v>
      </c>
      <c r="C34" s="9">
        <v>18024</v>
      </c>
      <c r="D34" s="9">
        <f t="shared" si="0"/>
        <v>18402.503999999997</v>
      </c>
      <c r="E34" s="9"/>
    </row>
    <row r="35" spans="1:5" s="8" customFormat="1" x14ac:dyDescent="0.25">
      <c r="A35" s="6" t="s">
        <v>11</v>
      </c>
      <c r="B35" s="6">
        <f>+SUM(B36:B55)</f>
        <v>982</v>
      </c>
      <c r="C35" s="7">
        <v>370483.89999999997</v>
      </c>
      <c r="D35" s="7">
        <f t="shared" si="0"/>
        <v>378264.06189999991</v>
      </c>
      <c r="E35" s="10">
        <v>43668</v>
      </c>
    </row>
    <row r="36" spans="1:5" s="8" customFormat="1" hidden="1" outlineLevel="1" x14ac:dyDescent="0.25">
      <c r="A36" s="8" t="s">
        <v>63</v>
      </c>
      <c r="B36" s="8">
        <v>69</v>
      </c>
      <c r="C36" s="9">
        <v>10892.9</v>
      </c>
      <c r="D36" s="9">
        <f t="shared" si="0"/>
        <v>11121.650899999999</v>
      </c>
      <c r="E36" s="9"/>
    </row>
    <row r="37" spans="1:5" s="8" customFormat="1" hidden="1" outlineLevel="1" x14ac:dyDescent="0.25">
      <c r="A37" s="8" t="s">
        <v>64</v>
      </c>
      <c r="B37" s="8">
        <v>50</v>
      </c>
      <c r="C37" s="9">
        <v>15425.439999999999</v>
      </c>
      <c r="D37" s="9">
        <f t="shared" si="0"/>
        <v>15749.374239999997</v>
      </c>
      <c r="E37" s="9"/>
    </row>
    <row r="38" spans="1:5" s="8" customFormat="1" hidden="1" outlineLevel="1" x14ac:dyDescent="0.25">
      <c r="A38" s="8" t="s">
        <v>65</v>
      </c>
      <c r="B38" s="8">
        <v>78</v>
      </c>
      <c r="C38" s="9">
        <v>5670</v>
      </c>
      <c r="D38" s="9">
        <f t="shared" si="0"/>
        <v>5789.07</v>
      </c>
      <c r="E38" s="9"/>
    </row>
    <row r="39" spans="1:5" s="8" customFormat="1" hidden="1" outlineLevel="1" x14ac:dyDescent="0.25">
      <c r="A39" s="8" t="s">
        <v>66</v>
      </c>
      <c r="B39" s="8">
        <v>40</v>
      </c>
      <c r="C39" s="9">
        <v>62935.45</v>
      </c>
      <c r="D39" s="9">
        <f t="shared" si="0"/>
        <v>64257.09444999999</v>
      </c>
      <c r="E39" s="9"/>
    </row>
    <row r="40" spans="1:5" s="8" customFormat="1" hidden="1" outlineLevel="1" x14ac:dyDescent="0.25">
      <c r="A40" s="8" t="s">
        <v>67</v>
      </c>
      <c r="B40" s="8">
        <v>77</v>
      </c>
      <c r="C40" s="9">
        <v>4444.4399999999996</v>
      </c>
      <c r="D40" s="9">
        <f t="shared" si="0"/>
        <v>4537.7732399999995</v>
      </c>
      <c r="E40" s="9"/>
    </row>
    <row r="41" spans="1:5" s="8" customFormat="1" hidden="1" outlineLevel="1" x14ac:dyDescent="0.25">
      <c r="A41" s="8" t="s">
        <v>7</v>
      </c>
      <c r="B41" s="8">
        <v>45</v>
      </c>
      <c r="C41" s="9">
        <v>7761</v>
      </c>
      <c r="D41" s="9">
        <f t="shared" si="0"/>
        <v>7923.9809999999989</v>
      </c>
      <c r="E41" s="9"/>
    </row>
    <row r="42" spans="1:5" s="8" customFormat="1" hidden="1" outlineLevel="1" x14ac:dyDescent="0.25">
      <c r="A42" s="8" t="s">
        <v>68</v>
      </c>
      <c r="B42" s="8">
        <v>24</v>
      </c>
      <c r="C42" s="9">
        <v>2020</v>
      </c>
      <c r="D42" s="9">
        <f t="shared" si="0"/>
        <v>2062.4199999999996</v>
      </c>
      <c r="E42" s="9"/>
    </row>
    <row r="43" spans="1:5" s="8" customFormat="1" hidden="1" outlineLevel="1" x14ac:dyDescent="0.25">
      <c r="A43" s="8" t="s">
        <v>69</v>
      </c>
      <c r="B43" s="8">
        <v>8</v>
      </c>
      <c r="C43" s="9">
        <v>1164</v>
      </c>
      <c r="D43" s="9">
        <f t="shared" si="0"/>
        <v>1188.444</v>
      </c>
      <c r="E43" s="9"/>
    </row>
    <row r="44" spans="1:5" s="8" customFormat="1" hidden="1" outlineLevel="1" x14ac:dyDescent="0.25">
      <c r="A44" s="8" t="s">
        <v>70</v>
      </c>
      <c r="B44" s="8">
        <v>20</v>
      </c>
      <c r="C44" s="9">
        <v>1296</v>
      </c>
      <c r="D44" s="9">
        <f t="shared" si="0"/>
        <v>1323.2159999999999</v>
      </c>
      <c r="E44" s="9"/>
    </row>
    <row r="45" spans="1:5" s="8" customFormat="1" hidden="1" outlineLevel="1" x14ac:dyDescent="0.25">
      <c r="A45" s="8" t="s">
        <v>5</v>
      </c>
      <c r="B45" s="8">
        <v>74</v>
      </c>
      <c r="C45" s="9">
        <v>19900</v>
      </c>
      <c r="D45" s="9">
        <f t="shared" si="0"/>
        <v>20317.899999999998</v>
      </c>
      <c r="E45" s="9"/>
    </row>
    <row r="46" spans="1:5" s="8" customFormat="1" hidden="1" outlineLevel="1" x14ac:dyDescent="0.25">
      <c r="A46" s="8" t="s">
        <v>71</v>
      </c>
      <c r="B46" s="8">
        <v>38</v>
      </c>
      <c r="C46" s="9">
        <v>6733</v>
      </c>
      <c r="D46" s="9">
        <f t="shared" si="0"/>
        <v>6874.3929999999991</v>
      </c>
      <c r="E46" s="9"/>
    </row>
    <row r="47" spans="1:5" s="8" customFormat="1" hidden="1" outlineLevel="1" x14ac:dyDescent="0.25">
      <c r="A47" s="8" t="s">
        <v>72</v>
      </c>
      <c r="B47" s="8">
        <v>93</v>
      </c>
      <c r="C47" s="9">
        <v>97322.44</v>
      </c>
      <c r="D47" s="9">
        <f t="shared" si="0"/>
        <v>99366.21123999999</v>
      </c>
      <c r="E47" s="9"/>
    </row>
    <row r="48" spans="1:5" s="8" customFormat="1" hidden="1" outlineLevel="1" x14ac:dyDescent="0.25">
      <c r="A48" s="8" t="s">
        <v>73</v>
      </c>
      <c r="B48" s="8">
        <v>22</v>
      </c>
      <c r="C48" s="9">
        <v>2647</v>
      </c>
      <c r="D48" s="9">
        <f t="shared" si="0"/>
        <v>2702.5869999999995</v>
      </c>
      <c r="E48" s="9"/>
    </row>
    <row r="49" spans="1:5" s="8" customFormat="1" hidden="1" outlineLevel="1" x14ac:dyDescent="0.25">
      <c r="A49" s="8" t="s">
        <v>74</v>
      </c>
      <c r="B49" s="8">
        <v>83</v>
      </c>
      <c r="C49" s="9">
        <v>23570.9</v>
      </c>
      <c r="D49" s="9">
        <f t="shared" si="0"/>
        <v>24065.888899999998</v>
      </c>
      <c r="E49" s="9"/>
    </row>
    <row r="50" spans="1:5" s="8" customFormat="1" hidden="1" outlineLevel="1" x14ac:dyDescent="0.25">
      <c r="A50" s="8" t="s">
        <v>75</v>
      </c>
      <c r="B50" s="8">
        <v>86</v>
      </c>
      <c r="C50" s="9">
        <v>15676.45</v>
      </c>
      <c r="D50" s="9">
        <f t="shared" si="0"/>
        <v>16005.65545</v>
      </c>
      <c r="E50" s="9"/>
    </row>
    <row r="51" spans="1:5" s="8" customFormat="1" hidden="1" outlineLevel="1" x14ac:dyDescent="0.25">
      <c r="A51" s="8" t="s">
        <v>76</v>
      </c>
      <c r="B51" s="8">
        <v>57</v>
      </c>
      <c r="C51" s="9">
        <v>4444.4399999999996</v>
      </c>
      <c r="D51" s="9">
        <f t="shared" si="0"/>
        <v>4537.7732399999995</v>
      </c>
      <c r="E51" s="9"/>
    </row>
    <row r="52" spans="1:5" s="8" customFormat="1" hidden="1" outlineLevel="1" x14ac:dyDescent="0.25">
      <c r="A52" s="8" t="s">
        <v>77</v>
      </c>
      <c r="B52" s="8">
        <v>18</v>
      </c>
      <c r="C52" s="9">
        <v>1944</v>
      </c>
      <c r="D52" s="9">
        <f t="shared" si="0"/>
        <v>1984.8239999999998</v>
      </c>
      <c r="E52" s="9"/>
    </row>
    <row r="53" spans="1:5" s="8" customFormat="1" hidden="1" outlineLevel="1" x14ac:dyDescent="0.25">
      <c r="A53" s="8" t="s">
        <v>78</v>
      </c>
      <c r="B53" s="8">
        <v>29</v>
      </c>
      <c r="C53" s="9">
        <v>56960</v>
      </c>
      <c r="D53" s="9">
        <f t="shared" si="0"/>
        <v>58156.159999999996</v>
      </c>
      <c r="E53" s="9"/>
    </row>
    <row r="54" spans="1:5" s="8" customFormat="1" hidden="1" outlineLevel="1" x14ac:dyDescent="0.25">
      <c r="A54" s="8" t="s">
        <v>79</v>
      </c>
      <c r="B54" s="8">
        <v>16</v>
      </c>
      <c r="C54" s="9">
        <v>20496</v>
      </c>
      <c r="D54" s="9">
        <f t="shared" si="0"/>
        <v>20926.415999999997</v>
      </c>
      <c r="E54" s="9"/>
    </row>
    <row r="55" spans="1:5" s="8" customFormat="1" hidden="1" outlineLevel="1" x14ac:dyDescent="0.25">
      <c r="A55" s="8" t="s">
        <v>80</v>
      </c>
      <c r="B55" s="8">
        <v>55</v>
      </c>
      <c r="C55" s="9">
        <v>9180.4399999999987</v>
      </c>
      <c r="D55" s="9">
        <f t="shared" si="0"/>
        <v>9373.2292399999969</v>
      </c>
      <c r="E55" s="9"/>
    </row>
    <row r="56" spans="1:5" collapsed="1" x14ac:dyDescent="0.25">
      <c r="A56" s="1" t="s">
        <v>14</v>
      </c>
      <c r="B56" s="1">
        <f>+B57+B66+B71+B74</f>
        <v>492</v>
      </c>
      <c r="C56" s="3">
        <v>554381.99</v>
      </c>
      <c r="D56" s="3">
        <f t="shared" si="0"/>
        <v>566024.0117899999</v>
      </c>
      <c r="E56" s="3"/>
    </row>
    <row r="57" spans="1:5" s="8" customFormat="1" x14ac:dyDescent="0.25">
      <c r="A57" s="6" t="s">
        <v>81</v>
      </c>
      <c r="B57" s="6">
        <f>+SUM(B58:B65)</f>
        <v>250</v>
      </c>
      <c r="C57" s="7">
        <v>328447.15999999997</v>
      </c>
      <c r="D57" s="107">
        <f t="shared" si="0"/>
        <v>335344.55035999994</v>
      </c>
      <c r="E57" s="10">
        <v>43668</v>
      </c>
    </row>
    <row r="58" spans="1:5" s="8" customFormat="1" hidden="1" outlineLevel="1" x14ac:dyDescent="0.25">
      <c r="A58" s="8" t="s">
        <v>82</v>
      </c>
      <c r="B58" s="8">
        <v>36</v>
      </c>
      <c r="C58" s="9">
        <v>64251.96</v>
      </c>
      <c r="D58" s="9">
        <f t="shared" si="0"/>
        <v>65601.25116</v>
      </c>
      <c r="E58" s="9"/>
    </row>
    <row r="59" spans="1:5" s="8" customFormat="1" hidden="1" outlineLevel="1" x14ac:dyDescent="0.25">
      <c r="A59" s="8" t="s">
        <v>83</v>
      </c>
      <c r="B59" s="8">
        <v>10</v>
      </c>
      <c r="C59" s="9">
        <v>60750</v>
      </c>
      <c r="D59" s="9">
        <f t="shared" si="0"/>
        <v>62025.749999999993</v>
      </c>
      <c r="E59" s="9"/>
    </row>
    <row r="60" spans="1:5" s="8" customFormat="1" hidden="1" outlineLevel="1" x14ac:dyDescent="0.25">
      <c r="A60" s="8" t="s">
        <v>84</v>
      </c>
      <c r="B60" s="8">
        <v>29</v>
      </c>
      <c r="C60" s="9">
        <v>92380.2</v>
      </c>
      <c r="D60" s="9">
        <f t="shared" si="0"/>
        <v>94320.184199999989</v>
      </c>
      <c r="E60" s="9"/>
    </row>
    <row r="61" spans="1:5" s="8" customFormat="1" hidden="1" outlineLevel="1" x14ac:dyDescent="0.25">
      <c r="A61" s="8" t="s">
        <v>85</v>
      </c>
      <c r="B61" s="8">
        <v>48</v>
      </c>
      <c r="C61" s="9">
        <v>3332</v>
      </c>
      <c r="D61" s="9">
        <f t="shared" si="0"/>
        <v>3401.9719999999998</v>
      </c>
      <c r="E61" s="9"/>
    </row>
    <row r="62" spans="1:5" s="8" customFormat="1" hidden="1" outlineLevel="1" x14ac:dyDescent="0.25">
      <c r="A62" s="8" t="s">
        <v>86</v>
      </c>
      <c r="B62" s="8">
        <v>30</v>
      </c>
      <c r="C62" s="9">
        <v>50300</v>
      </c>
      <c r="D62" s="9">
        <f t="shared" si="0"/>
        <v>51356.299999999996</v>
      </c>
      <c r="E62" s="9"/>
    </row>
    <row r="63" spans="1:5" s="8" customFormat="1" hidden="1" outlineLevel="1" x14ac:dyDescent="0.25">
      <c r="A63" s="8" t="s">
        <v>87</v>
      </c>
      <c r="B63" s="8">
        <v>29</v>
      </c>
      <c r="C63" s="9">
        <v>51291</v>
      </c>
      <c r="D63" s="9">
        <f t="shared" si="0"/>
        <v>52368.110999999997</v>
      </c>
      <c r="E63" s="9"/>
    </row>
    <row r="64" spans="1:5" s="8" customFormat="1" hidden="1" outlineLevel="1" x14ac:dyDescent="0.25">
      <c r="A64" s="8" t="s">
        <v>88</v>
      </c>
      <c r="B64" s="8">
        <v>38</v>
      </c>
      <c r="C64" s="9">
        <v>1022</v>
      </c>
      <c r="D64" s="9">
        <f t="shared" si="0"/>
        <v>1043.462</v>
      </c>
      <c r="E64" s="9"/>
    </row>
    <row r="65" spans="1:5" s="8" customFormat="1" hidden="1" outlineLevel="1" x14ac:dyDescent="0.25">
      <c r="A65" s="8" t="s">
        <v>89</v>
      </c>
      <c r="B65" s="8">
        <v>30</v>
      </c>
      <c r="C65" s="9">
        <v>5120</v>
      </c>
      <c r="D65" s="9">
        <f t="shared" si="0"/>
        <v>5227.5199999999995</v>
      </c>
      <c r="E65" s="9"/>
    </row>
    <row r="66" spans="1:5" s="8" customFormat="1" collapsed="1" x14ac:dyDescent="0.25">
      <c r="A66" s="6" t="s">
        <v>90</v>
      </c>
      <c r="B66" s="6">
        <f>+SUM(B67:B70)</f>
        <v>101</v>
      </c>
      <c r="C66" s="7">
        <v>81332.89</v>
      </c>
      <c r="D66" s="107">
        <f t="shared" si="0"/>
        <v>83040.880689999991</v>
      </c>
      <c r="E66" s="10">
        <v>43668</v>
      </c>
    </row>
    <row r="67" spans="1:5" s="8" customFormat="1" hidden="1" outlineLevel="1" x14ac:dyDescent="0.25">
      <c r="A67" s="8" t="s">
        <v>91</v>
      </c>
      <c r="B67" s="8">
        <v>19</v>
      </c>
      <c r="C67" s="9">
        <v>4444.45</v>
      </c>
      <c r="D67" s="9">
        <f t="shared" si="0"/>
        <v>4537.783449999999</v>
      </c>
      <c r="E67" s="9"/>
    </row>
    <row r="68" spans="1:5" s="8" customFormat="1" hidden="1" outlineLevel="1" x14ac:dyDescent="0.25">
      <c r="A68" s="8" t="s">
        <v>92</v>
      </c>
      <c r="B68" s="8">
        <v>14</v>
      </c>
      <c r="C68" s="9">
        <v>4444.4399999999996</v>
      </c>
      <c r="D68" s="9">
        <f t="shared" ref="D68:D79" si="1">+C68*1.021</f>
        <v>4537.7732399999995</v>
      </c>
      <c r="E68" s="9"/>
    </row>
    <row r="69" spans="1:5" s="8" customFormat="1" hidden="1" outlineLevel="1" x14ac:dyDescent="0.25">
      <c r="A69" s="8" t="s">
        <v>93</v>
      </c>
      <c r="B69" s="8">
        <v>24</v>
      </c>
      <c r="C69" s="9">
        <v>4032</v>
      </c>
      <c r="D69" s="9">
        <f t="shared" si="1"/>
        <v>4116.6719999999996</v>
      </c>
      <c r="E69" s="9"/>
    </row>
    <row r="70" spans="1:5" s="8" customFormat="1" hidden="1" outlineLevel="1" x14ac:dyDescent="0.25">
      <c r="A70" s="8" t="s">
        <v>94</v>
      </c>
      <c r="B70" s="8">
        <v>44</v>
      </c>
      <c r="C70" s="9">
        <v>68412</v>
      </c>
      <c r="D70" s="9">
        <f t="shared" si="1"/>
        <v>69848.651999999987</v>
      </c>
      <c r="E70" s="9"/>
    </row>
    <row r="71" spans="1:5" s="8" customFormat="1" collapsed="1" x14ac:dyDescent="0.25">
      <c r="A71" s="6" t="s">
        <v>95</v>
      </c>
      <c r="B71" s="6">
        <f>+SUM(B72:B73)</f>
        <v>93</v>
      </c>
      <c r="C71" s="7">
        <v>89486.94</v>
      </c>
      <c r="D71" s="107">
        <f t="shared" si="1"/>
        <v>91366.165739999997</v>
      </c>
      <c r="E71" s="10">
        <v>43668</v>
      </c>
    </row>
    <row r="72" spans="1:5" s="8" customFormat="1" hidden="1" outlineLevel="1" x14ac:dyDescent="0.25">
      <c r="A72" s="8" t="s">
        <v>96</v>
      </c>
      <c r="B72" s="8">
        <v>54</v>
      </c>
      <c r="C72" s="9">
        <v>85042.5</v>
      </c>
      <c r="D72" s="9">
        <f t="shared" si="1"/>
        <v>86828.392499999987</v>
      </c>
      <c r="E72" s="9"/>
    </row>
    <row r="73" spans="1:5" s="8" customFormat="1" hidden="1" outlineLevel="1" x14ac:dyDescent="0.25">
      <c r="A73" s="8" t="s">
        <v>97</v>
      </c>
      <c r="B73" s="8">
        <v>39</v>
      </c>
      <c r="C73" s="9">
        <v>4444.4399999999996</v>
      </c>
      <c r="D73" s="9">
        <f t="shared" si="1"/>
        <v>4537.7732399999995</v>
      </c>
      <c r="E73" s="9"/>
    </row>
    <row r="74" spans="1:5" s="8" customFormat="1" collapsed="1" x14ac:dyDescent="0.25">
      <c r="A74" s="6" t="s">
        <v>98</v>
      </c>
      <c r="B74" s="6">
        <f>+B75</f>
        <v>48</v>
      </c>
      <c r="C74" s="7">
        <v>55115</v>
      </c>
      <c r="D74" s="7">
        <f t="shared" si="1"/>
        <v>56272.414999999994</v>
      </c>
      <c r="E74" s="10">
        <v>43668</v>
      </c>
    </row>
    <row r="75" spans="1:5" s="8" customFormat="1" hidden="1" outlineLevel="1" x14ac:dyDescent="0.25">
      <c r="A75" s="8" t="s">
        <v>99</v>
      </c>
      <c r="B75" s="8">
        <v>48</v>
      </c>
      <c r="C75" s="9">
        <v>55115</v>
      </c>
      <c r="D75" s="9">
        <f t="shared" si="1"/>
        <v>56272.414999999994</v>
      </c>
      <c r="E75" s="9"/>
    </row>
    <row r="76" spans="1:5" collapsed="1" x14ac:dyDescent="0.25">
      <c r="A76" s="1" t="s">
        <v>25</v>
      </c>
      <c r="B76" s="1">
        <f>+B77</f>
        <v>46</v>
      </c>
      <c r="C76" s="3">
        <v>82249</v>
      </c>
      <c r="D76" s="3">
        <f t="shared" si="1"/>
        <v>83976.228999999992</v>
      </c>
      <c r="E76" s="3"/>
    </row>
    <row r="77" spans="1:5" s="8" customFormat="1" x14ac:dyDescent="0.25">
      <c r="A77" s="6" t="s">
        <v>100</v>
      </c>
      <c r="B77" s="6">
        <f>+B78</f>
        <v>46</v>
      </c>
      <c r="C77" s="7">
        <v>82249</v>
      </c>
      <c r="D77" s="107">
        <f t="shared" si="1"/>
        <v>83976.228999999992</v>
      </c>
      <c r="E77" s="10">
        <v>43668</v>
      </c>
    </row>
    <row r="78" spans="1:5" s="8" customFormat="1" hidden="1" outlineLevel="1" x14ac:dyDescent="0.25">
      <c r="A78" s="8" t="s">
        <v>101</v>
      </c>
      <c r="B78" s="8">
        <v>46</v>
      </c>
      <c r="C78" s="9">
        <v>82249</v>
      </c>
      <c r="D78" s="9">
        <f t="shared" si="1"/>
        <v>83976.228999999992</v>
      </c>
      <c r="E78" s="9"/>
    </row>
    <row r="79" spans="1:5" collapsed="1" x14ac:dyDescent="0.25">
      <c r="A79" s="4" t="s">
        <v>102</v>
      </c>
      <c r="B79" s="4">
        <f>+B76+B56+B3</f>
        <v>2326</v>
      </c>
      <c r="C79" s="5">
        <v>2061039.2199999993</v>
      </c>
      <c r="D79" s="5">
        <f t="shared" si="1"/>
        <v>2104321.0436199992</v>
      </c>
      <c r="E79" s="5"/>
    </row>
    <row r="81" spans="1:6" x14ac:dyDescent="0.25">
      <c r="B81" s="11" t="s">
        <v>107</v>
      </c>
      <c r="C81" s="11" t="s">
        <v>108</v>
      </c>
      <c r="D81" s="11" t="s">
        <v>105</v>
      </c>
      <c r="E81" s="11" t="s">
        <v>106</v>
      </c>
      <c r="F81" s="11" t="s">
        <v>104</v>
      </c>
    </row>
    <row r="82" spans="1:6" x14ac:dyDescent="0.25">
      <c r="A82" s="1" t="s">
        <v>35</v>
      </c>
      <c r="B82" s="1"/>
      <c r="C82" s="1"/>
      <c r="D82" s="1"/>
      <c r="E82" s="1"/>
      <c r="F82" s="1"/>
    </row>
    <row r="83" spans="1:6" x14ac:dyDescent="0.25">
      <c r="A83" s="6" t="s">
        <v>36</v>
      </c>
      <c r="B83" s="12"/>
      <c r="C83" s="12"/>
      <c r="D83" s="12"/>
      <c r="E83" s="12"/>
      <c r="F83" s="12" t="s">
        <v>109</v>
      </c>
    </row>
    <row r="84" spans="1:6" x14ac:dyDescent="0.25">
      <c r="A84" s="6" t="s">
        <v>42</v>
      </c>
      <c r="B84" s="13"/>
      <c r="C84" s="14"/>
      <c r="D84" s="13"/>
      <c r="E84" s="12"/>
      <c r="F84" s="12" t="s">
        <v>109</v>
      </c>
    </row>
    <row r="85" spans="1:6" x14ac:dyDescent="0.25">
      <c r="A85" s="6" t="s">
        <v>11</v>
      </c>
      <c r="B85" s="12"/>
      <c r="C85" s="12"/>
      <c r="D85" s="12"/>
      <c r="E85" s="12"/>
      <c r="F85" s="12"/>
    </row>
    <row r="86" spans="1:6" x14ac:dyDescent="0.25">
      <c r="A86" s="1" t="s">
        <v>14</v>
      </c>
      <c r="B86" s="15"/>
      <c r="C86" s="16"/>
      <c r="D86" s="15"/>
      <c r="E86" s="1"/>
      <c r="F86" s="1"/>
    </row>
    <row r="87" spans="1:6" x14ac:dyDescent="0.25">
      <c r="A87" s="6" t="s">
        <v>81</v>
      </c>
      <c r="B87" s="13"/>
      <c r="C87" s="14"/>
      <c r="D87" s="12"/>
      <c r="E87" s="12"/>
      <c r="F87" s="12" t="s">
        <v>109</v>
      </c>
    </row>
    <row r="88" spans="1:6" x14ac:dyDescent="0.25">
      <c r="A88" s="6" t="s">
        <v>90</v>
      </c>
      <c r="B88" s="13"/>
      <c r="C88" s="14"/>
      <c r="D88" s="13"/>
      <c r="E88" s="12"/>
      <c r="F88" s="12" t="s">
        <v>109</v>
      </c>
    </row>
    <row r="89" spans="1:6" x14ac:dyDescent="0.25">
      <c r="A89" s="6" t="s">
        <v>95</v>
      </c>
      <c r="B89" s="12"/>
      <c r="C89" s="12"/>
      <c r="D89" s="12"/>
      <c r="E89" s="12"/>
      <c r="F89" s="12" t="s">
        <v>109</v>
      </c>
    </row>
    <row r="90" spans="1:6" x14ac:dyDescent="0.25">
      <c r="A90" s="6" t="s">
        <v>98</v>
      </c>
      <c r="B90" s="12"/>
      <c r="C90" s="12"/>
      <c r="D90" s="12"/>
      <c r="E90" s="12"/>
      <c r="F90" s="12"/>
    </row>
    <row r="91" spans="1:6" x14ac:dyDescent="0.25">
      <c r="A91" s="1" t="s">
        <v>25</v>
      </c>
      <c r="B91" s="15"/>
      <c r="C91" s="16"/>
      <c r="D91" s="15"/>
      <c r="E91" s="1"/>
      <c r="F91" s="1"/>
    </row>
    <row r="92" spans="1:6" x14ac:dyDescent="0.25">
      <c r="A92" s="6" t="s">
        <v>100</v>
      </c>
      <c r="B92" s="12"/>
      <c r="C92" s="12"/>
      <c r="D92" s="12"/>
      <c r="E92" s="12"/>
      <c r="F92" s="12" t="s">
        <v>109</v>
      </c>
    </row>
  </sheetData>
  <mergeCells count="1">
    <mergeCell ref="A1:D1"/>
  </mergeCells>
  <pageMargins left="0.70866141732283472" right="0.70866141732283472" top="0.74803149606299213" bottom="0.74803149606299213" header="0.31496062992125984" footer="0.31496062992125984"/>
  <pageSetup paperSize="9" scale="82" orientation="portrait" r:id="rId1"/>
  <headerFooter>
    <oddHeader>&amp;CPREVISIONNEL CDC PAM Renouvellement de composants 2019
SODEGIS</oddHeader>
    <oddFooter>Préparé par Nathalie BLANDINO &amp;D&amp;RPage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En cours</vt:lpstr>
      <vt:lpstr>STAT</vt:lpstr>
      <vt:lpstr>Dossiers complets</vt:lpstr>
      <vt:lpstr>Renouvellement de composants</vt:lpstr>
      <vt:lpstr>Garant</vt:lpstr>
      <vt:lpstr>Moyenne</vt:lpstr>
      <vt:lpstr>'Renouvellement de composants'!Zone_d_impression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cp:lastPrinted>2019-07-23T11:44:32Z</cp:lastPrinted>
  <dcterms:created xsi:type="dcterms:W3CDTF">2019-06-19T04:44:16Z</dcterms:created>
  <dcterms:modified xsi:type="dcterms:W3CDTF">2020-03-02T13:01:38Z</dcterms:modified>
</cp:coreProperties>
</file>