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bookViews>
    <workbookView xWindow="0" yWindow="0" windowWidth="21600" windowHeight="9030"/>
  </bookViews>
  <sheets>
    <sheet name="EDD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</externalReferences>
  <definedNames>
    <definedName name="_inv1">[2]Résultats!$C$33</definedName>
    <definedName name="_IRA1">[3]Programme!$F$20</definedName>
    <definedName name="_IRA2">[3]Programme!$F$21</definedName>
    <definedName name="_IRA3">[3]Programme!$F$22</definedName>
    <definedName name="_IRA4">[3]Programme!$F$23</definedName>
    <definedName name="_IRA5">[3]Programme!$F$24</definedName>
    <definedName name="_PAE1">[2]Saisie!$F$56</definedName>
    <definedName name="_PAE2">[2]Saisie!$F$57</definedName>
    <definedName name="_PAE3">[2]Saisie!$F$59</definedName>
    <definedName name="_Parse_Out" hidden="1">#REF!</definedName>
    <definedName name="_res1">[2]Saisie!$B$109</definedName>
    <definedName name="_res2">[2]Saisie!$B$111</definedName>
    <definedName name="_res3">[2]Saisie!$B$113</definedName>
    <definedName name="_TVA01">#REF!</definedName>
    <definedName name="_val1">'[4]Bilan Détaillé DDE'!$K$66</definedName>
    <definedName name="A">'[5]Lease Margin'!$B$5</definedName>
    <definedName name="Abatt_géné_annuel">'[6]Hypothèses générales'!$B$41</definedName>
    <definedName name="achatterrain">'[7]Param opération'!$F$39</definedName>
    <definedName name="Acquidate">[8]Modele!$E$10</definedName>
    <definedName name="adr_op">'[1]Donnée d''entrée'!$D$12</definedName>
    <definedName name="adresse">'[9]Param opération'!$F$25</definedName>
    <definedName name="adresse_LLS">'[10]Donnée d''entrée'!$D$12</definedName>
    <definedName name="adresse_LLTS">'[10]Donnée d''entrée'!$E$12</definedName>
    <definedName name="adresse_siege">'[1]Donnée d''entrée'!$D$24</definedName>
    <definedName name="Amaxdefisc">'[11]Par. glob.'!$K$14</definedName>
    <definedName name="AMENAGEUR">[12]Listes!$L$4:$L$12</definedName>
    <definedName name="Amort">[13]Modele!$E$35</definedName>
    <definedName name="Andefisc">'[11]Par. Op.'!$F$145</definedName>
    <definedName name="aneffort">[14]Saisie!$C$83</definedName>
    <definedName name="annee">'[15]Liste dép et Terr'!$B$3:$K$3</definedName>
    <definedName name="ANNEE_CDC">[2]Résultats!$CS$9</definedName>
    <definedName name="Année_loyer_SCI">'[16]Loyers SCI'!$H$11:$H$681</definedName>
    <definedName name="Annuites_1er_Prets">[2]Résultats!$FD$9:$FJ$9</definedName>
    <definedName name="anpret">[2]Saisie!$C$82</definedName>
    <definedName name="anscount" hidden="1">1</definedName>
    <definedName name="APP">[2]Saisie!#REF!</definedName>
    <definedName name="AppInv">[17]Data!#REF!</definedName>
    <definedName name="Apport">#REF!</definedName>
    <definedName name="Apport_foncier">'[6]Hypothèses Investisseur'!$G$45</definedName>
    <definedName name="Apport_invest">'[16]Hypothèses Investissement'!$D$50</definedName>
    <definedName name="Apport_travaux">'[6]Hypothèses Investisseur'!$N$45</definedName>
    <definedName name="AR_brut">#REF!</definedName>
    <definedName name="architecte">#REF!</definedName>
    <definedName name="arrfee">[18]Assumptions!$B$51</definedName>
    <definedName name="Arrondi">#REF!</definedName>
    <definedName name="ASS">[12]Listes!$C$4:$C$8</definedName>
    <definedName name="AssDO">#REF!</definedName>
    <definedName name="assistante">#REF!</definedName>
    <definedName name="assistanteCTX">#REF!</definedName>
    <definedName name="asssubv">'[7]Param opération'!$F$52</definedName>
    <definedName name="Ata">[2]Saisie!$F$115:$F$146</definedName>
    <definedName name="atl">#REF!</definedName>
    <definedName name="Aujo">#REF!</definedName>
    <definedName name="AVANCEMENT">[12]Listes!$D$4:$D$17</definedName>
    <definedName name="Avances">[13]Modele!#REF!</definedName>
    <definedName name="B">#REF!</definedName>
    <definedName name="_xlnm.Database">#REF!</definedName>
    <definedName name="BASELOYERMAX">'[1]Loyers Max'!$A$3:$D$8</definedName>
    <definedName name="Bat">[2]Saisie!$E$29:$E$110</definedName>
    <definedName name="be">#REF!</definedName>
    <definedName name="BETbt">'[9]Param opération'!#REF!</definedName>
    <definedName name="BETeau">'[9]Param opération'!#REF!</definedName>
    <definedName name="BETfluid">'[9]Param opération'!#REF!</definedName>
    <definedName name="BETstruc">'[9]Param opération'!#REF!</definedName>
    <definedName name="BETvrd">'[9]Param opération'!#REF!</definedName>
    <definedName name="Boolean_financ_frais_mut">'[6]Hypothèses Investisseur'!$G$12</definedName>
    <definedName name="BPP">[2]Saisie!#REF!</definedName>
    <definedName name="C_">#REF!</definedName>
    <definedName name="CAF_Tot">'[1]Prgr. 2019'!$AC$61</definedName>
    <definedName name="CapInv">[17]Data!#REF!</definedName>
    <definedName name="Capital_fin">#REF!</definedName>
    <definedName name="CDC.LLS">#REF!</definedName>
    <definedName name="CDC.LLTS">#REF!</definedName>
    <definedName name="CDC_LLS">'[1]Prgr. 2019'!$Y$62</definedName>
    <definedName name="CDC_LLS_construction">'[1]Prgr. 2019'!$Y$63</definedName>
    <definedName name="CDC_LLS_foncier">'[1]Prgr. 2019'!$Y$64</definedName>
    <definedName name="CDC_LLTS">'[1]Prgr. 2019'!$Z$62</definedName>
    <definedName name="CDC_LLTS_construction">'[1]Prgr. 2019'!$Z$63</definedName>
    <definedName name="CDC_LLTS_foncier">'[1]Prgr. 2019'!$Z$64</definedName>
    <definedName name="CDC_PLS">'[1]Prgr. 2019'!$AA$62</definedName>
    <definedName name="CDC_PLS_construction">'[1]Prgr. 2019'!$AA$63</definedName>
    <definedName name="CDC_PLS_foncier">'[1]Prgr. 2019'!$AA$64</definedName>
    <definedName name="CDCmax.LLS">#REF!</definedName>
    <definedName name="CDCmax.LLTS">#REF!</definedName>
    <definedName name="cefefefefefe">[18]Assumptions!$B$21</definedName>
    <definedName name="CFlls">'[19]Par. glob.'!$K$38</definedName>
    <definedName name="CFllts">'[19]Par. glob.'!$K$37</definedName>
    <definedName name="CFpls">'[19]Par. glob.'!$K$39</definedName>
    <definedName name="chantier">[2]Saisie!$C$79</definedName>
    <definedName name="CHFONC">'[7]Param opération'!$F$38</definedName>
    <definedName name="CHFONCunit">'[20]Tableau financier'!#REF!</definedName>
    <definedName name="Chloccoll">'[9]Param globaux'!#REF!</definedName>
    <definedName name="Chloccollssa">'[9]Param globaux'!#REF!</definedName>
    <definedName name="Chlocind">'[9]Param globaux'!#REF!</definedName>
    <definedName name="Choix_type_loyer">'[16]Loyers SCI'!$B$13</definedName>
    <definedName name="ChoixAmortissement">#REF!</definedName>
    <definedName name="CI">#REF!</definedName>
    <definedName name="CinqSix">#REF!</definedName>
    <definedName name="clé_com">#REF!</definedName>
    <definedName name="clé_log">#REF!</definedName>
    <definedName name="CLoc">'[4]Param opération'!$F$110</definedName>
    <definedName name="CLoc_csas">'[4]Param globaux'!$J$46</definedName>
    <definedName name="CLoc_ind">'[4]Param globaux'!$J$45</definedName>
    <definedName name="codeVEFA">'[21]Suivi décaissement'!$G$11:$G$65</definedName>
    <definedName name="Coef_éros_monét">'[6]Hypothèses générales'!$B$42</definedName>
    <definedName name="Coéf_période">'[16]Loyers SCI'!$C$1</definedName>
    <definedName name="Com_prêt">[22]HYP!#REF!</definedName>
    <definedName name="commercefermonte">#REF!</definedName>
    <definedName name="commercejardin">#REF!</definedName>
    <definedName name="commercesindiana">#REF!</definedName>
    <definedName name="COMMERCESPLAMES">#REF!</definedName>
    <definedName name="commune">'[1]Donnée d''entrée'!$D$16</definedName>
    <definedName name="Commune_LLS">'[10]Donnée d''entrée'!$D$16</definedName>
    <definedName name="Commune_LLTS">'[10]Donnée d''entrée'!$E$16</definedName>
    <definedName name="COMMUNES">[12]Listes!$E$4:$E$28</definedName>
    <definedName name="COP">[12]Listes!$A$4:$A$12</definedName>
    <definedName name="Couru_foncier">'[6]Echéancier d''emprunt foncier'!$B$17</definedName>
    <definedName name="Couru_travaux">'[6]Echéancier d''emprunt travaux'!$B$17</definedName>
    <definedName name="couttotal">#REF!</definedName>
    <definedName name="cp">#REF!</definedName>
    <definedName name="Créd_Imp">'[1]Prgr. 2019'!$AC$68</definedName>
    <definedName name="Crédit_Impot">'[1]SF previsio LLS-LLTS'!$N$14</definedName>
    <definedName name="Credit_Impot_LLS">'[1]Prgr. 2019'!$Y$68</definedName>
    <definedName name="Credit_Impot_LLTS">'[1]Prgr. 2019'!$Z$68</definedName>
    <definedName name="Credit_Impot_PLS">'[1]Prgr. 2019'!$AA$68</definedName>
    <definedName name="_xlnm.Criteria">#REF!</definedName>
    <definedName name="cscc">#REF!</definedName>
    <definedName name="csh">#REF!</definedName>
    <definedName name="CSPS">'[9]Param opération'!#REF!</definedName>
    <definedName name="CSSS">#REF!</definedName>
    <definedName name="CT">'[9]Param opération'!#REF!</definedName>
    <definedName name="CTX">[12]Listes!$B$4:$B$12</definedName>
    <definedName name="d">#REF!</definedName>
    <definedName name="Database">#REF!</definedName>
    <definedName name="DatAch">[17]Data!#REF!</definedName>
    <definedName name="DATACQ">[23]Modèle!$A$34</definedName>
    <definedName name="datcap1">[2]Résultats!$O$13</definedName>
    <definedName name="datcap2">[2]Résultats!$O$14</definedName>
    <definedName name="datcap3">[2]Résultats!$O$18</definedName>
    <definedName name="datcap4">[2]Résultats!$O$19</definedName>
    <definedName name="DatDep">'[16]Hypothèses Investissement'!$I$29</definedName>
    <definedName name="Date">'[10]Donnée d''entrée'!#REF!</definedName>
    <definedName name="Date_acquisition">'[6]Hypothèses Investisseur'!$G$9</definedName>
    <definedName name="Date_départ_bail">[24]Hypothèses!$C$44</definedName>
    <definedName name="Date_fin_loc">'[16]Loyers SCI'!$G$1</definedName>
    <definedName name="Date_Livraison">[25]Hypothèses!$C$10</definedName>
    <definedName name="Date_location">'[6]Hypothèses Investisseur'!$G$22</definedName>
    <definedName name="Date_revente">'[6]Hypothèses Investisseur'!$N$12</definedName>
    <definedName name="DateA">#REF!</definedName>
    <definedName name="DATEACHEVEMENT">'[26]Suivi décaissement'!$BG$11:$BG$65</definedName>
    <definedName name="DateCloture">#REF!</definedName>
    <definedName name="DATEcomp">'[9]Param opération'!#REF!</definedName>
    <definedName name="DateFinancement">#REF!</definedName>
    <definedName name="DateLivraison">[27]Informations!#REF!</definedName>
    <definedName name="DateMS">#REF!</definedName>
    <definedName name="DATEOS">'[26]Suivi décaissement'!$T$11:$T$65</definedName>
    <definedName name="dateos1">[2]Saisie!$C$78</definedName>
    <definedName name="Dates_échéances_foncier">'[6]Echéancier d''emprunt foncier'!$I$2:$I$254</definedName>
    <definedName name="Dates_échéances_travaux">'[6]Echéancier d''emprunt travaux'!$I$2:$I$254</definedName>
    <definedName name="Dates_loyers">'[16]Loyers SCI'!$G$11:$G$681</definedName>
    <definedName name="Dates_Tirages">'[16]Rém Compte séquestre CPI'!$A$11:$A$35</definedName>
    <definedName name="Datesaisie">[2]Résultats!$R$1</definedName>
    <definedName name="DATEvent">'[9]Param opération'!#REF!</definedName>
    <definedName name="DatFin">'[16]Hypothèses Investissement'!$I$34</definedName>
    <definedName name="DatMep">[17]Data!#REF!</definedName>
    <definedName name="datmes1">[2]Résultats!$C$39</definedName>
    <definedName name="DBE">#REF!</definedName>
    <definedName name="Dcdc">[2]Saisie!$C$86</definedName>
    <definedName name="dcp">#REF!</definedName>
    <definedName name="dd">'[28]Par. Op.'!$F$28</definedName>
    <definedName name="Débours">'[6]Hypothèses générales'!#REF!</definedName>
    <definedName name="Deffort">[2]Saisie!$D$66</definedName>
    <definedName name="Defisc">'[16]Hypothèses Investissement'!$D$47</definedName>
    <definedName name="Defisc_Tot">'[10]Prgr. 2015'!$AA$67</definedName>
    <definedName name="Defiscalisateur">[12]Listes!$Q$4:$Q$8</definedName>
    <definedName name="DepLoy">'[16]Hypothèses Investissement'!$I$31</definedName>
    <definedName name="DepLT">[17]Data!#REF!</definedName>
    <definedName name="Dépréciation">[25]Hypothèses!$C$15</definedName>
    <definedName name="DepReev">'[16]Hypothèses Investissement'!$I$35</definedName>
    <definedName name="DepTF">[29]Data!#REF!</definedName>
    <definedName name="dernière">#REF!</definedName>
    <definedName name="des">#REF!</definedName>
    <definedName name="des_dur">#REF!</definedName>
    <definedName name="dFIN">[30]DATA!$C$3</definedName>
    <definedName name="Dfp">[2]Saisie!$D$72</definedName>
    <definedName name="dhdh" hidden="1">{#N/A,#N/A,FALSE,"Gain Fiscal";#N/A,#N/A,FALSE,"CR";#N/A,#N/A,FALSE,"Bilan";#N/A,#N/A,FALSE,"Trésorerie";#N/A,#N/A,FALSE,"Prêt-Emprunt";#N/A,#N/A,FALSE,"Swap"}</definedName>
    <definedName name="dhh">[13]Modele!#REF!</definedName>
    <definedName name="Diff_secteurs">'[16]Loyers SCI'!$D$1:$E$2</definedName>
    <definedName name="diffpgr">[2]Saisie!$D$89</definedName>
    <definedName name="directeur_g">'[1]Donnée d''entrée'!$D$26</definedName>
    <definedName name="docurba">'[31]Param opération'!$F$81</definedName>
    <definedName name="données">'[12]Données habitat social'!$A$11:$EX$255</definedName>
    <definedName name="dp">#REF!</definedName>
    <definedName name="Dpcomp">[2]Saisie!$D$64</definedName>
    <definedName name="DPL">[3]Paramètres!$C$8</definedName>
    <definedName name="dra">#REF!</definedName>
    <definedName name="DUREE">#REF!</definedName>
    <definedName name="Durée">#REF!</definedName>
    <definedName name="Durée_Amt">[25]Hypothèses!$C$14</definedName>
    <definedName name="Durée_location">'[16]Loyers SCI'!$F$1</definedName>
    <definedName name="DuréeAmortissement">#REF!</definedName>
    <definedName name="DuréeEmprunt">#REF!</definedName>
    <definedName name="DURfonclls">'[9]Param globaux'!#REF!</definedName>
    <definedName name="DURfoncllts">'[9]Param globaux'!#REF!</definedName>
    <definedName name="DURfoncpls">'[9]Param globaux'!#REF!</definedName>
    <definedName name="DURpretlls">'[9]Param globaux'!#REF!</definedName>
    <definedName name="DURpretllts">'[9]Param globaux'!#REF!</definedName>
    <definedName name="DURpretpls">'[9]Param globaux'!#REF!</definedName>
    <definedName name="dvoye">#REF!</definedName>
    <definedName name="E">#REF!</definedName>
    <definedName name="ecamargin">[18]Assumptions!$B$21</definedName>
    <definedName name="Echéancier_appels">'[6]Hypothèses générales'!$B$53:$B$58</definedName>
    <definedName name="Echéancier_appels_foncier">'[6]Hypothèses générales'!$B$44:$B$49</definedName>
    <definedName name="EcheancierIS">#REF!</definedName>
    <definedName name="ECS">'[31]Param opération'!$F$12</definedName>
    <definedName name="eftfpb1">[2]Résultats!$BV$61</definedName>
    <definedName name="eftpgr1">[2]Résultats!$BW$61</definedName>
    <definedName name="efzefz">[32]HYP!#REF!</definedName>
    <definedName name="emprunt1">#REF!</definedName>
    <definedName name="emprunt2">#REF!</definedName>
    <definedName name="eng">#REF!</definedName>
    <definedName name="Eng_dur">#REF!</definedName>
    <definedName name="entc">[2]Résultats!$H$30</definedName>
    <definedName name="entcour">[2]Saisie!$D$88</definedName>
    <definedName name="entete1">[2]Saisie!$E$29:$E$33</definedName>
    <definedName name="equityamount">[18]Assumptions!$B$14</definedName>
    <definedName name="EREC">#REF!</definedName>
    <definedName name="Euro">#REF!</definedName>
    <definedName name="EXCH_RATE">[13]Modele!$E$6</definedName>
    <definedName name="existenceADF">#REF!</definedName>
    <definedName name="exotfpb">[2]Saisie!$C$92</definedName>
    <definedName name="F">#REF!</definedName>
    <definedName name="fef">[32]HYP!#REF!</definedName>
    <definedName name="FERMONTE">#REF!</definedName>
    <definedName name="fezfzef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f" hidden="1">{#N/A,#N/A,FALSE,"Gain Fiscal";#N/A,#N/A,FALSE,"CR";#N/A,#N/A,FALSE,"Bilan";#N/A,#N/A,FALSE,"Trésorerie";#N/A,#N/A,FALSE,"Prêt-Emprunt";#N/A,#N/A,FALSE,"Swap"}</definedName>
    <definedName name="fff" hidden="1">{#N/A,#N/A,FALSE,"Gain Fiscal";#N/A,#N/A,FALSE,"CR";#N/A,#N/A,FALSE,"Bilan";#N/A,#N/A,FALSE,"Trésorerie";#N/A,#N/A,FALSE,"Prêt-Emprunt";#N/A,#N/A,FALSE,"Swap"}</definedName>
    <definedName name="FFX">#REF!</definedName>
    <definedName name="FG">[3]Paramètres!$C$10</definedName>
    <definedName name="fgest">[2]Résultats!$H$31</definedName>
    <definedName name="fiche">'[12]fiche opé'!$A$1:$Q$65</definedName>
    <definedName name="FINANCT">[12]Listes!$J$4:$J$15</definedName>
    <definedName name="finautres">#REF!</definedName>
    <definedName name="findiv">#REF!</definedName>
    <definedName name="FITO">[2]Saisie!$F$49</definedName>
    <definedName name="Flux_gestion">'[16]Loyers SCI'!$L$11:$L$681</definedName>
    <definedName name="Flux_loyers">'[16]Loyers SCI'!$J$11:$J$681</definedName>
    <definedName name="Flux_mandat">'[16]Loyers SCI'!$M$11:$M$681</definedName>
    <definedName name="Flux_travaux">'[17]Loyers SCI'!#REF!</definedName>
    <definedName name="FONCIER">[12]Listes!$K$4:$K$41</definedName>
    <definedName name="FP_LLS">'[1]Prgr. 2019'!$Y$67</definedName>
    <definedName name="FP_LLTS">'[1]Prgr. 2019'!$Z$67</definedName>
    <definedName name="FP_PLS">'[1]Prgr. 2019'!$AA$67</definedName>
    <definedName name="FPO">[2]Saisie!$F$60</definedName>
    <definedName name="FPRO">[3]Programme!$B$19</definedName>
    <definedName name="FPsf">'[33]Prix rev.CE'!#REF!</definedName>
    <definedName name="FPsolaire">[2]Saisie!$D$70</definedName>
    <definedName name="FRAFU_LLS">'[10]5.5 plafond aides'!$C$8</definedName>
    <definedName name="FRAFU_LLTS">'[10]5.5 plafond aides'!$E$8</definedName>
    <definedName name="Frais_commercialisation">'[6]Hypothèses générales'!#REF!</definedName>
    <definedName name="Frais_notaire">[6]Infos!$C$40</definedName>
    <definedName name="franc">#REF!</definedName>
    <definedName name="FSbat">'[20]Tableau financier'!$A$55</definedName>
    <definedName name="G">#REF!</definedName>
    <definedName name="Garantie">[8]Modele!#REF!</definedName>
    <definedName name="GARANTIEcglls">'[7]Param opération'!$F$70</definedName>
    <definedName name="garanties_emprunts">[12]Listes!$M$4:$M$7</definedName>
    <definedName name="GEOMETRE">'[9]Param opération'!#REF!</definedName>
    <definedName name="GEOTECH">'[9]Param opération'!#REF!</definedName>
    <definedName name="gestadm">[2]Saisie!$D$87</definedName>
    <definedName name="gf">#REF!</definedName>
    <definedName name="H">#REF!</definedName>
    <definedName name="hhd">[13]Modele!#REF!</definedName>
    <definedName name="Honoraires">'[6]Hypothèses générales'!#REF!</definedName>
    <definedName name="Hypothése_inflation">'[6]Hypothèses générales'!$F$42</definedName>
    <definedName name="I">#REF!</definedName>
    <definedName name="ICC">[3]Paramètres!$C$5</definedName>
    <definedName name="Image">[2]Saisie!$D$141:$D$143</definedName>
    <definedName name="impfonc">[2]Résultats!$H$32</definedName>
    <definedName name="Imposition_NC">#REF!</definedName>
    <definedName name="_xlnm.Print_Titles" localSheetId="0">EDD!$21:$23</definedName>
    <definedName name="IMPRIMERIE">#REF!</definedName>
    <definedName name="indchge">[2]Résultats!$J$30</definedName>
    <definedName name="indchge2">[2]Résultats!$K$30</definedName>
    <definedName name="Indéxation_Loyer">#REF!</definedName>
    <definedName name="INDIANA">#REF!</definedName>
    <definedName name="indinv">[2]Résultats!$J$34</definedName>
    <definedName name="indloy">[2]Résultats!$J$26</definedName>
    <definedName name="IndtaxPCcom">'[7]Param opération'!$F$42</definedName>
    <definedName name="IndtaxPClgt">'[7]Param opération'!$F$41</definedName>
    <definedName name="indtfpb">[2]Résultats!$J$32</definedName>
    <definedName name="indtfpb2">[2]Résultats!$K$32</definedName>
    <definedName name="InseeN">#REF!</definedName>
    <definedName name="InseeO">[2]Saisie!$C$29</definedName>
    <definedName name="inst">#REF!</definedName>
    <definedName name="inst_dur">#REF!</definedName>
    <definedName name="INTERETS">[2]Saisie!$F$11:$F$35</definedName>
    <definedName name="Intérêts_foncier">'[6]Echéancier d''emprunt foncier'!$M$2:$M$254</definedName>
    <definedName name="Intérêts_travaux">'[6]Echéancier d''emprunt travaux'!$M$2:$M$254</definedName>
    <definedName name="intinte">[2]Saisie!$E$48</definedName>
    <definedName name="Intitulé_produits">#REF!</definedName>
    <definedName name="INV">[22]HYP!#REF!</definedName>
    <definedName name="Investissement">#REF!</definedName>
    <definedName name="IR">'[16]Hypothèses Investissement'!$J$38</definedName>
    <definedName name="IS">[25]Hypothèses!$M$4</definedName>
    <definedName name="IS_1">#REF!</definedName>
    <definedName name="IS_2">#REF!</definedName>
    <definedName name="IS_3">#REF!</definedName>
    <definedName name="JARDIN">#REF!</definedName>
    <definedName name="kffatl">#REF!</definedName>
    <definedName name="kffbe">#REF!</definedName>
    <definedName name="kffgf">#REF!</definedName>
    <definedName name="kffmo">#REF!</definedName>
    <definedName name="kffpf">#REF!</definedName>
    <definedName name="kffra">#REF!</definedName>
    <definedName name="kffstt">#REF!</definedName>
    <definedName name="khcatl">#REF!</definedName>
    <definedName name="khcbe">#REF!</definedName>
    <definedName name="khcgf">#REF!</definedName>
    <definedName name="khcmo">#REF!</definedName>
    <definedName name="khcpf">#REF!</definedName>
    <definedName name="khcra">#REF!</definedName>
    <definedName name="khcstt">#REF!</definedName>
    <definedName name="klp">[2]Saisie!$F$101</definedName>
    <definedName name="kratl">#REF!</definedName>
    <definedName name="krbe">#REF!</definedName>
    <definedName name="krgf">#REF!</definedName>
    <definedName name="krmo">#REF!</definedName>
    <definedName name="krpf">#REF!</definedName>
    <definedName name="krra">#REF!</definedName>
    <definedName name="krstt">#REF!</definedName>
    <definedName name="kv_d">#REF!</definedName>
    <definedName name="kvf">#REF!</definedName>
    <definedName name="KVMOEX">#REF!</definedName>
    <definedName name="KVMOL">#REF!</definedName>
    <definedName name="KVVMO">#REF!</definedName>
    <definedName name="L.Com">#REF!</definedName>
    <definedName name="L.max">#REF!</definedName>
    <definedName name="L.maxLLS">#REF!</definedName>
    <definedName name="L.maxLLTS">#REF!</definedName>
    <definedName name="LBU.LLS">#REF!</definedName>
    <definedName name="LBU.LLTS">#REF!</definedName>
    <definedName name="LBU_FRAFU">'[1]FRAFU AVS + LESG'!$D$105</definedName>
    <definedName name="LBU_SF">'[1]Prgr. 2019'!$AC$57</definedName>
    <definedName name="LBU_Tot">'[1]Prgr. 2019'!$AC$56</definedName>
    <definedName name="LBUacqui">'[9]Param opération'!#REF!</definedName>
    <definedName name="LIBELLE">'[26]Suivi décaissement'!$H$11:$H$65</definedName>
    <definedName name="Libor">[25]Hypothèses!#REF!</definedName>
    <definedName name="limcount" hidden="1">1</definedName>
    <definedName name="Linéaire">#REF!</definedName>
    <definedName name="Liste_périodicité">'[16]Loyers SCI'!$A$1:$B$4</definedName>
    <definedName name="llp">[2]Saisie!$F$99</definedName>
    <definedName name="LLTS_p.a">#REF!</definedName>
    <definedName name="LMDom">#REF!</definedName>
    <definedName name="LMDOM_LLS">'[1]Prgr. 2019'!$D$49</definedName>
    <definedName name="LMDOMPLS">'[1]Prgr. 2019'!$F$92</definedName>
    <definedName name="LMDomTS">#REF!</definedName>
    <definedName name="Loyer">[13]Modele!#REF!</definedName>
    <definedName name="loyer_annéeMES">[2]Résultats!$H$43</definedName>
    <definedName name="Loyer_Pratiqué_LLTS">'[1]Prgr. 2019'!$F$91</definedName>
    <definedName name="Loyer_Pratiqué_PLS">'[1]Prgr. 2019'!$F$97</definedName>
    <definedName name="Loyer_retenu_CC">'[1]Prgr. 2019'!$AF$85:$AF$89</definedName>
    <definedName name="loyerequil">[2]Saisie!$F$104</definedName>
    <definedName name="loyerplaf">[2]Saisie!$F$102</definedName>
    <definedName name="loyerplan">[2]Saisie!$F$100</definedName>
    <definedName name="Loyers">'[16]Loyers SCI'!$G$11:$S$681</definedName>
    <definedName name="Loyers_SCI">'[16]Loyers SCI'!$J$11:$J$301</definedName>
    <definedName name="LP_LLS">'[1]Prgr. 2019'!$F$82</definedName>
    <definedName name="LP_LLTS">'[1]Prgr. 2019'!$F$90</definedName>
    <definedName name="LP_PLS">'[1]Prgr. 2019'!$F$96</definedName>
    <definedName name="LPRAT">'[33]Par. Op.'!$F$206</definedName>
    <definedName name="LVPOWER">#REF!</definedName>
    <definedName name="Macro10">[34]!Macro3</definedName>
    <definedName name="Macro3">[35]!Macro3</definedName>
    <definedName name="Macro4">[35]!Macro4</definedName>
    <definedName name="maitrise_foncier">[12]Listes!$D$32:$D$41</definedName>
    <definedName name="maj">#REF!</definedName>
    <definedName name="MAJecs">'[7]Param globaux'!$J$7</definedName>
    <definedName name="mass">#REF!</definedName>
    <definedName name="MATL">#REF!</definedName>
    <definedName name="MATR">#REF!</definedName>
    <definedName name="matrice">#REF!</definedName>
    <definedName name="MDIVC">#REF!</definedName>
    <definedName name="MEMB">#REF!</definedName>
    <definedName name="MFAX">#REF!</definedName>
    <definedName name="mfraish">#REF!</definedName>
    <definedName name="mfraism">#REF!</definedName>
    <definedName name="MGC">#REF!</definedName>
    <definedName name="MGFU">#REF!</definedName>
    <definedName name="million">'[36]Compta - RBT'!$B$9</definedName>
    <definedName name="MMAN">#REF!</definedName>
    <definedName name="mmax">[2]Saisie!$D$26</definedName>
    <definedName name="mmaxi">[2]Saisie!$F$26</definedName>
    <definedName name="mmocc">#REF!</definedName>
    <definedName name="mmoh">#REF!</definedName>
    <definedName name="mmol">#REF!</definedName>
    <definedName name="mnour">#REF!</definedName>
    <definedName name="mnourh">#REF!</definedName>
    <definedName name="mnourm">#REF!</definedName>
    <definedName name="MntLT">'[16]Hypothèses Investissement'!$E$58</definedName>
    <definedName name="mo">#REF!</definedName>
    <definedName name="MONTANT">#REF!</definedName>
    <definedName name="Montant_pen_foncier">'[6]Echéancier d''emprunt foncier'!$B$18</definedName>
    <definedName name="Montant_pen_travaux">'[6]Echéancier d''emprunt travaux'!$B$18</definedName>
    <definedName name="Montant_travaux">'[6]Hypothèses Investisseur'!$G$18</definedName>
    <definedName name="MontantDefiscalisation">'[26]Suivi décaissement'!$R$11:$R$65</definedName>
    <definedName name="MontantPret">'[26]Suivi décaissement'!$O$11:$O$65</definedName>
    <definedName name="MOUT">#REF!</definedName>
    <definedName name="MPFU">#REF!</definedName>
    <definedName name="MSTT">#REF!</definedName>
    <definedName name="MTR">#REF!</definedName>
    <definedName name="mveh">#REF!</definedName>
    <definedName name="mvilla">#REF!</definedName>
    <definedName name="mvillah">#REF!</definedName>
    <definedName name="mvillam">#REF!</definedName>
    <definedName name="nac">[18]Assumptions!$B$5</definedName>
    <definedName name="NB">'[16]Loyers SCI'!$F$12:$F$681</definedName>
    <definedName name="NBLA">[37]compar.!$E$6</definedName>
    <definedName name="NBLOGT">'[26]Suivi décaissement'!$L$11:$L$65</definedName>
    <definedName name="nbpertes">[2]Résultats!$AX$51</definedName>
    <definedName name="nbpertespf">[2]Résultats!$BA$51</definedName>
    <definedName name="Nbre">'[1]1'!$D$65</definedName>
    <definedName name="NbreLLS">#REF!</definedName>
    <definedName name="NbreLLTS">#REF!</definedName>
    <definedName name="NbrePLS">'[1]Prgr. 2019'!$V$30</definedName>
    <definedName name="NCOM">[7]Surfaces!$X$53</definedName>
    <definedName name="nhbe">#REF!</definedName>
    <definedName name="NHCC">#REF!</definedName>
    <definedName name="NHCEL">#REF!</definedName>
    <definedName name="nhdevmol">#REF!</definedName>
    <definedName name="NHHL1">#REF!</definedName>
    <definedName name="NHHL2">#REF!</definedName>
    <definedName name="NHHL3">#REF!</definedName>
    <definedName name="nhmodev">#REF!</definedName>
    <definedName name="nhmois">#REF!</definedName>
    <definedName name="NHMOLDEV">#REF!</definedName>
    <definedName name="nhra">#REF!</definedName>
    <definedName name="NHTCC">#REF!</definedName>
    <definedName name="NHTCEL">#REF!</definedName>
    <definedName name="nhth1">#REF!</definedName>
    <definedName name="nhth2">#REF!</definedName>
    <definedName name="nhth3">#REF!</definedName>
    <definedName name="nhthl1">#REF!</definedName>
    <definedName name="NHTHL2">#REF!</definedName>
    <definedName name="NHTHL3">#REF!</definedName>
    <definedName name="nhtmo">#REF!</definedName>
    <definedName name="NHTMOL">#REF!</definedName>
    <definedName name="Niveau_souhaité">#REF!</definedName>
    <definedName name="niveaux">'[31]Param opération'!$F$9</definedName>
    <definedName name="njgc">#REF!</definedName>
    <definedName name="nlgt">'[9]Param opération'!$F$5</definedName>
    <definedName name="nom">'[1]Prgr. 2019'!$D$1</definedName>
    <definedName name="Nombre">#REF!</definedName>
    <definedName name="nombreLLS">'[1]Donnée d''entrée'!$D$8</definedName>
    <definedName name="nombreLLTS">'[1]Donnée d''entrée'!$E$8</definedName>
    <definedName name="NOMcompllts">'[7]Param opération'!$F$54</definedName>
    <definedName name="nomzac">'[9]Param opération'!$F$32</definedName>
    <definedName name="Npark">'[31]Param opération'!$F$13</definedName>
    <definedName name="NREC">#REF!</definedName>
    <definedName name="numop">'[7]Param opération'!$F$6</definedName>
    <definedName name="numPC">#REF!</definedName>
    <definedName name="nvoye">#REF!</definedName>
    <definedName name="Objectif_revente">'[6]Hypothèses Investisseur'!$N$11</definedName>
    <definedName name="OPC">'[9]Param opération'!#REF!</definedName>
    <definedName name="OPERATION">'[38]LLS-LLTS  BDG'!$A:$IV</definedName>
    <definedName name="opération">'[12]Données habitat social'!$A$11:$A$253</definedName>
    <definedName name="ORGANIC">#REF!</definedName>
    <definedName name="OS_Tvx">'[1]Prgr. 2019'!$D$62</definedName>
    <definedName name="OUI_NON">[12]Listes!$A$32:$A$34</definedName>
    <definedName name="p">_L16C2</definedName>
    <definedName name="P.max">#REF!</definedName>
    <definedName name="P.maxCom">#REF!</definedName>
    <definedName name="P.maxLLS">#REF!</definedName>
    <definedName name="P.maxLLTS">#REF!</definedName>
    <definedName name="p49cc">#REF!</definedName>
    <definedName name="P49H1">#REF!</definedName>
    <definedName name="P49H2">#REF!</definedName>
    <definedName name="P49H3">#REF!</definedName>
    <definedName name="PA_SAS_HT_LLTS">'[10]DPR LLTS'!$E$62</definedName>
    <definedName name="PAE">[2]Saisie!$F$61</definedName>
    <definedName name="PALMES">#REF!</definedName>
    <definedName name="parking">#REF!</definedName>
    <definedName name="parkssbatfi">#REF!</definedName>
    <definedName name="part_subdebt">#REF!</definedName>
    <definedName name="pbe">#REF!</definedName>
    <definedName name="pce">#REF!</definedName>
    <definedName name="pdep">#REF!</definedName>
    <definedName name="PDIVC">#REF!</definedName>
    <definedName name="Per">'[16]Hypothèses Investissement'!$I$26</definedName>
    <definedName name="Périodicité">'[16]Loyers SCI'!$A$1:$A$4</definedName>
    <definedName name="PerLT">'[16]Hypothèses Investissement'!$I$58</definedName>
    <definedName name="pertes">[2]Résultats!$AV$51</definedName>
    <definedName name="pertespf">[2]Résultats!$AY$51</definedName>
    <definedName name="pf">#REF!</definedName>
    <definedName name="PFAX">#REF!</definedName>
    <definedName name="PFI">#REF!</definedName>
    <definedName name="pg">#REF!</definedName>
    <definedName name="phcc">#REF!</definedName>
    <definedName name="phccs">#REF!</definedName>
    <definedName name="phh1s">#REF!</definedName>
    <definedName name="phh2s">#REF!</definedName>
    <definedName name="phh3s">#REF!</definedName>
    <definedName name="phmhs">#REF!</definedName>
    <definedName name="phmol">#REF!</definedName>
    <definedName name="phot">#REF!</definedName>
    <definedName name="PL_SAS">'[25]Compta - RBT'!$B$48:$Q$67</definedName>
    <definedName name="Plus_value">#REF!</definedName>
    <definedName name="PlusSIX">#REF!</definedName>
    <definedName name="PMAN">#REF!</definedName>
    <definedName name="po_price">[18]Assumptions!$B$8</definedName>
    <definedName name="POUT">#REF!</definedName>
    <definedName name="ppfonc">[2]Saisie!$D$31</definedName>
    <definedName name="ppi">[2]Saisie!#REF!</definedName>
    <definedName name="ppl">[2]Saisie!#REF!</definedName>
    <definedName name="pplaf">[2]Saisie!#REF!</definedName>
    <definedName name="pra">#REF!</definedName>
    <definedName name="PRBAT">#REF!</definedName>
    <definedName name="PREC">#REF!</definedName>
    <definedName name="Prêt.Com">#REF!</definedName>
    <definedName name="PRETcomp">'[7]Param opération'!$F$78</definedName>
    <definedName name="PRETcomp_nom">'[7]Param opération'!$F$77</definedName>
    <definedName name="PRETemp">'[7]Param opération'!$F$72</definedName>
    <definedName name="PRETemp_nom">'[7]Param opération'!$F$73</definedName>
    <definedName name="PRETemp_unit">'[7]Param opération'!$F$75</definedName>
    <definedName name="PRETfon">'[7]Param opération'!$F$71</definedName>
    <definedName name="PRETOT">[3]Programme!$B$25</definedName>
    <definedName name="prêts">[12]Listes!$N$4:$N$9</definedName>
    <definedName name="prevt">[2]Saisie!$F$48</definedName>
    <definedName name="Print_Area">#REF!</definedName>
    <definedName name="Print_Titles_MI">#REF!</definedName>
    <definedName name="Prix_Euro">#REF!</definedName>
    <definedName name="Prix_Euro1">#REF!</definedName>
    <definedName name="Prix_USD">#REF!</definedName>
    <definedName name="Prix_USD1">#REF!</definedName>
    <definedName name="PrixTTC">'[20]Tableau financier'!$A$26</definedName>
    <definedName name="probabilité">[12]Listes!$O$4:$O$9</definedName>
    <definedName name="probabilité_finct_LBU">[12]Listes!$O$4:$O$9</definedName>
    <definedName name="PRODUIT">[12]Listes!$I$4:$I$7</definedName>
    <definedName name="prog">[39]Général!$D$5</definedName>
    <definedName name="promoteur">#REF!</definedName>
    <definedName name="PRP_HT_LLS">'[1]DPR LLS'!$E$58</definedName>
    <definedName name="PRP_HT_LLTS">'[1]DPR LLTS'!$E$56</definedName>
    <definedName name="PRP_HT_PLS">'[1]DPR PLS'!$E$56</definedName>
    <definedName name="PRP_TTC">'[1]SF previsio LLS-LLTS'!$N$13</definedName>
    <definedName name="PRP_TTC_LLS">'[1]Donnée d''entrée'!$D$30</definedName>
    <definedName name="PRP_TTC_LLTS">'[1]Donnée d''entrée'!$E$30</definedName>
    <definedName name="PRP_TTC_PLS">'[1]DPR PLS'!$E$66</definedName>
    <definedName name="ptbe">#REF!</definedName>
    <definedName name="ptce">#REF!</definedName>
    <definedName name="ptdep">#REF!</definedName>
    <definedName name="ptdepra">#REF!</definedName>
    <definedName name="PTDIVBE">#REF!</definedName>
    <definedName name="ptdivra">#REF!</definedName>
    <definedName name="ptdivrec">#REF!</definedName>
    <definedName name="PTDOS">#REF!</definedName>
    <definedName name="pthl1">#REF!</definedName>
    <definedName name="pthl2">#REF!</definedName>
    <definedName name="pthl3">#REF!</definedName>
    <definedName name="pthot">#REF!</definedName>
    <definedName name="pthotra">#REF!</definedName>
    <definedName name="ptra">#REF!</definedName>
    <definedName name="PTREC">#REF!</definedName>
    <definedName name="pttrad">#REF!</definedName>
    <definedName name="PTVEH">#REF!</definedName>
    <definedName name="ptvehra">#REF!</definedName>
    <definedName name="ptvep">#REF!</definedName>
    <definedName name="ptvoy">#REF!</definedName>
    <definedName name="ptvoye">#REF!</definedName>
    <definedName name="ptvoymo">#REF!</definedName>
    <definedName name="ptvoyra">#REF!</definedName>
    <definedName name="pveh">#REF!</definedName>
    <definedName name="PVOY">#REF!</definedName>
    <definedName name="Px_Terrain">'[1]SF previsio LLS-LLTS'!$N$12</definedName>
    <definedName name="Px_Terrain_PLS">'[1]SF previsio PLS'!$N$12</definedName>
    <definedName name="quartier">#REF!</definedName>
    <definedName name="ra">#REF!</definedName>
    <definedName name="raccEDF">'[7]Param opération'!$F$47</definedName>
    <definedName name="raccEU">'[7]Param opération'!$F$46</definedName>
    <definedName name="RAS">#REF!</definedName>
    <definedName name="Ratio_annuité">[2]Résultats!$ET$9:$ET$13</definedName>
    <definedName name="raz">#REF!,#REF!,#REF!,#REF!,#REF!,#REF!,#REF!,#REF!,#REF!,#REF!,#REF!,#REF!,#REF!,#REF!,#REF!,#REF!,#REF!,#REF!,#REF!,#REF!,#REF!,#REF!,#REF!,#REF!,#REF!</definedName>
    <definedName name="refcad">'[31]Param opération'!$F$77</definedName>
    <definedName name="refcadastre">#REF!</definedName>
    <definedName name="Régl_copro">'[6]Hypothèses générales'!#REF!</definedName>
    <definedName name="Repartition_LLTS">'[1]Prgr. 2019'!$B$85:$B$89</definedName>
    <definedName name="ReportInvestissement">#REF!</definedName>
    <definedName name="reset">#REF!,#REF!,#REF!,#REF!,#REF!,#REF!,#REF!,#REF!,#REF!,#REF!,#REF!,#REF!,#REF!,#REF!,#REF!,#REF!,#REF!</definedName>
    <definedName name="resfc">[2]Résultats!$AT$50</definedName>
    <definedName name="rev">#REF!</definedName>
    <definedName name="RPA">[3]Ménage!$B$19</definedName>
    <definedName name="RPL">[3]Ménage!$B$15</definedName>
    <definedName name="rst">#REF!,#REF!,#REF!,#REF!,#REF!,#REF!,#REF!,#REF!,#REF!,#REF!,#REF!,#REF!,#REF!,#REF!,#REF!,#REF!,#REF!,#REF!,#REF!,#REF!,#REF!,#REF!,#REF!,#REF!,#REF!,#REF!,#REF!</definedName>
    <definedName name="S.LCR">#REF!</definedName>
    <definedName name="S_terrain">'[1]Prgr. 2019'!$B$61</definedName>
    <definedName name="S10y">#REF!</definedName>
    <definedName name="S10y97">#REF!</definedName>
    <definedName name="Salaire_conservateur">'[6]Hypothèses générales'!#REF!</definedName>
    <definedName name="SAS">#REF!</definedName>
    <definedName name="scom">[7]Surfaces!$AA$53</definedName>
    <definedName name="Sdefisc">#REF!</definedName>
    <definedName name="Secteur">'[16]Loyers SCI'!$D$1:$D$2</definedName>
    <definedName name="semp">'[16]Surfaces Corossol'!$E$65</definedName>
    <definedName name="sencount" hidden="1">1</definedName>
    <definedName name="SF.Com">#REF!</definedName>
    <definedName name="SF.LLS">#REF!</definedName>
    <definedName name="SF.LLTS">#REF!</definedName>
    <definedName name="SF.PLS">'[1]Prgr. 2019'!$AC$30</definedName>
    <definedName name="SF.T">#REF!</definedName>
    <definedName name="SF_LLS">'[1]Donnée d''entrée'!$D$32</definedName>
    <definedName name="SF_LLTS">'[1]Donnée d''entrée'!$E$32</definedName>
    <definedName name="SFdepmax">'[7]Param opération'!$F$83</definedName>
    <definedName name="sfin">#REF!</definedName>
    <definedName name="SFmax">'[9]Param opération'!#REF!</definedName>
    <definedName name="SFsub">'[7]Param opération'!$F$91</definedName>
    <definedName name="SFsubcom">'[7]Param opération'!$F$86</definedName>
    <definedName name="SFsubcr">'[9]Param opération'!#REF!</definedName>
    <definedName name="SFsubepci">'[7]Param opération'!$F$84</definedName>
    <definedName name="SFtx_com">'[7]Param opération'!$F$87</definedName>
    <definedName name="SFtx_epci">'[7]Param opération'!$F$85</definedName>
    <definedName name="SFtx_op">'[7]Param opération'!$F$90</definedName>
    <definedName name="SH.Com">#REF!</definedName>
    <definedName name="SH.LLS">#REF!</definedName>
    <definedName name="SH.LLTS">#REF!</definedName>
    <definedName name="SH.PLS">'[1]Prgr. 2019'!$X$30</definedName>
    <definedName name="SH.T">#REF!</definedName>
    <definedName name="SHA">#REF!</definedName>
    <definedName name="shab">'[16]Surfaces Corossol'!$D$85</definedName>
    <definedName name="SHFU.T">#REF!</definedName>
    <definedName name="shob">'[16]Surfaces Corossol'!$E$63</definedName>
    <definedName name="SHON">#REF!</definedName>
    <definedName name="Simul">[19]Sommaire!$C$10</definedName>
    <definedName name="solaire">#REF!</definedName>
    <definedName name="SONDAGE">#REF!</definedName>
    <definedName name="SRP">[2]Saisie!$D$57</definedName>
    <definedName name="SS">#REF!</definedName>
    <definedName name="Sterrain">'[4]Param opération'!$F$36</definedName>
    <definedName name="stt">#REF!</definedName>
    <definedName name="SU.Com">#REF!</definedName>
    <definedName name="SU.LLS">#REF!</definedName>
    <definedName name="SU.LLTS">#REF!</definedName>
    <definedName name="SU.PLS">'[1]Prgr. 2019'!$Z$30</definedName>
    <definedName name="SU.T">#REF!</definedName>
    <definedName name="Sub_LLS">'[1]Prgr. 2019'!$Y$56</definedName>
    <definedName name="Sub_LLTS">'[1]Prgr. 2019'!$Z$56</definedName>
    <definedName name="Sub_Totale_LLS">'[1]Prgr. 2019'!$Y$55</definedName>
    <definedName name="Sub_Totale_LLTS">'[1]Prgr. 2019'!$Z$55</definedName>
    <definedName name="Sub_Totale_PLS">'[1]Prgr. 2019'!$AA$55</definedName>
    <definedName name="SUBautre">'[7]Param opération'!$F$61</definedName>
    <definedName name="SUBautre_com">'[7]Param opération'!$F$63</definedName>
    <definedName name="SUBautre_comnom">'[7]Param opération'!$F$64</definedName>
    <definedName name="SUBautrenom">'[7]Param opération'!$F$62</definedName>
    <definedName name="subc1">[2]Saisie!$F$62</definedName>
    <definedName name="subc2">[2]Saisie!$F$63</definedName>
    <definedName name="SUBcl_etat">'[7]Param opération'!$F$60</definedName>
    <definedName name="SUBcom">'[7]Param opération'!$F$56</definedName>
    <definedName name="SUBcompllts">'[7]Param globaux'!$J$9</definedName>
    <definedName name="SUBcompllts_tot">'[7]Param opération'!$F$55</definedName>
    <definedName name="subCRsol_op">'[7]Param opération'!$F$67</definedName>
    <definedName name="subdiv">#REF!</definedName>
    <definedName name="SUBecs">'[7]Param opération'!$F$65</definedName>
    <definedName name="SUBepci">'[7]Param opération'!$F$58</definedName>
    <definedName name="subFEDERsol_op">'[7]Param opération'!$F$66</definedName>
    <definedName name="SUBlbu_acqui">'[7]Param opération'!$F$53</definedName>
    <definedName name="SUBsolaire">#REF!</definedName>
    <definedName name="SUBV">#REF!</definedName>
    <definedName name="Subv.LLS">#REF!</definedName>
    <definedName name="Subv.LLTS">#REF!</definedName>
    <definedName name="Subv.TScompl">#REF!</definedName>
    <definedName name="Subventions">'[1]SF previsio LLS-LLTS'!$P$14</definedName>
    <definedName name="subvtotal">#REF!</definedName>
    <definedName name="SUPPLY">#REF!</definedName>
    <definedName name="surcc">#REF!</definedName>
    <definedName name="surffin">[2]Saisie!$C$41</definedName>
    <definedName name="surfhab">[2]Saisie!$C$40</definedName>
    <definedName name="surfterrain">#REF!</definedName>
    <definedName name="surh">#REF!</definedName>
    <definedName name="Syndication">#REF!</definedName>
    <definedName name="T1_2009">'[21]Suivi décaissement'!$CO$11:$CO$65</definedName>
    <definedName name="T1_2009R">'[21]Suivi décaissement'!$ED$11:$ED$65</definedName>
    <definedName name="T1_2010">'[21]Suivi décaissement'!$CU$11:$CU$65</definedName>
    <definedName name="T1_2010R">'[21]Suivi décaissement'!$EJ$11:$EJ$65</definedName>
    <definedName name="T1_LLS">'[1]Prgr. 2019'!$AE$2</definedName>
    <definedName name="T1_LLTS">'[1]Prgr. 2019'!$AG$2</definedName>
    <definedName name="T1_PLS">'[1]Prgr. 2019'!$AI$2</definedName>
    <definedName name="T2_2009">'[21]Suivi décaissement'!$CP$11:$CP$65</definedName>
    <definedName name="T2_2009R">'[21]Suivi décaissement'!$EE$11:$EE$65</definedName>
    <definedName name="T2_2010">'[21]Suivi décaissement'!$CV$11:$CV$65</definedName>
    <definedName name="T2_2010R">'[21]Suivi décaissement'!$EK$11:$EK$65</definedName>
    <definedName name="T2_LLS">'[1]Prgr. 2019'!$AE$3</definedName>
    <definedName name="T2_LLTS">'[1]Prgr. 2019'!$AG$3</definedName>
    <definedName name="T2_PLS">'[1]Prgr. 2019'!$AI$3</definedName>
    <definedName name="T3_2009">'[21]Suivi décaissement'!$CQ$11:$CQ$65</definedName>
    <definedName name="T3_2009R">'[21]Suivi décaissement'!$EF$11:$EF$65</definedName>
    <definedName name="T3_2010">'[21]Suivi décaissement'!$CW$11:$CW$65</definedName>
    <definedName name="T3_2010R">'[21]Suivi décaissement'!$EL$11:$EL$65</definedName>
    <definedName name="T3_LLS">'[1]Prgr. 2019'!$AE$4</definedName>
    <definedName name="T3_LLTS">'[1]Prgr. 2019'!$AG$4</definedName>
    <definedName name="T3_PLS">'[1]Prgr. 2019'!$AI$4</definedName>
    <definedName name="T4_2009">'[21]Suivi décaissement'!$CR$11:$CR$65</definedName>
    <definedName name="T4_2009R">'[21]Suivi décaissement'!$EG$11:$EG$65</definedName>
    <definedName name="T4_2010">'[21]Suivi décaissement'!$CX$11:$CX$65</definedName>
    <definedName name="T4_2010R">'[21]Suivi décaissement'!$EM$11:$EM$65</definedName>
    <definedName name="T4_LLS">'[1]Prgr. 2019'!$AE$5</definedName>
    <definedName name="T4_LLTS">'[1]Prgr. 2019'!$AG$5</definedName>
    <definedName name="T4_PLS">'[1]Prgr. 2019'!$AI$5</definedName>
    <definedName name="T5_LLS">'[1]Prgr. 2019'!$AE$6</definedName>
    <definedName name="T5_LLTS">'[1]Prgr. 2019'!$AG$6</definedName>
    <definedName name="T5_PLS">'[1]Prgr. 2019'!$AI$6</definedName>
    <definedName name="TA">[3]Paramètres!$C$9</definedName>
    <definedName name="Tableau_produits">#REF!</definedName>
    <definedName name="Taux_A">#REF!</definedName>
    <definedName name="Taux_A_Act">#REF!</definedName>
    <definedName name="Taux_A1">#REF!</definedName>
    <definedName name="Taux_appels">'[6]Hypothèses générales'!$C$53:$C$58</definedName>
    <definedName name="Taux_appels_foncier">'[6]Hypothèses générales'!$C$44:$C$49</definedName>
    <definedName name="Taux_B1">#REF!</definedName>
    <definedName name="Taux_change">#REF!</definedName>
    <definedName name="Taux_de_change">#REF!</definedName>
    <definedName name="Taux_Depot">#REF!</definedName>
    <definedName name="Taux_DGI">#REF!</definedName>
    <definedName name="Taux_foncière">#REF!</definedName>
    <definedName name="Taux_foncière_garage">#REF!</definedName>
    <definedName name="Taux_foncière_jardin">#REF!</definedName>
    <definedName name="Taux_révision">[24]Hypothèses!$C$47</definedName>
    <definedName name="Taux_US">#REF!</definedName>
    <definedName name="Taux_US1">#REF!</definedName>
    <definedName name="tauxcdc">[2]Saisie!$C$84</definedName>
    <definedName name="Tauxconversion">#REF!</definedName>
    <definedName name="Tauxeffort">[2]Saisie!$C$66</definedName>
    <definedName name="TauxEmprunt">#REF!</definedName>
    <definedName name="tauxevolcharges">[2]Saisie!$C$93</definedName>
    <definedName name="tauxevoloyer">[2]Saisie!$C$95</definedName>
    <definedName name="tauxevolPGR">[2]Saisie!$C$94</definedName>
    <definedName name="tauxfp">#REF!</definedName>
    <definedName name="tauxgegr">[2]Saisie!$C$89</definedName>
    <definedName name="tauximpayes">[2]Saisie!$C$91</definedName>
    <definedName name="Tauxloyers">#REF!</definedName>
    <definedName name="Tauxpcomp">[2]Saisie!$C$64</definedName>
    <definedName name="Tauxprogression">#REF!</definedName>
    <definedName name="tauxrem">[40]data!#REF!</definedName>
    <definedName name="Tauxsub.LLS">#REF!</definedName>
    <definedName name="Tauxsub.LLTS">#REF!</definedName>
    <definedName name="tauxvacance">[2]Saisie!$C$90</definedName>
    <definedName name="TAX_autres">'[7]Param opération'!$F$48</definedName>
    <definedName name="Taxes_diverses">'[6]Hypothèses générales'!#REF!</definedName>
    <definedName name="tbat">'[19]Prix rev.CE'!$D$24</definedName>
    <definedName name="tbat_com">'[19]Prix rev.CE'!$E$24</definedName>
    <definedName name="TD">[23]Hyp_Res!$D$17</definedName>
    <definedName name="TempsAmortissement">#REF!</definedName>
    <definedName name="terrain">'[9]Param opération'!$F$27</definedName>
    <definedName name="tfin">'[9]Param opération'!$F$7</definedName>
    <definedName name="TFNA">[3]Paramètres!$C$16</definedName>
    <definedName name="TFNN">[3]Paramètres!$C$15</definedName>
    <definedName name="tfpb">[2]Saisie!$D$92</definedName>
    <definedName name="TI">[3]Paramètres!$C$4</definedName>
    <definedName name="Tirage_apport_foncier">#REF!</definedName>
    <definedName name="Tirage_apport_travaux">#REF!</definedName>
    <definedName name="Tirage_prêt_foncier">#REF!</definedName>
    <definedName name="Tirage_Prêt_Princi">#REF!</definedName>
    <definedName name="Tirage_Prêt_Relais">#REF!</definedName>
    <definedName name="Tirage_prêt_travaux">#REF!</definedName>
    <definedName name="tot_sp">#REF!</definedName>
    <definedName name="Total_taxe_fonc_XPF">'[24]Détail des surfaces'!$K$5</definedName>
    <definedName name="TOTAL2008">'[21]Suivi décaissement'!$CM$11:$CM$65</definedName>
    <definedName name="TOTAL2008R">'[21]Suivi décaissement'!$EB$11:$EB$65</definedName>
    <definedName name="TOTAL2011">'[21]Suivi décaissement'!$DE$11:$DE$65</definedName>
    <definedName name="TOTAL2011R">'[21]Suivi décaissement'!$ET$11:$ET$65</definedName>
    <definedName name="TOTAL2012">'[21]Suivi décaissement'!$DK$11:$DK$65</definedName>
    <definedName name="TOTAL2012R">'[21]Suivi décaissement'!$EZ$11:$EZ$65</definedName>
    <definedName name="TotinvestUSD">[22]HYP!#REF!</definedName>
    <definedName name="TOTLOGT">[2]Saisie!$C$38</definedName>
    <definedName name="TP">#REF!</definedName>
    <definedName name="tpgr">[2]Résultats!$H$34</definedName>
    <definedName name="tprogcdc">[2]Saisie!$C$85</definedName>
    <definedName name="Travaux">#REF!</definedName>
    <definedName name="Travaux_revalo">#REF!</definedName>
    <definedName name="TRI">[8]Modele!#REF!</definedName>
    <definedName name="TroisQuatre">#REF!</definedName>
    <definedName name="tsol">'[19]Prix rev.CE'!$D$25</definedName>
    <definedName name="tt">'[28]Par. Op.'!$F$5</definedName>
    <definedName name="TVAdefisc">'[11]Par. Op.'!$F$147</definedName>
    <definedName name="TVAdue">'[7]Param globaux'!$J$36</definedName>
    <definedName name="TVAN">'[38]76 Budget'!$H$4</definedName>
    <definedName name="TVAN1">#REF!</definedName>
    <definedName name="TVArec">'[7]Param globaux'!$J$37</definedName>
    <definedName name="TVAS">'[38]76 Budget'!$H$3</definedName>
    <definedName name="TVAS1">#REF!</definedName>
    <definedName name="TVAS2">#REF!</definedName>
    <definedName name="tvrd">'[19]Prix rev.CE'!$D$23</definedName>
    <definedName name="tvrd_com">'[19]Prix rev.CE'!$E$23</definedName>
    <definedName name="tx_change">#REF!</definedName>
    <definedName name="txAL">'[19]Prix rev.CE'!$J$22</definedName>
    <definedName name="TXbatHT">'[19]Prix rev.CE'!$E$56</definedName>
    <definedName name="txCAUE">'[7]Param opération'!$F$44</definedName>
    <definedName name="Txfonlls">'[9]Param globaux'!#REF!</definedName>
    <definedName name="Txfonllts">'[9]Param globaux'!#REF!</definedName>
    <definedName name="Txfonpls">'[9]Param globaux'!#REF!</definedName>
    <definedName name="txFS">'[19]Prix rev.CE'!$J$24</definedName>
    <definedName name="TxInt1">[2]Résultats!$G$13</definedName>
    <definedName name="TxInt2">[2]Résultats!$G$14</definedName>
    <definedName name="TxInt3">[2]Résultats!$G$18</definedName>
    <definedName name="Txint4">[2]Résultats!$G$19</definedName>
    <definedName name="Txintlls">'[9]Param globaux'!#REF!</definedName>
    <definedName name="Txintllts">'[9]Param globaux'!#REF!</definedName>
    <definedName name="Txintpls">'[9]Param globaux'!#REF!</definedName>
    <definedName name="TxLT">'[16]Hypothèses Investissement'!$C$58</definedName>
    <definedName name="txMO">#REF!</definedName>
    <definedName name="Txremsidr">'[7]Param globaux'!$J$35</definedName>
    <definedName name="txrév">'[7]Param globaux'!$J$34</definedName>
    <definedName name="TXsolHT">'[20]Tableau financier'!#REF!</definedName>
    <definedName name="txSUB">'[7]Param opération'!$F$51</definedName>
    <definedName name="txTDENS">'[7]Param opération'!$F$45</definedName>
    <definedName name="TxTLE">'[7]Param opération'!$F$43</definedName>
    <definedName name="TXvrdHT">'[19]Prix rev.CE'!$E$37</definedName>
    <definedName name="Type">[2]Saisie!$C$39</definedName>
    <definedName name="Type_Amortissement">#REF!</definedName>
    <definedName name="type_hab">'[4]Param opération'!$F$9</definedName>
    <definedName name="Type_Remboursement">#REF!</definedName>
    <definedName name="TYPE1">'[1]Prgr. 2019'!$A$76</definedName>
    <definedName name="TYPE2">'[1]Prgr. 2019'!$A$84</definedName>
    <definedName name="TYPE3">'[1]Prgr. 2019'!$A$92</definedName>
    <definedName name="Typedefisc">'[11]Par. Op.'!$F$146</definedName>
    <definedName name="Typesurf">'[16]Surfaces Corossol'!$BC$15:$BM$32</definedName>
    <definedName name="V_charges_copro">#REF!</definedName>
    <definedName name="V_choix_apparts">'[6]Hypothèses Investisseur'!#REF!</definedName>
    <definedName name="V_comm_appart">#REF!</definedName>
    <definedName name="V_eros_mone">#REF!</definedName>
    <definedName name="V_lots_appart">#REF!</definedName>
    <definedName name="V_loyers">#REF!</definedName>
    <definedName name="V_montant_travaux">#REF!</definedName>
    <definedName name="V_surfaces">#REF!</definedName>
    <definedName name="V_taxe_fonciére">#REF!</definedName>
    <definedName name="V_valeur_appart">#REF!</definedName>
    <definedName name="Valeur_bien">'[6]Hypothèses Investisseur'!$N$21</definedName>
    <definedName name="Valeur_immobilier">'[6]Hypothèses générales'!$B$13</definedName>
    <definedName name="VALEURACQUISITION">'[26]Suivi décaissement'!$N$11:$N$65</definedName>
    <definedName name="VASTR">#REF!</definedName>
    <definedName name="VATL">#REF!</definedName>
    <definedName name="VBE">#REF!</definedName>
    <definedName name="VDH">#REF!</definedName>
    <definedName name="VDIV">#REF!</definedName>
    <definedName name="VDM">#REF!</definedName>
    <definedName name="VEMB">#REF!</definedName>
    <definedName name="vent_gf">#REF!</definedName>
    <definedName name="vent_inst">#REF!</definedName>
    <definedName name="vent_pf">#REF!</definedName>
    <definedName name="VFAX">#REF!</definedName>
    <definedName name="VGC">#REF!</definedName>
    <definedName name="VGF">#REF!</definedName>
    <definedName name="vinst">#REF!</definedName>
    <definedName name="VMIS">#REF!</definedName>
    <definedName name="VMOH">#REF!</definedName>
    <definedName name="VMOH1">#REF!</definedName>
    <definedName name="VMOH3">#REF!</definedName>
    <definedName name="VMOL">#REF!</definedName>
    <definedName name="VMOL1">#REF!</definedName>
    <definedName name="VMOL3">#REF!</definedName>
    <definedName name="VMOM">#REF!</definedName>
    <definedName name="VMOM1">#REF!</definedName>
    <definedName name="vmom3">#REF!</definedName>
    <definedName name="VMOT1">#REF!</definedName>
    <definedName name="VMOT3">#REF!</definedName>
    <definedName name="VPF">#REF!</definedName>
    <definedName name="VRA">#REF!</definedName>
    <definedName name="VRAF">#REF!</definedName>
    <definedName name="VRAH">#REF!</definedName>
    <definedName name="VRAR">#REF!</definedName>
    <definedName name="VRAV">#REF!</definedName>
    <definedName name="VRAVE">#REF!</definedName>
    <definedName name="VSTT">#REF!</definedName>
    <definedName name="VTR">#REF!</definedName>
    <definedName name="VTRAD">#REF!</definedName>
    <definedName name="VVEHMO">#REF!</definedName>
    <definedName name="VVMO">#REF!</definedName>
    <definedName name="WHT">#REF!</definedName>
    <definedName name="whtint">#REF!</definedName>
    <definedName name="wrn.Comité." hidden="1">{"Option 4",#N/A,FALSE,"GIE-GNi-2002+ 0 an";"Option 4 + 1",#N/A,FALSE,"GIE-GNi-2002+ 0 an";"Option 4 + 2",#N/A,FALSE,"GIE-GNi-2002+ 0 an"}</definedName>
    <definedName name="wrn.Imprime.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Tranche._.1.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_.et._.Tranche._.2.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  <definedName name="yyy">_L17C2</definedName>
    <definedName name="zone400">#REF!</definedName>
    <definedName name="zone400m">'[31]Param opération'!$F$17</definedName>
    <definedName name="zonedonnées1">#REF!</definedName>
    <definedName name="zonedonnées2">#REF!</definedName>
    <definedName name="zoneurba">'[31]Param opération'!$F$82</definedName>
    <definedName name="zonnedonnées3">#REF!</definedName>
    <definedName name="zreglementaire">#REF!</definedName>
    <definedName name="zz">'[28]Par. Op.'!$F$7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4" i="1" l="1"/>
  <c r="C365" i="1" s="1"/>
  <c r="G349" i="1"/>
  <c r="F349" i="1"/>
  <c r="E349" i="1"/>
  <c r="D349" i="1"/>
  <c r="C349" i="1"/>
  <c r="L344" i="1"/>
  <c r="G344" i="1"/>
  <c r="F344" i="1"/>
  <c r="E344" i="1"/>
  <c r="D344" i="1"/>
  <c r="C344" i="1"/>
  <c r="B344" i="1"/>
  <c r="A344" i="1"/>
  <c r="L341" i="1"/>
  <c r="G341" i="1"/>
  <c r="F341" i="1"/>
  <c r="E341" i="1"/>
  <c r="D341" i="1"/>
  <c r="C341" i="1"/>
  <c r="B341" i="1"/>
  <c r="A341" i="1"/>
  <c r="L338" i="1"/>
  <c r="G338" i="1"/>
  <c r="F338" i="1"/>
  <c r="E338" i="1"/>
  <c r="D338" i="1"/>
  <c r="C338" i="1"/>
  <c r="B338" i="1"/>
  <c r="A338" i="1"/>
  <c r="L335" i="1"/>
  <c r="G335" i="1"/>
  <c r="F335" i="1"/>
  <c r="E335" i="1"/>
  <c r="D335" i="1"/>
  <c r="C335" i="1"/>
  <c r="B335" i="1"/>
  <c r="A335" i="1"/>
  <c r="L332" i="1"/>
  <c r="L331" i="1" s="1"/>
  <c r="L313" i="1" s="1"/>
  <c r="G332" i="1"/>
  <c r="F332" i="1"/>
  <c r="E332" i="1"/>
  <c r="E331" i="1" s="1"/>
  <c r="E313" i="1" s="1"/>
  <c r="D332" i="1"/>
  <c r="D331" i="1" s="1"/>
  <c r="C332" i="1"/>
  <c r="B332" i="1"/>
  <c r="A332" i="1"/>
  <c r="G331" i="1"/>
  <c r="F331" i="1"/>
  <c r="C331" i="1"/>
  <c r="B331" i="1"/>
  <c r="A331" i="1"/>
  <c r="L328" i="1"/>
  <c r="G328" i="1"/>
  <c r="F328" i="1"/>
  <c r="E328" i="1"/>
  <c r="D328" i="1"/>
  <c r="D321" i="1" s="1"/>
  <c r="C328" i="1"/>
  <c r="B328" i="1"/>
  <c r="A328" i="1"/>
  <c r="L325" i="1"/>
  <c r="G325" i="1"/>
  <c r="F325" i="1"/>
  <c r="E325" i="1"/>
  <c r="D325" i="1"/>
  <c r="C325" i="1"/>
  <c r="B325" i="1"/>
  <c r="A325" i="1"/>
  <c r="P324" i="1"/>
  <c r="P323" i="1"/>
  <c r="P322" i="1" s="1"/>
  <c r="L322" i="1"/>
  <c r="G322" i="1"/>
  <c r="F322" i="1"/>
  <c r="F321" i="1" s="1"/>
  <c r="E322" i="1"/>
  <c r="D322" i="1"/>
  <c r="C322" i="1"/>
  <c r="B322" i="1"/>
  <c r="A322" i="1"/>
  <c r="L321" i="1"/>
  <c r="G321" i="1"/>
  <c r="E321" i="1"/>
  <c r="C321" i="1"/>
  <c r="B321" i="1"/>
  <c r="A321" i="1"/>
  <c r="Q320" i="1"/>
  <c r="P320" i="1"/>
  <c r="Q319" i="1"/>
  <c r="P319" i="1"/>
  <c r="P318" i="1" s="1"/>
  <c r="Q318" i="1"/>
  <c r="O318" i="1"/>
  <c r="N318" i="1"/>
  <c r="M318" i="1"/>
  <c r="H318" i="1" s="1"/>
  <c r="L318" i="1"/>
  <c r="G318" i="1"/>
  <c r="F318" i="1"/>
  <c r="E318" i="1"/>
  <c r="D318" i="1"/>
  <c r="C318" i="1"/>
  <c r="B318" i="1"/>
  <c r="A318" i="1"/>
  <c r="O317" i="1"/>
  <c r="P316" i="1"/>
  <c r="N316" i="1"/>
  <c r="N315" i="1" s="1"/>
  <c r="N314" i="1" s="1"/>
  <c r="L315" i="1"/>
  <c r="G315" i="1"/>
  <c r="P317" i="1" s="1"/>
  <c r="F315" i="1"/>
  <c r="E315" i="1"/>
  <c r="N317" i="1" s="1"/>
  <c r="D315" i="1"/>
  <c r="M317" i="1" s="1"/>
  <c r="C315" i="1"/>
  <c r="B315" i="1"/>
  <c r="A315" i="1"/>
  <c r="L314" i="1"/>
  <c r="G314" i="1"/>
  <c r="E314" i="1"/>
  <c r="D314" i="1"/>
  <c r="C314" i="1"/>
  <c r="B314" i="1"/>
  <c r="A314" i="1"/>
  <c r="G313" i="1"/>
  <c r="C313" i="1"/>
  <c r="B313" i="1"/>
  <c r="L310" i="1"/>
  <c r="G310" i="1"/>
  <c r="G306" i="1" s="1"/>
  <c r="F310" i="1"/>
  <c r="E310" i="1"/>
  <c r="D310" i="1"/>
  <c r="C310" i="1"/>
  <c r="C306" i="1" s="1"/>
  <c r="B310" i="1"/>
  <c r="L307" i="1"/>
  <c r="G307" i="1"/>
  <c r="F307" i="1"/>
  <c r="F306" i="1" s="1"/>
  <c r="E307" i="1"/>
  <c r="D307" i="1"/>
  <c r="D306" i="1" s="1"/>
  <c r="C307" i="1"/>
  <c r="B307" i="1"/>
  <c r="L306" i="1"/>
  <c r="E306" i="1"/>
  <c r="B306" i="1"/>
  <c r="A306" i="1"/>
  <c r="L303" i="1"/>
  <c r="G303" i="1"/>
  <c r="F303" i="1"/>
  <c r="E303" i="1"/>
  <c r="D303" i="1"/>
  <c r="C303" i="1"/>
  <c r="B303" i="1"/>
  <c r="A303" i="1"/>
  <c r="L300" i="1"/>
  <c r="G300" i="1"/>
  <c r="F300" i="1"/>
  <c r="E300" i="1"/>
  <c r="D300" i="1"/>
  <c r="C300" i="1"/>
  <c r="B300" i="1"/>
  <c r="A300" i="1"/>
  <c r="L297" i="1"/>
  <c r="G297" i="1"/>
  <c r="F297" i="1"/>
  <c r="E297" i="1"/>
  <c r="D297" i="1"/>
  <c r="C297" i="1"/>
  <c r="C293" i="1" s="1"/>
  <c r="B297" i="1"/>
  <c r="A297" i="1"/>
  <c r="L294" i="1"/>
  <c r="G294" i="1"/>
  <c r="F294" i="1"/>
  <c r="F293" i="1" s="1"/>
  <c r="E294" i="1"/>
  <c r="D294" i="1"/>
  <c r="C294" i="1"/>
  <c r="B294" i="1"/>
  <c r="A294" i="1"/>
  <c r="L293" i="1"/>
  <c r="E293" i="1"/>
  <c r="D293" i="1"/>
  <c r="B293" i="1"/>
  <c r="A293" i="1"/>
  <c r="P292" i="1"/>
  <c r="Q292" i="1" s="1"/>
  <c r="P291" i="1"/>
  <c r="O290" i="1"/>
  <c r="N290" i="1"/>
  <c r="M290" i="1"/>
  <c r="H290" i="1" s="1"/>
  <c r="L290" i="1"/>
  <c r="G290" i="1"/>
  <c r="F290" i="1"/>
  <c r="E290" i="1"/>
  <c r="D290" i="1"/>
  <c r="C290" i="1"/>
  <c r="B290" i="1"/>
  <c r="A290" i="1"/>
  <c r="L287" i="1"/>
  <c r="G287" i="1"/>
  <c r="F287" i="1"/>
  <c r="E287" i="1"/>
  <c r="D287" i="1"/>
  <c r="C287" i="1"/>
  <c r="B287" i="1"/>
  <c r="A287" i="1"/>
  <c r="L286" i="1"/>
  <c r="G286" i="1"/>
  <c r="F286" i="1"/>
  <c r="D286" i="1"/>
  <c r="C286" i="1"/>
  <c r="B286" i="1"/>
  <c r="A286" i="1"/>
  <c r="L283" i="1"/>
  <c r="G283" i="1"/>
  <c r="F283" i="1"/>
  <c r="E283" i="1"/>
  <c r="D283" i="1"/>
  <c r="C283" i="1"/>
  <c r="B283" i="1"/>
  <c r="A283" i="1"/>
  <c r="L280" i="1"/>
  <c r="G280" i="1"/>
  <c r="F280" i="1"/>
  <c r="E280" i="1"/>
  <c r="D280" i="1"/>
  <c r="C280" i="1"/>
  <c r="B280" i="1"/>
  <c r="A280" i="1"/>
  <c r="L277" i="1"/>
  <c r="G277" i="1"/>
  <c r="F277" i="1"/>
  <c r="E277" i="1"/>
  <c r="D277" i="1"/>
  <c r="C277" i="1"/>
  <c r="B277" i="1"/>
  <c r="L274" i="1"/>
  <c r="G274" i="1"/>
  <c r="F274" i="1"/>
  <c r="E274" i="1"/>
  <c r="D274" i="1"/>
  <c r="C274" i="1"/>
  <c r="B274" i="1"/>
  <c r="A274" i="1"/>
  <c r="L271" i="1"/>
  <c r="G271" i="1"/>
  <c r="F271" i="1"/>
  <c r="E271" i="1"/>
  <c r="D271" i="1"/>
  <c r="C271" i="1"/>
  <c r="B271" i="1"/>
  <c r="A271" i="1"/>
  <c r="L268" i="1"/>
  <c r="G268" i="1"/>
  <c r="F268" i="1"/>
  <c r="E268" i="1"/>
  <c r="E267" i="1" s="1"/>
  <c r="D268" i="1"/>
  <c r="C268" i="1"/>
  <c r="B268" i="1"/>
  <c r="A268" i="1"/>
  <c r="G267" i="1"/>
  <c r="D267" i="1"/>
  <c r="C267" i="1"/>
  <c r="B267" i="1"/>
  <c r="A267" i="1"/>
  <c r="L264" i="1"/>
  <c r="G264" i="1"/>
  <c r="F264" i="1"/>
  <c r="E264" i="1"/>
  <c r="D264" i="1"/>
  <c r="C264" i="1"/>
  <c r="B264" i="1"/>
  <c r="A264" i="1"/>
  <c r="L261" i="1"/>
  <c r="G261" i="1"/>
  <c r="F261" i="1"/>
  <c r="E261" i="1"/>
  <c r="D261" i="1"/>
  <c r="C261" i="1"/>
  <c r="B261" i="1"/>
  <c r="A261" i="1"/>
  <c r="L258" i="1"/>
  <c r="G258" i="1"/>
  <c r="F258" i="1"/>
  <c r="E258" i="1"/>
  <c r="D258" i="1"/>
  <c r="D257" i="1" s="1"/>
  <c r="C258" i="1"/>
  <c r="B258" i="1"/>
  <c r="A258" i="1"/>
  <c r="L257" i="1"/>
  <c r="F257" i="1"/>
  <c r="E257" i="1"/>
  <c r="B257" i="1"/>
  <c r="A257" i="1"/>
  <c r="D256" i="1"/>
  <c r="B256" i="1"/>
  <c r="L253" i="1"/>
  <c r="G253" i="1"/>
  <c r="F253" i="1"/>
  <c r="E253" i="1"/>
  <c r="D253" i="1"/>
  <c r="C253" i="1"/>
  <c r="B253" i="1"/>
  <c r="A253" i="1"/>
  <c r="L250" i="1"/>
  <c r="G250" i="1"/>
  <c r="F250" i="1"/>
  <c r="E250" i="1"/>
  <c r="D250" i="1"/>
  <c r="C250" i="1"/>
  <c r="B250" i="1"/>
  <c r="A250" i="1"/>
  <c r="L247" i="1"/>
  <c r="G247" i="1"/>
  <c r="F247" i="1"/>
  <c r="E247" i="1"/>
  <c r="D247" i="1"/>
  <c r="C247" i="1"/>
  <c r="B247" i="1"/>
  <c r="A247" i="1"/>
  <c r="L244" i="1"/>
  <c r="G244" i="1"/>
  <c r="F244" i="1"/>
  <c r="E244" i="1"/>
  <c r="D244" i="1"/>
  <c r="C244" i="1"/>
  <c r="B244" i="1"/>
  <c r="A244" i="1"/>
  <c r="L241" i="1"/>
  <c r="G241" i="1"/>
  <c r="F241" i="1"/>
  <c r="E241" i="1"/>
  <c r="D241" i="1"/>
  <c r="C241" i="1"/>
  <c r="B241" i="1"/>
  <c r="A241" i="1"/>
  <c r="L238" i="1"/>
  <c r="G238" i="1"/>
  <c r="F238" i="1"/>
  <c r="E238" i="1"/>
  <c r="D238" i="1"/>
  <c r="C238" i="1"/>
  <c r="B238" i="1"/>
  <c r="A238" i="1"/>
  <c r="L235" i="1"/>
  <c r="G235" i="1"/>
  <c r="F235" i="1"/>
  <c r="E235" i="1"/>
  <c r="D235" i="1"/>
  <c r="C235" i="1"/>
  <c r="B235" i="1"/>
  <c r="A235" i="1"/>
  <c r="L232" i="1"/>
  <c r="G232" i="1"/>
  <c r="F232" i="1"/>
  <c r="E232" i="1"/>
  <c r="D232" i="1"/>
  <c r="C232" i="1"/>
  <c r="B232" i="1"/>
  <c r="A232" i="1"/>
  <c r="L231" i="1"/>
  <c r="F231" i="1"/>
  <c r="E231" i="1"/>
  <c r="B231" i="1"/>
  <c r="A231" i="1"/>
  <c r="L228" i="1"/>
  <c r="G228" i="1"/>
  <c r="F228" i="1"/>
  <c r="E228" i="1"/>
  <c r="E218" i="1" s="1"/>
  <c r="D228" i="1"/>
  <c r="C228" i="1"/>
  <c r="B228" i="1"/>
  <c r="A228" i="1"/>
  <c r="L225" i="1"/>
  <c r="G225" i="1"/>
  <c r="F225" i="1"/>
  <c r="E225" i="1"/>
  <c r="D225" i="1"/>
  <c r="C225" i="1"/>
  <c r="B225" i="1"/>
  <c r="A225" i="1"/>
  <c r="L222" i="1"/>
  <c r="G222" i="1"/>
  <c r="F222" i="1"/>
  <c r="E222" i="1"/>
  <c r="D222" i="1"/>
  <c r="C222" i="1"/>
  <c r="B222" i="1"/>
  <c r="A222" i="1"/>
  <c r="L219" i="1"/>
  <c r="G219" i="1"/>
  <c r="G218" i="1" s="1"/>
  <c r="F219" i="1"/>
  <c r="F218" i="1" s="1"/>
  <c r="E219" i="1"/>
  <c r="D219" i="1"/>
  <c r="C219" i="1"/>
  <c r="C218" i="1" s="1"/>
  <c r="B219" i="1"/>
  <c r="A219" i="1"/>
  <c r="D218" i="1"/>
  <c r="B218" i="1"/>
  <c r="A218" i="1"/>
  <c r="L215" i="1"/>
  <c r="G215" i="1"/>
  <c r="F215" i="1"/>
  <c r="E215" i="1"/>
  <c r="D215" i="1"/>
  <c r="C215" i="1"/>
  <c r="B215" i="1"/>
  <c r="A215" i="1"/>
  <c r="L212" i="1"/>
  <c r="G212" i="1"/>
  <c r="F212" i="1"/>
  <c r="E212" i="1"/>
  <c r="D212" i="1"/>
  <c r="C212" i="1"/>
  <c r="B212" i="1"/>
  <c r="A212" i="1"/>
  <c r="L209" i="1"/>
  <c r="G209" i="1"/>
  <c r="F209" i="1"/>
  <c r="E209" i="1"/>
  <c r="D209" i="1"/>
  <c r="C209" i="1"/>
  <c r="B209" i="1"/>
  <c r="A209" i="1"/>
  <c r="L206" i="1"/>
  <c r="G206" i="1"/>
  <c r="F206" i="1"/>
  <c r="E206" i="1"/>
  <c r="D206" i="1"/>
  <c r="C206" i="1"/>
  <c r="B206" i="1"/>
  <c r="A206" i="1"/>
  <c r="L203" i="1"/>
  <c r="L202" i="1" s="1"/>
  <c r="G203" i="1"/>
  <c r="F203" i="1"/>
  <c r="E203" i="1"/>
  <c r="E202" i="1" s="1"/>
  <c r="D203" i="1"/>
  <c r="C203" i="1"/>
  <c r="B203" i="1"/>
  <c r="A203" i="1"/>
  <c r="G202" i="1"/>
  <c r="F202" i="1"/>
  <c r="C202" i="1"/>
  <c r="B202" i="1"/>
  <c r="A202" i="1"/>
  <c r="L199" i="1"/>
  <c r="G199" i="1"/>
  <c r="F199" i="1"/>
  <c r="E199" i="1"/>
  <c r="D199" i="1"/>
  <c r="C199" i="1"/>
  <c r="B199" i="1"/>
  <c r="A199" i="1"/>
  <c r="L196" i="1"/>
  <c r="G196" i="1"/>
  <c r="F196" i="1"/>
  <c r="E196" i="1"/>
  <c r="D196" i="1"/>
  <c r="C196" i="1"/>
  <c r="B196" i="1"/>
  <c r="A196" i="1"/>
  <c r="L193" i="1"/>
  <c r="G193" i="1"/>
  <c r="G192" i="1" s="1"/>
  <c r="F193" i="1"/>
  <c r="F192" i="1" s="1"/>
  <c r="E193" i="1"/>
  <c r="D193" i="1"/>
  <c r="C193" i="1"/>
  <c r="C192" i="1" s="1"/>
  <c r="B193" i="1"/>
  <c r="A193" i="1"/>
  <c r="L192" i="1"/>
  <c r="E192" i="1"/>
  <c r="D192" i="1"/>
  <c r="B192" i="1"/>
  <c r="A192" i="1"/>
  <c r="L189" i="1"/>
  <c r="G189" i="1"/>
  <c r="F189" i="1"/>
  <c r="E189" i="1"/>
  <c r="D189" i="1"/>
  <c r="C189" i="1"/>
  <c r="B189" i="1"/>
  <c r="A189" i="1"/>
  <c r="L186" i="1"/>
  <c r="G186" i="1"/>
  <c r="F186" i="1"/>
  <c r="E186" i="1"/>
  <c r="D186" i="1"/>
  <c r="C186" i="1"/>
  <c r="B186" i="1"/>
  <c r="A186" i="1"/>
  <c r="L183" i="1"/>
  <c r="G183" i="1"/>
  <c r="F183" i="1"/>
  <c r="E183" i="1"/>
  <c r="E182" i="1" s="1"/>
  <c r="D183" i="1"/>
  <c r="C183" i="1"/>
  <c r="B183" i="1"/>
  <c r="A183" i="1"/>
  <c r="G182" i="1"/>
  <c r="F182" i="1"/>
  <c r="C182" i="1"/>
  <c r="B182" i="1"/>
  <c r="A182" i="1"/>
  <c r="B181" i="1"/>
  <c r="B180" i="1"/>
  <c r="L177" i="1"/>
  <c r="G177" i="1"/>
  <c r="F177" i="1"/>
  <c r="E177" i="1"/>
  <c r="D177" i="1"/>
  <c r="C177" i="1"/>
  <c r="B177" i="1"/>
  <c r="A177" i="1"/>
  <c r="L174" i="1"/>
  <c r="G174" i="1"/>
  <c r="F174" i="1"/>
  <c r="E174" i="1"/>
  <c r="D174" i="1"/>
  <c r="C174" i="1"/>
  <c r="B174" i="1"/>
  <c r="A174" i="1"/>
  <c r="L171" i="1"/>
  <c r="G171" i="1"/>
  <c r="F171" i="1"/>
  <c r="E171" i="1"/>
  <c r="E170" i="1" s="1"/>
  <c r="D171" i="1"/>
  <c r="D170" i="1" s="1"/>
  <c r="C171" i="1"/>
  <c r="B171" i="1"/>
  <c r="A171" i="1"/>
  <c r="G170" i="1"/>
  <c r="F170" i="1"/>
  <c r="C170" i="1"/>
  <c r="B170" i="1"/>
  <c r="A170" i="1"/>
  <c r="L167" i="1"/>
  <c r="G167" i="1"/>
  <c r="F167" i="1"/>
  <c r="E167" i="1"/>
  <c r="D167" i="1"/>
  <c r="C167" i="1"/>
  <c r="B167" i="1"/>
  <c r="A167" i="1"/>
  <c r="L164" i="1"/>
  <c r="G164" i="1"/>
  <c r="F164" i="1"/>
  <c r="E164" i="1"/>
  <c r="D164" i="1"/>
  <c r="C164" i="1"/>
  <c r="B164" i="1"/>
  <c r="A164" i="1"/>
  <c r="L161" i="1"/>
  <c r="G161" i="1"/>
  <c r="F161" i="1"/>
  <c r="E161" i="1"/>
  <c r="D161" i="1"/>
  <c r="D154" i="1" s="1"/>
  <c r="C161" i="1"/>
  <c r="B161" i="1"/>
  <c r="A161" i="1"/>
  <c r="L158" i="1"/>
  <c r="G158" i="1"/>
  <c r="F158" i="1"/>
  <c r="E158" i="1"/>
  <c r="D158" i="1"/>
  <c r="C158" i="1"/>
  <c r="B158" i="1"/>
  <c r="A158" i="1"/>
  <c r="L155" i="1"/>
  <c r="G155" i="1"/>
  <c r="F155" i="1"/>
  <c r="F154" i="1" s="1"/>
  <c r="E155" i="1"/>
  <c r="D155" i="1"/>
  <c r="C155" i="1"/>
  <c r="B155" i="1"/>
  <c r="A155" i="1"/>
  <c r="L154" i="1"/>
  <c r="E154" i="1"/>
  <c r="B154" i="1"/>
  <c r="A154" i="1"/>
  <c r="L151" i="1"/>
  <c r="G151" i="1"/>
  <c r="F151" i="1"/>
  <c r="E151" i="1"/>
  <c r="D151" i="1"/>
  <c r="C151" i="1"/>
  <c r="B151" i="1"/>
  <c r="A151" i="1"/>
  <c r="L148" i="1"/>
  <c r="G148" i="1"/>
  <c r="F148" i="1"/>
  <c r="E148" i="1"/>
  <c r="D148" i="1"/>
  <c r="C148" i="1"/>
  <c r="B148" i="1"/>
  <c r="A148" i="1"/>
  <c r="L145" i="1"/>
  <c r="G145" i="1"/>
  <c r="F145" i="1"/>
  <c r="E145" i="1"/>
  <c r="D145" i="1"/>
  <c r="C145" i="1"/>
  <c r="B145" i="1"/>
  <c r="A145" i="1"/>
  <c r="L142" i="1"/>
  <c r="L141" i="1" s="1"/>
  <c r="G142" i="1"/>
  <c r="F142" i="1"/>
  <c r="E142" i="1"/>
  <c r="E141" i="1" s="1"/>
  <c r="D142" i="1"/>
  <c r="C142" i="1"/>
  <c r="B142" i="1"/>
  <c r="A142" i="1"/>
  <c r="G141" i="1"/>
  <c r="F141" i="1"/>
  <c r="D141" i="1"/>
  <c r="C141" i="1"/>
  <c r="B141" i="1"/>
  <c r="A141" i="1"/>
  <c r="L138" i="1"/>
  <c r="G138" i="1"/>
  <c r="F138" i="1"/>
  <c r="E138" i="1"/>
  <c r="D138" i="1"/>
  <c r="C138" i="1"/>
  <c r="B138" i="1"/>
  <c r="A138" i="1"/>
  <c r="L135" i="1"/>
  <c r="G135" i="1"/>
  <c r="F135" i="1"/>
  <c r="F131" i="1" s="1"/>
  <c r="E135" i="1"/>
  <c r="D135" i="1"/>
  <c r="D131" i="1" s="1"/>
  <c r="C135" i="1"/>
  <c r="B135" i="1"/>
  <c r="A135" i="1"/>
  <c r="L132" i="1"/>
  <c r="G132" i="1"/>
  <c r="G131" i="1" s="1"/>
  <c r="F132" i="1"/>
  <c r="E132" i="1"/>
  <c r="D132" i="1"/>
  <c r="C132" i="1"/>
  <c r="C131" i="1" s="1"/>
  <c r="B132" i="1"/>
  <c r="A132" i="1"/>
  <c r="L131" i="1"/>
  <c r="E131" i="1"/>
  <c r="B131" i="1"/>
  <c r="A131" i="1"/>
  <c r="L128" i="1"/>
  <c r="G128" i="1"/>
  <c r="F128" i="1"/>
  <c r="E128" i="1"/>
  <c r="D128" i="1"/>
  <c r="C128" i="1"/>
  <c r="B128" i="1"/>
  <c r="A128" i="1"/>
  <c r="L125" i="1"/>
  <c r="G125" i="1"/>
  <c r="F125" i="1"/>
  <c r="E125" i="1"/>
  <c r="D125" i="1"/>
  <c r="C125" i="1"/>
  <c r="B125" i="1"/>
  <c r="A125" i="1"/>
  <c r="L122" i="1"/>
  <c r="G122" i="1"/>
  <c r="F122" i="1"/>
  <c r="E122" i="1"/>
  <c r="D122" i="1"/>
  <c r="C122" i="1"/>
  <c r="B122" i="1"/>
  <c r="A122" i="1"/>
  <c r="L119" i="1"/>
  <c r="G119" i="1"/>
  <c r="F119" i="1"/>
  <c r="E119" i="1"/>
  <c r="D119" i="1"/>
  <c r="C119" i="1"/>
  <c r="B119" i="1"/>
  <c r="A119" i="1"/>
  <c r="L116" i="1"/>
  <c r="G116" i="1"/>
  <c r="F116" i="1"/>
  <c r="E116" i="1"/>
  <c r="D116" i="1"/>
  <c r="C116" i="1"/>
  <c r="B116" i="1"/>
  <c r="A116" i="1"/>
  <c r="L113" i="1"/>
  <c r="G113" i="1"/>
  <c r="F113" i="1"/>
  <c r="E113" i="1"/>
  <c r="D113" i="1"/>
  <c r="C113" i="1"/>
  <c r="B113" i="1"/>
  <c r="A113" i="1"/>
  <c r="L110" i="1"/>
  <c r="G110" i="1"/>
  <c r="F110" i="1"/>
  <c r="E110" i="1"/>
  <c r="D110" i="1"/>
  <c r="C110" i="1"/>
  <c r="B110" i="1"/>
  <c r="A110" i="1"/>
  <c r="L107" i="1"/>
  <c r="G107" i="1"/>
  <c r="G106" i="1" s="1"/>
  <c r="F107" i="1"/>
  <c r="E107" i="1"/>
  <c r="D107" i="1"/>
  <c r="C107" i="1"/>
  <c r="C106" i="1" s="1"/>
  <c r="B107" i="1"/>
  <c r="A107" i="1"/>
  <c r="L106" i="1"/>
  <c r="F106" i="1"/>
  <c r="E106" i="1"/>
  <c r="D106" i="1"/>
  <c r="B106" i="1"/>
  <c r="A106" i="1"/>
  <c r="L103" i="1"/>
  <c r="G103" i="1"/>
  <c r="F103" i="1"/>
  <c r="E103" i="1"/>
  <c r="D103" i="1"/>
  <c r="C103" i="1"/>
  <c r="B103" i="1"/>
  <c r="A103" i="1"/>
  <c r="L100" i="1"/>
  <c r="G100" i="1"/>
  <c r="F100" i="1"/>
  <c r="E100" i="1"/>
  <c r="D100" i="1"/>
  <c r="C100" i="1"/>
  <c r="B100" i="1"/>
  <c r="A100" i="1"/>
  <c r="L97" i="1"/>
  <c r="G97" i="1"/>
  <c r="F97" i="1"/>
  <c r="E97" i="1"/>
  <c r="D97" i="1"/>
  <c r="C97" i="1"/>
  <c r="B97" i="1"/>
  <c r="A97" i="1"/>
  <c r="L94" i="1"/>
  <c r="G94" i="1"/>
  <c r="F94" i="1"/>
  <c r="E94" i="1"/>
  <c r="D94" i="1"/>
  <c r="C94" i="1"/>
  <c r="B94" i="1"/>
  <c r="A94" i="1"/>
  <c r="G93" i="1"/>
  <c r="F93" i="1"/>
  <c r="D93" i="1"/>
  <c r="C93" i="1"/>
  <c r="B93" i="1"/>
  <c r="A93" i="1"/>
  <c r="B92" i="1"/>
  <c r="L89" i="1"/>
  <c r="G89" i="1"/>
  <c r="F89" i="1"/>
  <c r="E89" i="1"/>
  <c r="D89" i="1"/>
  <c r="C89" i="1"/>
  <c r="B89" i="1"/>
  <c r="A89" i="1"/>
  <c r="Q88" i="1"/>
  <c r="P88" i="1"/>
  <c r="Q87" i="1"/>
  <c r="P87" i="1"/>
  <c r="P86" i="1" s="1"/>
  <c r="Q86" i="1"/>
  <c r="O86" i="1"/>
  <c r="N86" i="1"/>
  <c r="M86" i="1"/>
  <c r="H86" i="1" s="1"/>
  <c r="L86" i="1"/>
  <c r="G86" i="1"/>
  <c r="F86" i="1"/>
  <c r="F76" i="1" s="1"/>
  <c r="E86" i="1"/>
  <c r="D86" i="1"/>
  <c r="C86" i="1"/>
  <c r="B86" i="1"/>
  <c r="A86" i="1"/>
  <c r="O85" i="1"/>
  <c r="P84" i="1"/>
  <c r="N84" i="1"/>
  <c r="L83" i="1"/>
  <c r="G83" i="1"/>
  <c r="P85" i="1" s="1"/>
  <c r="F83" i="1"/>
  <c r="O84" i="1" s="1"/>
  <c r="E83" i="1"/>
  <c r="N85" i="1" s="1"/>
  <c r="D83" i="1"/>
  <c r="M85" i="1" s="1"/>
  <c r="C83" i="1"/>
  <c r="B83" i="1"/>
  <c r="A83" i="1"/>
  <c r="N82" i="1"/>
  <c r="N81" i="1"/>
  <c r="N80" i="1" s="1"/>
  <c r="P80" i="1"/>
  <c r="L80" i="1"/>
  <c r="G80" i="1"/>
  <c r="F80" i="1"/>
  <c r="O82" i="1" s="1"/>
  <c r="E80" i="1"/>
  <c r="D80" i="1"/>
  <c r="C80" i="1"/>
  <c r="B80" i="1"/>
  <c r="A80" i="1"/>
  <c r="L77" i="1"/>
  <c r="G77" i="1"/>
  <c r="F77" i="1"/>
  <c r="E77" i="1"/>
  <c r="D77" i="1"/>
  <c r="C77" i="1"/>
  <c r="B77" i="1"/>
  <c r="A77" i="1"/>
  <c r="L76" i="1"/>
  <c r="G76" i="1"/>
  <c r="E76" i="1"/>
  <c r="C76" i="1"/>
  <c r="B76" i="1"/>
  <c r="A76" i="1"/>
  <c r="L73" i="1"/>
  <c r="G73" i="1"/>
  <c r="F73" i="1"/>
  <c r="E73" i="1"/>
  <c r="D73" i="1"/>
  <c r="C73" i="1"/>
  <c r="B73" i="1"/>
  <c r="A73" i="1"/>
  <c r="L70" i="1"/>
  <c r="G70" i="1"/>
  <c r="F70" i="1"/>
  <c r="E70" i="1"/>
  <c r="D70" i="1"/>
  <c r="C70" i="1"/>
  <c r="B70" i="1"/>
  <c r="A70" i="1"/>
  <c r="L69" i="1"/>
  <c r="G69" i="1"/>
  <c r="F69" i="1"/>
  <c r="E69" i="1"/>
  <c r="D69" i="1"/>
  <c r="C69" i="1"/>
  <c r="B69" i="1"/>
  <c r="A69" i="1"/>
  <c r="L66" i="1"/>
  <c r="G66" i="1"/>
  <c r="F66" i="1"/>
  <c r="E66" i="1"/>
  <c r="D66" i="1"/>
  <c r="C66" i="1"/>
  <c r="B66" i="1"/>
  <c r="A66" i="1"/>
  <c r="L63" i="1"/>
  <c r="G63" i="1"/>
  <c r="G62" i="1" s="1"/>
  <c r="F63" i="1"/>
  <c r="E63" i="1"/>
  <c r="D63" i="1"/>
  <c r="C63" i="1"/>
  <c r="C62" i="1" s="1"/>
  <c r="B63" i="1"/>
  <c r="A63" i="1"/>
  <c r="L62" i="1"/>
  <c r="F62" i="1"/>
  <c r="E62" i="1"/>
  <c r="D62" i="1"/>
  <c r="B62" i="1"/>
  <c r="A62" i="1"/>
  <c r="L59" i="1"/>
  <c r="G59" i="1"/>
  <c r="F59" i="1"/>
  <c r="E59" i="1"/>
  <c r="D59" i="1"/>
  <c r="C59" i="1"/>
  <c r="B59" i="1"/>
  <c r="A59" i="1"/>
  <c r="L56" i="1"/>
  <c r="L55" i="1" s="1"/>
  <c r="G56" i="1"/>
  <c r="F56" i="1"/>
  <c r="E56" i="1"/>
  <c r="E55" i="1" s="1"/>
  <c r="D56" i="1"/>
  <c r="C56" i="1"/>
  <c r="B56" i="1"/>
  <c r="A56" i="1"/>
  <c r="G55" i="1"/>
  <c r="F55" i="1"/>
  <c r="D55" i="1"/>
  <c r="C55" i="1"/>
  <c r="B55" i="1"/>
  <c r="A55" i="1"/>
  <c r="L52" i="1"/>
  <c r="G52" i="1"/>
  <c r="F52" i="1"/>
  <c r="E52" i="1"/>
  <c r="D52" i="1"/>
  <c r="C52" i="1"/>
  <c r="B52" i="1"/>
  <c r="A52" i="1"/>
  <c r="L49" i="1"/>
  <c r="G49" i="1"/>
  <c r="F49" i="1"/>
  <c r="E49" i="1"/>
  <c r="D49" i="1"/>
  <c r="C49" i="1"/>
  <c r="B49" i="1"/>
  <c r="A49" i="1"/>
  <c r="L46" i="1"/>
  <c r="G46" i="1"/>
  <c r="G45" i="1" s="1"/>
  <c r="F46" i="1"/>
  <c r="E46" i="1"/>
  <c r="D46" i="1"/>
  <c r="C46" i="1"/>
  <c r="C45" i="1" s="1"/>
  <c r="B46" i="1"/>
  <c r="A46" i="1"/>
  <c r="L45" i="1"/>
  <c r="F45" i="1"/>
  <c r="E45" i="1"/>
  <c r="D45" i="1"/>
  <c r="B45" i="1"/>
  <c r="A45" i="1"/>
  <c r="L42" i="1"/>
  <c r="G42" i="1"/>
  <c r="F42" i="1"/>
  <c r="E42" i="1"/>
  <c r="D42" i="1"/>
  <c r="C42" i="1"/>
  <c r="B42" i="1"/>
  <c r="A42" i="1"/>
  <c r="L39" i="1"/>
  <c r="G39" i="1"/>
  <c r="F39" i="1"/>
  <c r="E39" i="1"/>
  <c r="D39" i="1"/>
  <c r="C39" i="1"/>
  <c r="B39" i="1"/>
  <c r="A39" i="1"/>
  <c r="L36" i="1"/>
  <c r="L35" i="1" s="1"/>
  <c r="G36" i="1"/>
  <c r="F36" i="1"/>
  <c r="E36" i="1"/>
  <c r="E35" i="1" s="1"/>
  <c r="D36" i="1"/>
  <c r="C36" i="1"/>
  <c r="B36" i="1"/>
  <c r="A36" i="1"/>
  <c r="G35" i="1"/>
  <c r="F35" i="1"/>
  <c r="D35" i="1"/>
  <c r="C35" i="1"/>
  <c r="B35" i="1"/>
  <c r="A35" i="1"/>
  <c r="L32" i="1"/>
  <c r="L25" i="1" s="1"/>
  <c r="G32" i="1"/>
  <c r="F32" i="1"/>
  <c r="E32" i="1"/>
  <c r="E25" i="1" s="1"/>
  <c r="E24" i="1" s="1"/>
  <c r="D32" i="1"/>
  <c r="C32" i="1"/>
  <c r="B32" i="1"/>
  <c r="A32" i="1"/>
  <c r="P31" i="1"/>
  <c r="Q31" i="1" s="1"/>
  <c r="P30" i="1"/>
  <c r="P29" i="1" s="1"/>
  <c r="O29" i="1"/>
  <c r="N29" i="1"/>
  <c r="M29" i="1"/>
  <c r="L29" i="1"/>
  <c r="Q29" i="1" s="1"/>
  <c r="G29" i="1"/>
  <c r="F29" i="1"/>
  <c r="E29" i="1"/>
  <c r="D29" i="1"/>
  <c r="H29" i="1" s="1"/>
  <c r="C29" i="1"/>
  <c r="B29" i="1"/>
  <c r="A29" i="1"/>
  <c r="P26" i="1"/>
  <c r="L26" i="1"/>
  <c r="G26" i="1"/>
  <c r="G25" i="1" s="1"/>
  <c r="G24" i="1" s="1"/>
  <c r="F26" i="1"/>
  <c r="F25" i="1" s="1"/>
  <c r="F24" i="1" s="1"/>
  <c r="E26" i="1"/>
  <c r="D26" i="1"/>
  <c r="C26" i="1"/>
  <c r="C25" i="1" s="1"/>
  <c r="C24" i="1" s="1"/>
  <c r="B26" i="1"/>
  <c r="A26" i="1"/>
  <c r="D25" i="1"/>
  <c r="A25" i="1"/>
  <c r="B24" i="1"/>
  <c r="C14" i="1"/>
  <c r="C13" i="1"/>
  <c r="C10" i="1"/>
  <c r="R7" i="1"/>
  <c r="U3" i="1"/>
  <c r="T3" i="1"/>
  <c r="T7" i="1" s="1"/>
  <c r="S3" i="1"/>
  <c r="R3" i="1"/>
  <c r="S7" i="1" s="1"/>
  <c r="U2" i="1"/>
  <c r="T2" i="1"/>
  <c r="T5" i="1" s="1"/>
  <c r="S2" i="1"/>
  <c r="S5" i="1" s="1"/>
  <c r="R2" i="1"/>
  <c r="Q2" i="1" s="1"/>
  <c r="U4" i="1" l="1"/>
  <c r="N324" i="1"/>
  <c r="N323" i="1"/>
  <c r="N322" i="1" s="1"/>
  <c r="N28" i="1"/>
  <c r="N27" i="1"/>
  <c r="N26" i="1" s="1"/>
  <c r="O27" i="1"/>
  <c r="O26" i="1" s="1"/>
  <c r="O28" i="1"/>
  <c r="O323" i="1"/>
  <c r="O324" i="1"/>
  <c r="D24" i="1"/>
  <c r="L24" i="1"/>
  <c r="M324" i="1"/>
  <c r="Q324" i="1" s="1"/>
  <c r="M323" i="1"/>
  <c r="L93" i="1"/>
  <c r="R5" i="1"/>
  <c r="C12" i="1"/>
  <c r="Q30" i="1"/>
  <c r="D76" i="1"/>
  <c r="O83" i="1"/>
  <c r="E93" i="1"/>
  <c r="E92" i="1" s="1"/>
  <c r="F92" i="1"/>
  <c r="G181" i="1"/>
  <c r="L182" i="1"/>
  <c r="Q3" i="1"/>
  <c r="C92" i="1"/>
  <c r="S4" i="1"/>
  <c r="T6" i="1"/>
  <c r="M82" i="1"/>
  <c r="Q82" i="1" s="1"/>
  <c r="M81" i="1"/>
  <c r="N83" i="1"/>
  <c r="E181" i="1"/>
  <c r="R4" i="1"/>
  <c r="T4" i="1"/>
  <c r="Q85" i="1"/>
  <c r="P83" i="1"/>
  <c r="G92" i="1"/>
  <c r="D92" i="1"/>
  <c r="L218" i="1"/>
  <c r="O81" i="1"/>
  <c r="O80" i="1" s="1"/>
  <c r="M84" i="1"/>
  <c r="C154" i="1"/>
  <c r="G154" i="1"/>
  <c r="Q291" i="1"/>
  <c r="P290" i="1"/>
  <c r="L170" i="1"/>
  <c r="F181" i="1"/>
  <c r="D182" i="1"/>
  <c r="D181" i="1" s="1"/>
  <c r="D180" i="1" s="1"/>
  <c r="D202" i="1"/>
  <c r="C231" i="1"/>
  <c r="C181" i="1" s="1"/>
  <c r="C180" i="1" s="1"/>
  <c r="G231" i="1"/>
  <c r="D231" i="1"/>
  <c r="F267" i="1"/>
  <c r="F256" i="1" s="1"/>
  <c r="L256" i="1"/>
  <c r="E286" i="1"/>
  <c r="E256" i="1" s="1"/>
  <c r="D313" i="1"/>
  <c r="Q317" i="1"/>
  <c r="C257" i="1"/>
  <c r="C256" i="1" s="1"/>
  <c r="G257" i="1"/>
  <c r="G256" i="1" s="1"/>
  <c r="L267" i="1"/>
  <c r="G293" i="1"/>
  <c r="P315" i="1"/>
  <c r="P314" i="1" s="1"/>
  <c r="Q290" i="1"/>
  <c r="O316" i="1"/>
  <c r="O315" i="1" s="1"/>
  <c r="O314" i="1" s="1"/>
  <c r="F314" i="1"/>
  <c r="F313" i="1" s="1"/>
  <c r="M316" i="1"/>
  <c r="C348" i="1" l="1"/>
  <c r="Q316" i="1"/>
  <c r="M315" i="1"/>
  <c r="O139" i="1"/>
  <c r="O138" i="1" s="1"/>
  <c r="O136" i="1"/>
  <c r="O135" i="1" s="1"/>
  <c r="O140" i="1"/>
  <c r="O137" i="1"/>
  <c r="S6" i="1"/>
  <c r="R6" i="1"/>
  <c r="M28" i="1"/>
  <c r="Q28" i="1" s="1"/>
  <c r="M27" i="1"/>
  <c r="D348" i="1"/>
  <c r="N330" i="1"/>
  <c r="N326" i="1"/>
  <c r="N325" i="1" s="1"/>
  <c r="N321" i="1" s="1"/>
  <c r="N309" i="1"/>
  <c r="N311" i="1"/>
  <c r="N308" i="1"/>
  <c r="N307" i="1" s="1"/>
  <c r="N305" i="1"/>
  <c r="N302" i="1"/>
  <c r="N299" i="1"/>
  <c r="N296" i="1"/>
  <c r="N346" i="1"/>
  <c r="N343" i="1"/>
  <c r="N340" i="1"/>
  <c r="N337" i="1"/>
  <c r="N334" i="1"/>
  <c r="N329" i="1"/>
  <c r="N328" i="1" s="1"/>
  <c r="N327" i="1"/>
  <c r="N304" i="1"/>
  <c r="N301" i="1"/>
  <c r="N300" i="1" s="1"/>
  <c r="N298" i="1"/>
  <c r="N297" i="1" s="1"/>
  <c r="N295" i="1"/>
  <c r="N294" i="1" s="1"/>
  <c r="N288" i="1"/>
  <c r="N342" i="1"/>
  <c r="N341" i="1" s="1"/>
  <c r="N285" i="1"/>
  <c r="N282" i="1"/>
  <c r="N279" i="1"/>
  <c r="N275" i="1"/>
  <c r="N274" i="1" s="1"/>
  <c r="N272" i="1"/>
  <c r="N269" i="1"/>
  <c r="N255" i="1"/>
  <c r="N252" i="1"/>
  <c r="N339" i="1"/>
  <c r="N338" i="1" s="1"/>
  <c r="N312" i="1"/>
  <c r="N289" i="1"/>
  <c r="N284" i="1"/>
  <c r="N283" i="1" s="1"/>
  <c r="N281" i="1"/>
  <c r="N280" i="1" s="1"/>
  <c r="N278" i="1"/>
  <c r="N277" i="1" s="1"/>
  <c r="N266" i="1"/>
  <c r="N263" i="1"/>
  <c r="N260" i="1"/>
  <c r="N254" i="1"/>
  <c r="N253" i="1" s="1"/>
  <c r="N251" i="1"/>
  <c r="N248" i="1"/>
  <c r="N247" i="1" s="1"/>
  <c r="N276" i="1"/>
  <c r="N265" i="1"/>
  <c r="N264" i="1" s="1"/>
  <c r="N249" i="1"/>
  <c r="N229" i="1"/>
  <c r="N228" i="1" s="1"/>
  <c r="N226" i="1"/>
  <c r="N223" i="1"/>
  <c r="N222" i="1" s="1"/>
  <c r="N333" i="1"/>
  <c r="N262" i="1"/>
  <c r="N261" i="1" s="1"/>
  <c r="N246" i="1"/>
  <c r="N243" i="1"/>
  <c r="N240" i="1"/>
  <c r="N237" i="1"/>
  <c r="N234" i="1"/>
  <c r="N345" i="1"/>
  <c r="N273" i="1"/>
  <c r="N259" i="1"/>
  <c r="N258" i="1" s="1"/>
  <c r="N257" i="1" s="1"/>
  <c r="N245" i="1"/>
  <c r="N244" i="1" s="1"/>
  <c r="N233" i="1"/>
  <c r="N232" i="1" s="1"/>
  <c r="N224" i="1"/>
  <c r="N221" i="1"/>
  <c r="N201" i="1"/>
  <c r="N198" i="1"/>
  <c r="N195" i="1"/>
  <c r="N169" i="1"/>
  <c r="N166" i="1"/>
  <c r="N163" i="1"/>
  <c r="N160" i="1"/>
  <c r="N157" i="1"/>
  <c r="N134" i="1"/>
  <c r="N242" i="1"/>
  <c r="N241" i="1" s="1"/>
  <c r="N227" i="1"/>
  <c r="N220" i="1"/>
  <c r="N219" i="1" s="1"/>
  <c r="N200" i="1"/>
  <c r="N199" i="1" s="1"/>
  <c r="N197" i="1"/>
  <c r="N196" i="1" s="1"/>
  <c r="N194" i="1"/>
  <c r="N193" i="1" s="1"/>
  <c r="N168" i="1"/>
  <c r="N167" i="1" s="1"/>
  <c r="N165" i="1"/>
  <c r="N164" i="1" s="1"/>
  <c r="N162" i="1"/>
  <c r="N161" i="1" s="1"/>
  <c r="N336" i="1"/>
  <c r="N335" i="1" s="1"/>
  <c r="N239" i="1"/>
  <c r="N238" i="1" s="1"/>
  <c r="N230" i="1"/>
  <c r="N217" i="1"/>
  <c r="N214" i="1"/>
  <c r="N211" i="1"/>
  <c r="N208" i="1"/>
  <c r="N205" i="1"/>
  <c r="N191" i="1"/>
  <c r="N188" i="1"/>
  <c r="N207" i="1"/>
  <c r="N206" i="1" s="1"/>
  <c r="N190" i="1"/>
  <c r="N189" i="1" s="1"/>
  <c r="N184" i="1"/>
  <c r="N104" i="1"/>
  <c r="N101" i="1"/>
  <c r="N98" i="1"/>
  <c r="N95" i="1"/>
  <c r="N75" i="1"/>
  <c r="N72" i="1"/>
  <c r="N270" i="1"/>
  <c r="N216" i="1"/>
  <c r="N204" i="1"/>
  <c r="N203" i="1" s="1"/>
  <c r="N187" i="1"/>
  <c r="N185" i="1"/>
  <c r="N159" i="1"/>
  <c r="N158" i="1" s="1"/>
  <c r="N127" i="1"/>
  <c r="N124" i="1"/>
  <c r="N121" i="1"/>
  <c r="N118" i="1"/>
  <c r="N115" i="1"/>
  <c r="N112" i="1"/>
  <c r="N109" i="1"/>
  <c r="N74" i="1"/>
  <c r="N213" i="1"/>
  <c r="N212" i="1" s="1"/>
  <c r="N178" i="1"/>
  <c r="N175" i="1"/>
  <c r="N172" i="1"/>
  <c r="N156" i="1"/>
  <c r="N155" i="1" s="1"/>
  <c r="N154" i="1" s="1"/>
  <c r="N153" i="1"/>
  <c r="N152" i="1"/>
  <c r="N151" i="1" s="1"/>
  <c r="N150" i="1"/>
  <c r="N149" i="1"/>
  <c r="N148" i="1" s="1"/>
  <c r="N147" i="1"/>
  <c r="N146" i="1"/>
  <c r="N145" i="1" s="1"/>
  <c r="N144" i="1"/>
  <c r="N143" i="1"/>
  <c r="N142" i="1" s="1"/>
  <c r="N141" i="1" s="1"/>
  <c r="N126" i="1"/>
  <c r="N123" i="1"/>
  <c r="N122" i="1" s="1"/>
  <c r="N120" i="1"/>
  <c r="N117" i="1"/>
  <c r="N116" i="1" s="1"/>
  <c r="N114" i="1"/>
  <c r="N111" i="1"/>
  <c r="N110" i="1" s="1"/>
  <c r="N108" i="1"/>
  <c r="N91" i="1"/>
  <c r="N79" i="1"/>
  <c r="N68" i="1"/>
  <c r="N210" i="1"/>
  <c r="N179" i="1"/>
  <c r="N173" i="1"/>
  <c r="N96" i="1"/>
  <c r="N90" i="1"/>
  <c r="N71" i="1"/>
  <c r="N70" i="1" s="1"/>
  <c r="N60" i="1"/>
  <c r="N57" i="1"/>
  <c r="N43" i="1"/>
  <c r="N40" i="1"/>
  <c r="N39" i="1" s="1"/>
  <c r="N37" i="1"/>
  <c r="N78" i="1"/>
  <c r="N77" i="1" s="1"/>
  <c r="N44" i="1"/>
  <c r="N133" i="1"/>
  <c r="N132" i="1" s="1"/>
  <c r="N130" i="1"/>
  <c r="N99" i="1"/>
  <c r="N65" i="1"/>
  <c r="N54" i="1"/>
  <c r="N51" i="1"/>
  <c r="N48" i="1"/>
  <c r="N34" i="1"/>
  <c r="N58" i="1"/>
  <c r="N38" i="1"/>
  <c r="N33" i="1"/>
  <c r="N32" i="1" s="1"/>
  <c r="N25" i="1" s="1"/>
  <c r="N236" i="1"/>
  <c r="N176" i="1"/>
  <c r="N129" i="1"/>
  <c r="N128" i="1" s="1"/>
  <c r="N102" i="1"/>
  <c r="N67" i="1"/>
  <c r="N64" i="1"/>
  <c r="N63" i="1" s="1"/>
  <c r="N53" i="1"/>
  <c r="N50" i="1"/>
  <c r="N49" i="1" s="1"/>
  <c r="N47" i="1"/>
  <c r="N105" i="1"/>
  <c r="N61" i="1"/>
  <c r="N41" i="1"/>
  <c r="U6" i="1"/>
  <c r="O322" i="1"/>
  <c r="T27" i="1"/>
  <c r="M345" i="1"/>
  <c r="M342" i="1"/>
  <c r="M339" i="1"/>
  <c r="M336" i="1"/>
  <c r="M333" i="1"/>
  <c r="M312" i="1"/>
  <c r="M330" i="1"/>
  <c r="M326" i="1"/>
  <c r="M309" i="1"/>
  <c r="M311" i="1"/>
  <c r="M308" i="1"/>
  <c r="M305" i="1"/>
  <c r="M302" i="1"/>
  <c r="M299" i="1"/>
  <c r="M296" i="1"/>
  <c r="M289" i="1"/>
  <c r="M340" i="1"/>
  <c r="M304" i="1"/>
  <c r="M301" i="1"/>
  <c r="M298" i="1"/>
  <c r="M295" i="1"/>
  <c r="M288" i="1"/>
  <c r="M276" i="1"/>
  <c r="M273" i="1"/>
  <c r="M270" i="1"/>
  <c r="M337" i="1"/>
  <c r="Q337" i="1" s="1"/>
  <c r="M285" i="1"/>
  <c r="M282" i="1"/>
  <c r="M279" i="1"/>
  <c r="M275" i="1"/>
  <c r="M272" i="1"/>
  <c r="M269" i="1"/>
  <c r="M255" i="1"/>
  <c r="M252" i="1"/>
  <c r="Q252" i="1" s="1"/>
  <c r="M249" i="1"/>
  <c r="M334" i="1"/>
  <c r="M284" i="1"/>
  <c r="M281" i="1"/>
  <c r="M278" i="1"/>
  <c r="M260" i="1"/>
  <c r="M248" i="1"/>
  <c r="M230" i="1"/>
  <c r="Q230" i="1" s="1"/>
  <c r="M227" i="1"/>
  <c r="M224" i="1"/>
  <c r="M265" i="1"/>
  <c r="M229" i="1"/>
  <c r="M226" i="1"/>
  <c r="M223" i="1"/>
  <c r="M329" i="1"/>
  <c r="M240" i="1"/>
  <c r="Q240" i="1" s="1"/>
  <c r="M236" i="1"/>
  <c r="M216" i="1"/>
  <c r="M213" i="1"/>
  <c r="M210" i="1"/>
  <c r="M207" i="1"/>
  <c r="M204" i="1"/>
  <c r="M190" i="1"/>
  <c r="M187" i="1"/>
  <c r="M184" i="1"/>
  <c r="M178" i="1"/>
  <c r="M175" i="1"/>
  <c r="M172" i="1"/>
  <c r="M152" i="1"/>
  <c r="M149" i="1"/>
  <c r="M146" i="1"/>
  <c r="M143" i="1"/>
  <c r="M129" i="1"/>
  <c r="M343" i="1"/>
  <c r="M327" i="1"/>
  <c r="M266" i="1"/>
  <c r="M259" i="1"/>
  <c r="M245" i="1"/>
  <c r="M237" i="1"/>
  <c r="M233" i="1"/>
  <c r="M221" i="1"/>
  <c r="M201" i="1"/>
  <c r="M198" i="1"/>
  <c r="M195" i="1"/>
  <c r="Q195" i="1" s="1"/>
  <c r="M169" i="1"/>
  <c r="M166" i="1"/>
  <c r="M163" i="1"/>
  <c r="M263" i="1"/>
  <c r="Q263" i="1" s="1"/>
  <c r="M246" i="1"/>
  <c r="M242" i="1"/>
  <c r="M234" i="1"/>
  <c r="M220" i="1"/>
  <c r="M200" i="1"/>
  <c r="M197" i="1"/>
  <c r="M194" i="1"/>
  <c r="M254" i="1"/>
  <c r="M239" i="1"/>
  <c r="M217" i="1"/>
  <c r="M205" i="1"/>
  <c r="M188" i="1"/>
  <c r="M179" i="1"/>
  <c r="M176" i="1"/>
  <c r="M173" i="1"/>
  <c r="M134" i="1"/>
  <c r="Q134" i="1" s="1"/>
  <c r="M133" i="1"/>
  <c r="M130" i="1"/>
  <c r="M105" i="1"/>
  <c r="M102" i="1"/>
  <c r="M99" i="1"/>
  <c r="M96" i="1"/>
  <c r="M90" i="1"/>
  <c r="M78" i="1"/>
  <c r="M262" i="1"/>
  <c r="M251" i="1"/>
  <c r="M243" i="1"/>
  <c r="M214" i="1"/>
  <c r="Q214" i="1" s="1"/>
  <c r="M104" i="1"/>
  <c r="M101" i="1"/>
  <c r="M98" i="1"/>
  <c r="M95" i="1"/>
  <c r="M75" i="1"/>
  <c r="M346" i="1"/>
  <c r="M211" i="1"/>
  <c r="M185" i="1"/>
  <c r="Q185" i="1" s="1"/>
  <c r="M168" i="1"/>
  <c r="M165" i="1"/>
  <c r="M162" i="1"/>
  <c r="M160" i="1"/>
  <c r="M159" i="1"/>
  <c r="M127" i="1"/>
  <c r="M124" i="1"/>
  <c r="M121" i="1"/>
  <c r="M118" i="1"/>
  <c r="M115" i="1"/>
  <c r="M112" i="1"/>
  <c r="M109" i="1"/>
  <c r="M74" i="1"/>
  <c r="M71" i="1"/>
  <c r="M61" i="1"/>
  <c r="M58" i="1"/>
  <c r="M44" i="1"/>
  <c r="M41" i="1"/>
  <c r="M38" i="1"/>
  <c r="M33" i="1"/>
  <c r="M156" i="1"/>
  <c r="M147" i="1"/>
  <c r="M50" i="1"/>
  <c r="M208" i="1"/>
  <c r="Q208" i="1" s="1"/>
  <c r="M150" i="1"/>
  <c r="M144" i="1"/>
  <c r="M60" i="1"/>
  <c r="M57" i="1"/>
  <c r="M43" i="1"/>
  <c r="M40" i="1"/>
  <c r="M37" i="1"/>
  <c r="M153" i="1"/>
  <c r="Q153" i="1" s="1"/>
  <c r="M67" i="1"/>
  <c r="M64" i="1"/>
  <c r="M191" i="1"/>
  <c r="M157" i="1"/>
  <c r="M126" i="1"/>
  <c r="M123" i="1"/>
  <c r="M120" i="1"/>
  <c r="M117" i="1"/>
  <c r="M114" i="1"/>
  <c r="M111" i="1"/>
  <c r="M108" i="1"/>
  <c r="M79" i="1"/>
  <c r="Q79" i="1" s="1"/>
  <c r="M72" i="1"/>
  <c r="M65" i="1"/>
  <c r="M54" i="1"/>
  <c r="M51" i="1"/>
  <c r="Q51" i="1" s="1"/>
  <c r="M48" i="1"/>
  <c r="M34" i="1"/>
  <c r="M91" i="1"/>
  <c r="M68" i="1"/>
  <c r="Q68" i="1" s="1"/>
  <c r="M53" i="1"/>
  <c r="M47" i="1"/>
  <c r="G180" i="1"/>
  <c r="G348" i="1" s="1"/>
  <c r="Q323" i="1"/>
  <c r="M322" i="1"/>
  <c r="F180" i="1"/>
  <c r="F348" i="1" s="1"/>
  <c r="Q84" i="1"/>
  <c r="M83" i="1"/>
  <c r="O311" i="1"/>
  <c r="O308" i="1"/>
  <c r="O305" i="1"/>
  <c r="O302" i="1"/>
  <c r="O299" i="1"/>
  <c r="O296" i="1"/>
  <c r="O289" i="1"/>
  <c r="O346" i="1"/>
  <c r="O343" i="1"/>
  <c r="O340" i="1"/>
  <c r="O337" i="1"/>
  <c r="O334" i="1"/>
  <c r="O329" i="1"/>
  <c r="O327" i="1"/>
  <c r="O304" i="1"/>
  <c r="O303" i="1" s="1"/>
  <c r="O301" i="1"/>
  <c r="O300" i="1" s="1"/>
  <c r="O298" i="1"/>
  <c r="O297" i="1" s="1"/>
  <c r="O295" i="1"/>
  <c r="O294" i="1" s="1"/>
  <c r="O293" i="1" s="1"/>
  <c r="O345" i="1"/>
  <c r="O342" i="1"/>
  <c r="O341" i="1" s="1"/>
  <c r="O339" i="1"/>
  <c r="O336" i="1"/>
  <c r="O335" i="1" s="1"/>
  <c r="O333" i="1"/>
  <c r="O312" i="1"/>
  <c r="O326" i="1"/>
  <c r="O309" i="1"/>
  <c r="O284" i="1"/>
  <c r="O281" i="1"/>
  <c r="O280" i="1" s="1"/>
  <c r="O278" i="1"/>
  <c r="O266" i="1"/>
  <c r="O263" i="1"/>
  <c r="O260" i="1"/>
  <c r="O254" i="1"/>
  <c r="O251" i="1"/>
  <c r="O250" i="1" s="1"/>
  <c r="O330" i="1"/>
  <c r="O265" i="1"/>
  <c r="O262" i="1"/>
  <c r="O261" i="1" s="1"/>
  <c r="O259" i="1"/>
  <c r="O258" i="1" s="1"/>
  <c r="O288" i="1"/>
  <c r="O287" i="1" s="1"/>
  <c r="O286" i="1" s="1"/>
  <c r="O269" i="1"/>
  <c r="O246" i="1"/>
  <c r="O243" i="1"/>
  <c r="O240" i="1"/>
  <c r="O237" i="1"/>
  <c r="O234" i="1"/>
  <c r="O285" i="1"/>
  <c r="O282" i="1"/>
  <c r="O279" i="1"/>
  <c r="O272" i="1"/>
  <c r="O270" i="1"/>
  <c r="O245" i="1"/>
  <c r="O244" i="1" s="1"/>
  <c r="O242" i="1"/>
  <c r="O239" i="1"/>
  <c r="O238" i="1" s="1"/>
  <c r="O236" i="1"/>
  <c r="O235" i="1" s="1"/>
  <c r="O233" i="1"/>
  <c r="O232" i="1" s="1"/>
  <c r="O276" i="1"/>
  <c r="O248" i="1"/>
  <c r="O229" i="1"/>
  <c r="O228" i="1" s="1"/>
  <c r="O227" i="1"/>
  <c r="O220" i="1"/>
  <c r="O200" i="1"/>
  <c r="O197" i="1"/>
  <c r="O196" i="1" s="1"/>
  <c r="O194" i="1"/>
  <c r="O168" i="1"/>
  <c r="O167" i="1" s="1"/>
  <c r="O165" i="1"/>
  <c r="O162" i="1"/>
  <c r="O159" i="1"/>
  <c r="O156" i="1"/>
  <c r="O155" i="1" s="1"/>
  <c r="O133" i="1"/>
  <c r="O275" i="1"/>
  <c r="O274" i="1" s="1"/>
  <c r="O230" i="1"/>
  <c r="O217" i="1"/>
  <c r="O214" i="1"/>
  <c r="O211" i="1"/>
  <c r="O208" i="1"/>
  <c r="O205" i="1"/>
  <c r="O191" i="1"/>
  <c r="O188" i="1"/>
  <c r="O185" i="1"/>
  <c r="O179" i="1"/>
  <c r="O176" i="1"/>
  <c r="O173" i="1"/>
  <c r="O255" i="1"/>
  <c r="O252" i="1"/>
  <c r="O249" i="1"/>
  <c r="O223" i="1"/>
  <c r="O222" i="1" s="1"/>
  <c r="O216" i="1"/>
  <c r="O213" i="1"/>
  <c r="O212" i="1" s="1"/>
  <c r="O210" i="1"/>
  <c r="O207" i="1"/>
  <c r="O206" i="1" s="1"/>
  <c r="O204" i="1"/>
  <c r="O190" i="1"/>
  <c r="O189" i="1" s="1"/>
  <c r="O187" i="1"/>
  <c r="O273" i="1"/>
  <c r="O127" i="1"/>
  <c r="O124" i="1"/>
  <c r="O121" i="1"/>
  <c r="O118" i="1"/>
  <c r="O115" i="1"/>
  <c r="O112" i="1"/>
  <c r="O109" i="1"/>
  <c r="O74" i="1"/>
  <c r="O73" i="1" s="1"/>
  <c r="O71" i="1"/>
  <c r="O178" i="1"/>
  <c r="O177" i="1" s="1"/>
  <c r="O175" i="1"/>
  <c r="O174" i="1" s="1"/>
  <c r="O172" i="1"/>
  <c r="O171" i="1" s="1"/>
  <c r="O170" i="1" s="1"/>
  <c r="O160" i="1"/>
  <c r="O153" i="1"/>
  <c r="O152" i="1"/>
  <c r="O150" i="1"/>
  <c r="O149" i="1"/>
  <c r="O147" i="1"/>
  <c r="O146" i="1"/>
  <c r="O144" i="1"/>
  <c r="O143" i="1"/>
  <c r="O126" i="1"/>
  <c r="O125" i="1" s="1"/>
  <c r="O123" i="1"/>
  <c r="O120" i="1"/>
  <c r="O119" i="1" s="1"/>
  <c r="O117" i="1"/>
  <c r="O114" i="1"/>
  <c r="O113" i="1" s="1"/>
  <c r="O111" i="1"/>
  <c r="O108" i="1"/>
  <c r="O107" i="1" s="1"/>
  <c r="O91" i="1"/>
  <c r="O79" i="1"/>
  <c r="O226" i="1"/>
  <c r="O225" i="1" s="1"/>
  <c r="O221" i="1"/>
  <c r="O157" i="1"/>
  <c r="O130" i="1"/>
  <c r="O129" i="1"/>
  <c r="O105" i="1"/>
  <c r="O102" i="1"/>
  <c r="O99" i="1"/>
  <c r="O96" i="1"/>
  <c r="O90" i="1"/>
  <c r="O89" i="1" s="1"/>
  <c r="O78" i="1"/>
  <c r="O224" i="1"/>
  <c r="O169" i="1"/>
  <c r="O163" i="1"/>
  <c r="O134" i="1"/>
  <c r="O104" i="1"/>
  <c r="O65" i="1"/>
  <c r="O54" i="1"/>
  <c r="O51" i="1"/>
  <c r="O48" i="1"/>
  <c r="O34" i="1"/>
  <c r="O101" i="1"/>
  <c r="O100" i="1" s="1"/>
  <c r="O57" i="1"/>
  <c r="O201" i="1"/>
  <c r="O184" i="1"/>
  <c r="O183" i="1" s="1"/>
  <c r="O95" i="1"/>
  <c r="O94" i="1" s="1"/>
  <c r="O72" i="1"/>
  <c r="O67" i="1"/>
  <c r="O64" i="1"/>
  <c r="O63" i="1" s="1"/>
  <c r="O53" i="1"/>
  <c r="O52" i="1" s="1"/>
  <c r="O50" i="1"/>
  <c r="O49" i="1" s="1"/>
  <c r="O47" i="1"/>
  <c r="O46" i="1" s="1"/>
  <c r="O75" i="1"/>
  <c r="O60" i="1"/>
  <c r="O59" i="1" s="1"/>
  <c r="O43" i="1"/>
  <c r="O40" i="1"/>
  <c r="O198" i="1"/>
  <c r="O166" i="1"/>
  <c r="O98" i="1"/>
  <c r="O68" i="1"/>
  <c r="O61" i="1"/>
  <c r="O58" i="1"/>
  <c r="O44" i="1"/>
  <c r="O41" i="1"/>
  <c r="O38" i="1"/>
  <c r="O33" i="1"/>
  <c r="O32" i="1" s="1"/>
  <c r="O25" i="1" s="1"/>
  <c r="O195" i="1"/>
  <c r="O37" i="1"/>
  <c r="O36" i="1" s="1"/>
  <c r="E180" i="1"/>
  <c r="E348" i="1" s="1"/>
  <c r="Q81" i="1"/>
  <c r="M80" i="1"/>
  <c r="L181" i="1"/>
  <c r="L92" i="1"/>
  <c r="P346" i="1"/>
  <c r="P343" i="1"/>
  <c r="P340" i="1"/>
  <c r="P337" i="1"/>
  <c r="P334" i="1"/>
  <c r="P329" i="1"/>
  <c r="P327" i="1"/>
  <c r="P304" i="1"/>
  <c r="P301" i="1"/>
  <c r="P298" i="1"/>
  <c r="P295" i="1"/>
  <c r="P294" i="1" s="1"/>
  <c r="P288" i="1"/>
  <c r="P345" i="1"/>
  <c r="P344" i="1" s="1"/>
  <c r="P342" i="1"/>
  <c r="P341" i="1" s="1"/>
  <c r="P339" i="1"/>
  <c r="P338" i="1" s="1"/>
  <c r="P336" i="1"/>
  <c r="P335" i="1" s="1"/>
  <c r="P333" i="1"/>
  <c r="P332" i="1" s="1"/>
  <c r="P312" i="1"/>
  <c r="P330" i="1"/>
  <c r="P326" i="1"/>
  <c r="P309" i="1"/>
  <c r="P289" i="1"/>
  <c r="P265" i="1"/>
  <c r="P264" i="1" s="1"/>
  <c r="P262" i="1"/>
  <c r="P259" i="1"/>
  <c r="P258" i="1" s="1"/>
  <c r="P308" i="1"/>
  <c r="P276" i="1"/>
  <c r="P273" i="1"/>
  <c r="P270" i="1"/>
  <c r="P285" i="1"/>
  <c r="P282" i="1"/>
  <c r="P279" i="1"/>
  <c r="P272" i="1"/>
  <c r="P271" i="1" s="1"/>
  <c r="P245" i="1"/>
  <c r="P242" i="1"/>
  <c r="P241" i="1" s="1"/>
  <c r="P239" i="1"/>
  <c r="P236" i="1"/>
  <c r="P235" i="1" s="1"/>
  <c r="P233" i="1"/>
  <c r="P302" i="1"/>
  <c r="P296" i="1"/>
  <c r="P275" i="1"/>
  <c r="P266" i="1"/>
  <c r="P254" i="1"/>
  <c r="P253" i="1" s="1"/>
  <c r="P251" i="1"/>
  <c r="P230" i="1"/>
  <c r="P227" i="1"/>
  <c r="P224" i="1"/>
  <c r="P311" i="1"/>
  <c r="P310" i="1" s="1"/>
  <c r="P269" i="1"/>
  <c r="P268" i="1" s="1"/>
  <c r="P237" i="1"/>
  <c r="P217" i="1"/>
  <c r="P214" i="1"/>
  <c r="P211" i="1"/>
  <c r="P208" i="1"/>
  <c r="P205" i="1"/>
  <c r="P191" i="1"/>
  <c r="P188" i="1"/>
  <c r="P185" i="1"/>
  <c r="P179" i="1"/>
  <c r="P176" i="1"/>
  <c r="P173" i="1"/>
  <c r="P153" i="1"/>
  <c r="P150" i="1"/>
  <c r="P147" i="1"/>
  <c r="P144" i="1"/>
  <c r="P130" i="1"/>
  <c r="P299" i="1"/>
  <c r="P263" i="1"/>
  <c r="P255" i="1"/>
  <c r="P252" i="1"/>
  <c r="P249" i="1"/>
  <c r="P246" i="1"/>
  <c r="P234" i="1"/>
  <c r="P223" i="1"/>
  <c r="P216" i="1"/>
  <c r="P215" i="1" s="1"/>
  <c r="P213" i="1"/>
  <c r="P212" i="1" s="1"/>
  <c r="P210" i="1"/>
  <c r="P209" i="1" s="1"/>
  <c r="P207" i="1"/>
  <c r="P206" i="1" s="1"/>
  <c r="P204" i="1"/>
  <c r="P203" i="1" s="1"/>
  <c r="P202" i="1" s="1"/>
  <c r="P190" i="1"/>
  <c r="P189" i="1" s="1"/>
  <c r="P187" i="1"/>
  <c r="P186" i="1" s="1"/>
  <c r="P184" i="1"/>
  <c r="P183" i="1" s="1"/>
  <c r="P178" i="1"/>
  <c r="P177" i="1" s="1"/>
  <c r="P175" i="1"/>
  <c r="P174" i="1" s="1"/>
  <c r="P172" i="1"/>
  <c r="P171" i="1" s="1"/>
  <c r="P284" i="1"/>
  <c r="P283" i="1" s="1"/>
  <c r="P281" i="1"/>
  <c r="P280" i="1" s="1"/>
  <c r="P278" i="1"/>
  <c r="P277" i="1" s="1"/>
  <c r="P243" i="1"/>
  <c r="P226" i="1"/>
  <c r="P225" i="1" s="1"/>
  <c r="P221" i="1"/>
  <c r="P201" i="1"/>
  <c r="P198" i="1"/>
  <c r="P195" i="1"/>
  <c r="P229" i="1"/>
  <c r="P228" i="1" s="1"/>
  <c r="P200" i="1"/>
  <c r="P199" i="1" s="1"/>
  <c r="P197" i="1"/>
  <c r="P196" i="1" s="1"/>
  <c r="P194" i="1"/>
  <c r="P193" i="1" s="1"/>
  <c r="P160" i="1"/>
  <c r="P159" i="1"/>
  <c r="P152" i="1"/>
  <c r="P151" i="1" s="1"/>
  <c r="P149" i="1"/>
  <c r="P146" i="1"/>
  <c r="P145" i="1" s="1"/>
  <c r="P143" i="1"/>
  <c r="P126" i="1"/>
  <c r="P123" i="1"/>
  <c r="P120" i="1"/>
  <c r="P117" i="1"/>
  <c r="P114" i="1"/>
  <c r="P111" i="1"/>
  <c r="P108" i="1"/>
  <c r="P91" i="1"/>
  <c r="P79" i="1"/>
  <c r="P68" i="1"/>
  <c r="P305" i="1"/>
  <c r="P168" i="1"/>
  <c r="P165" i="1"/>
  <c r="P162" i="1"/>
  <c r="P157" i="1"/>
  <c r="P156" i="1"/>
  <c r="P129" i="1"/>
  <c r="P128" i="1" s="1"/>
  <c r="P105" i="1"/>
  <c r="P102" i="1"/>
  <c r="P99" i="1"/>
  <c r="P96" i="1"/>
  <c r="P90" i="1"/>
  <c r="P89" i="1" s="1"/>
  <c r="P78" i="1"/>
  <c r="P77" i="1" s="1"/>
  <c r="P76" i="1" s="1"/>
  <c r="P260" i="1"/>
  <c r="P248" i="1"/>
  <c r="P169" i="1"/>
  <c r="P166" i="1"/>
  <c r="P163" i="1"/>
  <c r="P134" i="1"/>
  <c r="P133" i="1"/>
  <c r="P104" i="1"/>
  <c r="P103" i="1" s="1"/>
  <c r="P101" i="1"/>
  <c r="P98" i="1"/>
  <c r="P97" i="1" s="1"/>
  <c r="P95" i="1"/>
  <c r="P75" i="1"/>
  <c r="P72" i="1"/>
  <c r="P127" i="1"/>
  <c r="P124" i="1"/>
  <c r="P121" i="1"/>
  <c r="P118" i="1"/>
  <c r="P115" i="1"/>
  <c r="P112" i="1"/>
  <c r="P109" i="1"/>
  <c r="P74" i="1"/>
  <c r="P67" i="1"/>
  <c r="P66" i="1" s="1"/>
  <c r="P64" i="1"/>
  <c r="P53" i="1"/>
  <c r="P52" i="1" s="1"/>
  <c r="P50" i="1"/>
  <c r="P47" i="1"/>
  <c r="P65" i="1"/>
  <c r="P54" i="1"/>
  <c r="P240" i="1"/>
  <c r="P220" i="1"/>
  <c r="P61" i="1"/>
  <c r="P58" i="1"/>
  <c r="P44" i="1"/>
  <c r="P41" i="1"/>
  <c r="P38" i="1"/>
  <c r="P33" i="1"/>
  <c r="P32" i="1" s="1"/>
  <c r="P25" i="1" s="1"/>
  <c r="P51" i="1"/>
  <c r="P48" i="1"/>
  <c r="P60" i="1"/>
  <c r="P59" i="1" s="1"/>
  <c r="P57" i="1"/>
  <c r="P43" i="1"/>
  <c r="P42" i="1" s="1"/>
  <c r="P40" i="1"/>
  <c r="P39" i="1" s="1"/>
  <c r="P37" i="1"/>
  <c r="P36" i="1" s="1"/>
  <c r="P71" i="1"/>
  <c r="P70" i="1" s="1"/>
  <c r="P34" i="1"/>
  <c r="G347" i="1" l="1"/>
  <c r="G350" i="1"/>
  <c r="G351" i="1" s="1"/>
  <c r="E347" i="1"/>
  <c r="E350" i="1"/>
  <c r="E351" i="1" s="1"/>
  <c r="P56" i="1"/>
  <c r="P55" i="1" s="1"/>
  <c r="P119" i="1"/>
  <c r="P293" i="1"/>
  <c r="O307" i="1"/>
  <c r="M116" i="1"/>
  <c r="Q117" i="1"/>
  <c r="Q109" i="1"/>
  <c r="Q102" i="1"/>
  <c r="Q254" i="1"/>
  <c r="M253" i="1"/>
  <c r="Q143" i="1"/>
  <c r="M142" i="1"/>
  <c r="Q229" i="1"/>
  <c r="M228" i="1"/>
  <c r="M303" i="1"/>
  <c r="Q304" i="1"/>
  <c r="M310" i="1"/>
  <c r="Q311" i="1"/>
  <c r="H311" i="1"/>
  <c r="N103" i="1"/>
  <c r="M140" i="1"/>
  <c r="M139" i="1"/>
  <c r="Q11" i="1"/>
  <c r="M137" i="1"/>
  <c r="M136" i="1"/>
  <c r="P35" i="1"/>
  <c r="P63" i="1"/>
  <c r="P62" i="1" s="1"/>
  <c r="P94" i="1"/>
  <c r="P132" i="1"/>
  <c r="P161" i="1"/>
  <c r="P110" i="1"/>
  <c r="P122" i="1"/>
  <c r="P148" i="1"/>
  <c r="P192" i="1"/>
  <c r="P182" i="1"/>
  <c r="P222" i="1"/>
  <c r="P232" i="1"/>
  <c r="P244" i="1"/>
  <c r="P307" i="1"/>
  <c r="P306" i="1" s="1"/>
  <c r="P297" i="1"/>
  <c r="P328" i="1"/>
  <c r="L180" i="1"/>
  <c r="O128" i="1"/>
  <c r="O110" i="1"/>
  <c r="O106" i="1" s="1"/>
  <c r="O122" i="1"/>
  <c r="O145" i="1"/>
  <c r="O151" i="1"/>
  <c r="O186" i="1"/>
  <c r="O182" i="1" s="1"/>
  <c r="O209" i="1"/>
  <c r="O132" i="1"/>
  <c r="O131" i="1" s="1"/>
  <c r="O164" i="1"/>
  <c r="O199" i="1"/>
  <c r="O247" i="1"/>
  <c r="O271" i="1"/>
  <c r="O253" i="1"/>
  <c r="O277" i="1"/>
  <c r="O325" i="1"/>
  <c r="O321" i="1" s="1"/>
  <c r="O338" i="1"/>
  <c r="O328" i="1"/>
  <c r="O310" i="1"/>
  <c r="F350" i="1"/>
  <c r="F351" i="1" s="1"/>
  <c r="F347" i="1"/>
  <c r="Q91" i="1"/>
  <c r="Q54" i="1"/>
  <c r="M107" i="1"/>
  <c r="Q108" i="1"/>
  <c r="M119" i="1"/>
  <c r="Q120" i="1"/>
  <c r="Q191" i="1"/>
  <c r="Q37" i="1"/>
  <c r="M36" i="1"/>
  <c r="Q60" i="1"/>
  <c r="M59" i="1"/>
  <c r="M49" i="1"/>
  <c r="Q50" i="1"/>
  <c r="Q38" i="1"/>
  <c r="Q61" i="1"/>
  <c r="Q112" i="1"/>
  <c r="Q124" i="1"/>
  <c r="Q162" i="1"/>
  <c r="M161" i="1"/>
  <c r="Q211" i="1"/>
  <c r="Q98" i="1"/>
  <c r="M97" i="1"/>
  <c r="Q243" i="1"/>
  <c r="Q90" i="1"/>
  <c r="M89" i="1"/>
  <c r="Q105" i="1"/>
  <c r="Q173" i="1"/>
  <c r="Q205" i="1"/>
  <c r="Q194" i="1"/>
  <c r="M193" i="1"/>
  <c r="Q234" i="1"/>
  <c r="Q163" i="1"/>
  <c r="Q198" i="1"/>
  <c r="Q237" i="1"/>
  <c r="H327" i="1"/>
  <c r="Q327" i="1"/>
  <c r="Q146" i="1"/>
  <c r="M145" i="1"/>
  <c r="Q175" i="1"/>
  <c r="M174" i="1"/>
  <c r="Q190" i="1"/>
  <c r="M189" i="1"/>
  <c r="Q213" i="1"/>
  <c r="M212" i="1"/>
  <c r="H329" i="1"/>
  <c r="M328" i="1"/>
  <c r="Q329" i="1"/>
  <c r="M264" i="1"/>
  <c r="Q265" i="1"/>
  <c r="M247" i="1"/>
  <c r="Q248" i="1"/>
  <c r="M283" i="1"/>
  <c r="Q284" i="1"/>
  <c r="Q255" i="1"/>
  <c r="Q279" i="1"/>
  <c r="Q270" i="1"/>
  <c r="M294" i="1"/>
  <c r="Q295" i="1"/>
  <c r="Q340" i="1"/>
  <c r="Q302" i="1"/>
  <c r="Q309" i="1"/>
  <c r="Q333" i="1"/>
  <c r="M332" i="1"/>
  <c r="Q345" i="1"/>
  <c r="M344" i="1"/>
  <c r="P140" i="1"/>
  <c r="P139" i="1"/>
  <c r="P137" i="1"/>
  <c r="P136" i="1"/>
  <c r="P135" i="1" s="1"/>
  <c r="N46" i="1"/>
  <c r="N66" i="1"/>
  <c r="N235" i="1"/>
  <c r="N42" i="1"/>
  <c r="N89" i="1"/>
  <c r="N76" i="1" s="1"/>
  <c r="N209" i="1"/>
  <c r="N202" i="1" s="1"/>
  <c r="N107" i="1"/>
  <c r="N119" i="1"/>
  <c r="N171" i="1"/>
  <c r="N73" i="1"/>
  <c r="N215" i="1"/>
  <c r="N94" i="1"/>
  <c r="N183" i="1"/>
  <c r="N182" i="1" s="1"/>
  <c r="N192" i="1"/>
  <c r="N332" i="1"/>
  <c r="N250" i="1"/>
  <c r="N231" i="1" s="1"/>
  <c r="N287" i="1"/>
  <c r="N286" i="1" s="1"/>
  <c r="N303" i="1"/>
  <c r="N140" i="1"/>
  <c r="N137" i="1"/>
  <c r="N139" i="1"/>
  <c r="N136" i="1"/>
  <c r="C347" i="1"/>
  <c r="C350" i="1"/>
  <c r="C351" i="1" s="1"/>
  <c r="O257" i="1"/>
  <c r="Q157" i="1"/>
  <c r="Q57" i="1"/>
  <c r="M56" i="1"/>
  <c r="Q58" i="1"/>
  <c r="Q160" i="1"/>
  <c r="Q95" i="1"/>
  <c r="M94" i="1"/>
  <c r="Q220" i="1"/>
  <c r="M219" i="1"/>
  <c r="Q266" i="1"/>
  <c r="Q210" i="1"/>
  <c r="M209" i="1"/>
  <c r="M287" i="1"/>
  <c r="Q288" i="1"/>
  <c r="N62" i="1"/>
  <c r="P219" i="1"/>
  <c r="P218" i="1" s="1"/>
  <c r="P247" i="1"/>
  <c r="P170" i="1"/>
  <c r="P300" i="1"/>
  <c r="O45" i="1"/>
  <c r="O103" i="1"/>
  <c r="O219" i="1"/>
  <c r="O218" i="1" s="1"/>
  <c r="O241" i="1"/>
  <c r="O268" i="1"/>
  <c r="O264" i="1"/>
  <c r="H83" i="1"/>
  <c r="Q83" i="1"/>
  <c r="M46" i="1"/>
  <c r="Q47" i="1"/>
  <c r="H34" i="1"/>
  <c r="Q34" i="1"/>
  <c r="Q65" i="1"/>
  <c r="M110" i="1"/>
  <c r="Q111" i="1"/>
  <c r="M122" i="1"/>
  <c r="Q123" i="1"/>
  <c r="M63" i="1"/>
  <c r="Q64" i="1"/>
  <c r="Q40" i="1"/>
  <c r="M39" i="1"/>
  <c r="Q144" i="1"/>
  <c r="Q147" i="1"/>
  <c r="Q41" i="1"/>
  <c r="Q71" i="1"/>
  <c r="M70" i="1"/>
  <c r="Q115" i="1"/>
  <c r="Q127" i="1"/>
  <c r="Q165" i="1"/>
  <c r="M164" i="1"/>
  <c r="Q346" i="1"/>
  <c r="Q101" i="1"/>
  <c r="M100" i="1"/>
  <c r="Q251" i="1"/>
  <c r="M250" i="1"/>
  <c r="Q96" i="1"/>
  <c r="Q130" i="1"/>
  <c r="Q176" i="1"/>
  <c r="Q217" i="1"/>
  <c r="Q197" i="1"/>
  <c r="M196" i="1"/>
  <c r="M241" i="1"/>
  <c r="Q242" i="1"/>
  <c r="Q166" i="1"/>
  <c r="Q201" i="1"/>
  <c r="M244" i="1"/>
  <c r="Q245" i="1"/>
  <c r="Q343" i="1"/>
  <c r="Q149" i="1"/>
  <c r="M148" i="1"/>
  <c r="Q178" i="1"/>
  <c r="M177" i="1"/>
  <c r="Q204" i="1"/>
  <c r="M203" i="1"/>
  <c r="Q216" i="1"/>
  <c r="M215" i="1"/>
  <c r="Q223" i="1"/>
  <c r="M222" i="1"/>
  <c r="Q224" i="1"/>
  <c r="Q260" i="1"/>
  <c r="Q334" i="1"/>
  <c r="Q269" i="1"/>
  <c r="M268" i="1"/>
  <c r="Q282" i="1"/>
  <c r="Q273" i="1"/>
  <c r="M297" i="1"/>
  <c r="Q298" i="1"/>
  <c r="Q289" i="1"/>
  <c r="Q305" i="1"/>
  <c r="Q326" i="1"/>
  <c r="H326" i="1"/>
  <c r="M325" i="1"/>
  <c r="Q336" i="1"/>
  <c r="M335" i="1"/>
  <c r="N56" i="1"/>
  <c r="N55" i="1" s="1"/>
  <c r="N174" i="1"/>
  <c r="N97" i="1"/>
  <c r="N344" i="1"/>
  <c r="N268" i="1"/>
  <c r="N267" i="1" s="1"/>
  <c r="N293" i="1"/>
  <c r="N310" i="1"/>
  <c r="N306" i="1" s="1"/>
  <c r="M26" i="1"/>
  <c r="Q27" i="1"/>
  <c r="H315" i="1"/>
  <c r="M314" i="1"/>
  <c r="Q315" i="1"/>
  <c r="P107" i="1"/>
  <c r="O161" i="1"/>
  <c r="Q33" i="1"/>
  <c r="H33" i="1"/>
  <c r="M32" i="1"/>
  <c r="Q121" i="1"/>
  <c r="Q78" i="1"/>
  <c r="M77" i="1"/>
  <c r="Q188" i="1"/>
  <c r="M232" i="1"/>
  <c r="Q233" i="1"/>
  <c r="Q172" i="1"/>
  <c r="M171" i="1"/>
  <c r="Q187" i="1"/>
  <c r="M186" i="1"/>
  <c r="M280" i="1"/>
  <c r="Q281" i="1"/>
  <c r="Q275" i="1"/>
  <c r="M274" i="1"/>
  <c r="Q299" i="1"/>
  <c r="Q312" i="1"/>
  <c r="H312" i="1"/>
  <c r="Q342" i="1"/>
  <c r="M341" i="1"/>
  <c r="N69" i="1"/>
  <c r="P46" i="1"/>
  <c r="P45" i="1" s="1"/>
  <c r="P164" i="1"/>
  <c r="P113" i="1"/>
  <c r="P125" i="1"/>
  <c r="P267" i="1"/>
  <c r="P274" i="1"/>
  <c r="P331" i="1"/>
  <c r="O39" i="1"/>
  <c r="O35" i="1" s="1"/>
  <c r="O66" i="1"/>
  <c r="O62" i="1" s="1"/>
  <c r="P49" i="1"/>
  <c r="P73" i="1"/>
  <c r="P69" i="1" s="1"/>
  <c r="P100" i="1"/>
  <c r="P155" i="1"/>
  <c r="P167" i="1"/>
  <c r="P116" i="1"/>
  <c r="P142" i="1"/>
  <c r="P141" i="1" s="1"/>
  <c r="P158" i="1"/>
  <c r="P250" i="1"/>
  <c r="P238" i="1"/>
  <c r="P261" i="1"/>
  <c r="P257" i="1" s="1"/>
  <c r="P256" i="1" s="1"/>
  <c r="P325" i="1"/>
  <c r="P321" i="1" s="1"/>
  <c r="P287" i="1"/>
  <c r="P286" i="1" s="1"/>
  <c r="P303" i="1"/>
  <c r="Q80" i="1"/>
  <c r="H80" i="1"/>
  <c r="O97" i="1"/>
  <c r="O93" i="1" s="1"/>
  <c r="O92" i="1" s="1"/>
  <c r="O42" i="1"/>
  <c r="O56" i="1"/>
  <c r="O55" i="1" s="1"/>
  <c r="O77" i="1"/>
  <c r="O76" i="1" s="1"/>
  <c r="O116" i="1"/>
  <c r="O142" i="1"/>
  <c r="O141" i="1" s="1"/>
  <c r="O148" i="1"/>
  <c r="O70" i="1"/>
  <c r="O69" i="1" s="1"/>
  <c r="O203" i="1"/>
  <c r="O215" i="1"/>
  <c r="O158" i="1"/>
  <c r="O154" i="1" s="1"/>
  <c r="O193" i="1"/>
  <c r="O231" i="1"/>
  <c r="O283" i="1"/>
  <c r="O332" i="1"/>
  <c r="O344" i="1"/>
  <c r="H322" i="1"/>
  <c r="M321" i="1"/>
  <c r="Q322" i="1"/>
  <c r="M52" i="1"/>
  <c r="Q53" i="1"/>
  <c r="Q48" i="1"/>
  <c r="Q72" i="1"/>
  <c r="M113" i="1"/>
  <c r="Q114" i="1"/>
  <c r="M125" i="1"/>
  <c r="Q126" i="1"/>
  <c r="Q67" i="1"/>
  <c r="M66" i="1"/>
  <c r="Q43" i="1"/>
  <c r="M42" i="1"/>
  <c r="Q150" i="1"/>
  <c r="Q156" i="1"/>
  <c r="M155" i="1"/>
  <c r="Q44" i="1"/>
  <c r="Q74" i="1"/>
  <c r="M73" i="1"/>
  <c r="Q118" i="1"/>
  <c r="M158" i="1"/>
  <c r="Q159" i="1"/>
  <c r="Q168" i="1"/>
  <c r="M167" i="1"/>
  <c r="Q75" i="1"/>
  <c r="Q104" i="1"/>
  <c r="M103" i="1"/>
  <c r="M261" i="1"/>
  <c r="Q262" i="1"/>
  <c r="Q99" i="1"/>
  <c r="M132" i="1"/>
  <c r="Q133" i="1"/>
  <c r="Q179" i="1"/>
  <c r="M238" i="1"/>
  <c r="Q239" i="1"/>
  <c r="Q200" i="1"/>
  <c r="M199" i="1"/>
  <c r="Q246" i="1"/>
  <c r="Q169" i="1"/>
  <c r="Q221" i="1"/>
  <c r="M258" i="1"/>
  <c r="Q259" i="1"/>
  <c r="Q129" i="1"/>
  <c r="M128" i="1"/>
  <c r="Q152" i="1"/>
  <c r="M151" i="1"/>
  <c r="Q184" i="1"/>
  <c r="M183" i="1"/>
  <c r="Q207" i="1"/>
  <c r="M206" i="1"/>
  <c r="M235" i="1"/>
  <c r="Q236" i="1"/>
  <c r="Q226" i="1"/>
  <c r="M225" i="1"/>
  <c r="Q227" i="1"/>
  <c r="M277" i="1"/>
  <c r="Q278" i="1"/>
  <c r="Q249" i="1"/>
  <c r="Q272" i="1"/>
  <c r="M271" i="1"/>
  <c r="Q285" i="1"/>
  <c r="Q276" i="1"/>
  <c r="M300" i="1"/>
  <c r="Q301" i="1"/>
  <c r="Q296" i="1"/>
  <c r="Q308" i="1"/>
  <c r="M307" i="1"/>
  <c r="Q330" i="1"/>
  <c r="H330" i="1"/>
  <c r="Q339" i="1"/>
  <c r="M338" i="1"/>
  <c r="N52" i="1"/>
  <c r="N36" i="1"/>
  <c r="N59" i="1"/>
  <c r="N113" i="1"/>
  <c r="N125" i="1"/>
  <c r="N177" i="1"/>
  <c r="N186" i="1"/>
  <c r="N100" i="1"/>
  <c r="N225" i="1"/>
  <c r="N218" i="1" s="1"/>
  <c r="N271" i="1"/>
  <c r="D347" i="1"/>
  <c r="D350" i="1"/>
  <c r="D351" i="1" s="1"/>
  <c r="P24" i="1" l="1"/>
  <c r="O24" i="1"/>
  <c r="N256" i="1"/>
  <c r="H271" i="1"/>
  <c r="Q271" i="1"/>
  <c r="H183" i="1"/>
  <c r="M182" i="1"/>
  <c r="Q183" i="1"/>
  <c r="H128" i="1"/>
  <c r="Q128" i="1"/>
  <c r="Q261" i="1"/>
  <c r="H261" i="1"/>
  <c r="H125" i="1"/>
  <c r="Q125" i="1"/>
  <c r="Q321" i="1"/>
  <c r="H321" i="1"/>
  <c r="H196" i="1"/>
  <c r="Q196" i="1"/>
  <c r="H100" i="1"/>
  <c r="Q100" i="1"/>
  <c r="O267" i="1"/>
  <c r="N181" i="1"/>
  <c r="N180" i="1" s="1"/>
  <c r="N45" i="1"/>
  <c r="Q328" i="1"/>
  <c r="H328" i="1"/>
  <c r="M306" i="1"/>
  <c r="H307" i="1"/>
  <c r="Q307" i="1"/>
  <c r="H300" i="1"/>
  <c r="Q300" i="1"/>
  <c r="Q132" i="1"/>
  <c r="H132" i="1"/>
  <c r="H103" i="1"/>
  <c r="Q103" i="1"/>
  <c r="H66" i="1"/>
  <c r="Q66" i="1"/>
  <c r="H26" i="1"/>
  <c r="M25" i="1"/>
  <c r="Q26" i="1"/>
  <c r="H177" i="1"/>
  <c r="Q177" i="1"/>
  <c r="H122" i="1"/>
  <c r="Q122" i="1"/>
  <c r="H219" i="1"/>
  <c r="M218" i="1"/>
  <c r="Q219" i="1"/>
  <c r="N93" i="1"/>
  <c r="H294" i="1"/>
  <c r="M293" i="1"/>
  <c r="Q294" i="1"/>
  <c r="H36" i="1"/>
  <c r="M35" i="1"/>
  <c r="Q36" i="1"/>
  <c r="H119" i="1"/>
  <c r="Q119" i="1"/>
  <c r="M138" i="1"/>
  <c r="Q139" i="1"/>
  <c r="H228" i="1"/>
  <c r="Q228" i="1"/>
  <c r="H253" i="1"/>
  <c r="Q253" i="1"/>
  <c r="H225" i="1"/>
  <c r="Q225" i="1"/>
  <c r="H206" i="1"/>
  <c r="Q206" i="1"/>
  <c r="H151" i="1"/>
  <c r="Q151" i="1"/>
  <c r="Q238" i="1"/>
  <c r="H238" i="1"/>
  <c r="H113" i="1"/>
  <c r="Q113" i="1"/>
  <c r="H52" i="1"/>
  <c r="Q52" i="1"/>
  <c r="O192" i="1"/>
  <c r="O181" i="1" s="1"/>
  <c r="M170" i="1"/>
  <c r="H171" i="1"/>
  <c r="Q171" i="1"/>
  <c r="H32" i="1"/>
  <c r="Q32" i="1"/>
  <c r="Q314" i="1"/>
  <c r="H314" i="1"/>
  <c r="H268" i="1"/>
  <c r="M267" i="1"/>
  <c r="Q268" i="1"/>
  <c r="H250" i="1"/>
  <c r="Q250" i="1"/>
  <c r="H209" i="1"/>
  <c r="Q209" i="1"/>
  <c r="N135" i="1"/>
  <c r="N331" i="1"/>
  <c r="N313" i="1" s="1"/>
  <c r="N106" i="1"/>
  <c r="H283" i="1"/>
  <c r="Q283" i="1"/>
  <c r="H264" i="1"/>
  <c r="Q264" i="1"/>
  <c r="H212" i="1"/>
  <c r="Q212" i="1"/>
  <c r="H174" i="1"/>
  <c r="Q174" i="1"/>
  <c r="H49" i="1"/>
  <c r="Q49" i="1"/>
  <c r="P231" i="1"/>
  <c r="P181" i="1" s="1"/>
  <c r="P180" i="1" s="1"/>
  <c r="Q136" i="1"/>
  <c r="M135" i="1"/>
  <c r="Q140" i="1"/>
  <c r="H310" i="1"/>
  <c r="Q310" i="1"/>
  <c r="H116" i="1"/>
  <c r="Q116" i="1"/>
  <c r="H277" i="1"/>
  <c r="Q277" i="1"/>
  <c r="H167" i="1"/>
  <c r="Q167" i="1"/>
  <c r="Q155" i="1"/>
  <c r="M154" i="1"/>
  <c r="H155" i="1"/>
  <c r="H274" i="1"/>
  <c r="Q274" i="1"/>
  <c r="H186" i="1"/>
  <c r="Q186" i="1"/>
  <c r="H39" i="1"/>
  <c r="Q39" i="1"/>
  <c r="H46" i="1"/>
  <c r="M45" i="1"/>
  <c r="Q46" i="1"/>
  <c r="N170" i="1"/>
  <c r="H247" i="1"/>
  <c r="Q247" i="1"/>
  <c r="H189" i="1"/>
  <c r="Q189" i="1"/>
  <c r="H145" i="1"/>
  <c r="Q145" i="1"/>
  <c r="H193" i="1"/>
  <c r="M192" i="1"/>
  <c r="Q193" i="1"/>
  <c r="H97" i="1"/>
  <c r="Q97" i="1"/>
  <c r="H303" i="1"/>
  <c r="Q303" i="1"/>
  <c r="L348" i="1"/>
  <c r="Q338" i="1"/>
  <c r="H338" i="1"/>
  <c r="H235" i="1"/>
  <c r="Q235" i="1"/>
  <c r="H73" i="1"/>
  <c r="Q73" i="1"/>
  <c r="O202" i="1"/>
  <c r="H232" i="1"/>
  <c r="M231" i="1"/>
  <c r="Q232" i="1"/>
  <c r="H325" i="1"/>
  <c r="Q325" i="1"/>
  <c r="H215" i="1"/>
  <c r="Q215" i="1"/>
  <c r="H287" i="1"/>
  <c r="M286" i="1"/>
  <c r="Q287" i="1"/>
  <c r="H344" i="1"/>
  <c r="Q344" i="1"/>
  <c r="Q89" i="1"/>
  <c r="H89" i="1"/>
  <c r="N35" i="1"/>
  <c r="N24" i="1" s="1"/>
  <c r="M257" i="1"/>
  <c r="H258" i="1"/>
  <c r="Q258" i="1"/>
  <c r="H199" i="1"/>
  <c r="Q199" i="1"/>
  <c r="H158" i="1"/>
  <c r="Q158" i="1"/>
  <c r="H42" i="1"/>
  <c r="Q42" i="1"/>
  <c r="O331" i="1"/>
  <c r="O313" i="1" s="1"/>
  <c r="P313" i="1"/>
  <c r="P154" i="1"/>
  <c r="Q341" i="1"/>
  <c r="H341" i="1"/>
  <c r="H280" i="1"/>
  <c r="Q280" i="1"/>
  <c r="Q77" i="1"/>
  <c r="H77" i="1"/>
  <c r="M76" i="1"/>
  <c r="P106" i="1"/>
  <c r="Q335" i="1"/>
  <c r="H335" i="1"/>
  <c r="H297" i="1"/>
  <c r="Q297" i="1"/>
  <c r="H222" i="1"/>
  <c r="Q222" i="1"/>
  <c r="H203" i="1"/>
  <c r="M202" i="1"/>
  <c r="Q203" i="1"/>
  <c r="H148" i="1"/>
  <c r="Q148" i="1"/>
  <c r="Q244" i="1"/>
  <c r="H244" i="1"/>
  <c r="Q241" i="1"/>
  <c r="H241" i="1"/>
  <c r="H164" i="1"/>
  <c r="Q164" i="1"/>
  <c r="M69" i="1"/>
  <c r="Q70" i="1"/>
  <c r="H70" i="1"/>
  <c r="H63" i="1"/>
  <c r="M62" i="1"/>
  <c r="Q63" i="1"/>
  <c r="H110" i="1"/>
  <c r="Q110" i="1"/>
  <c r="H94" i="1"/>
  <c r="M93" i="1"/>
  <c r="Q94" i="1"/>
  <c r="H56" i="1"/>
  <c r="M55" i="1"/>
  <c r="Q56" i="1"/>
  <c r="N138" i="1"/>
  <c r="P138" i="1"/>
  <c r="P131" i="1" s="1"/>
  <c r="Q332" i="1"/>
  <c r="M331" i="1"/>
  <c r="M313" i="1" s="1"/>
  <c r="H332" i="1"/>
  <c r="H161" i="1"/>
  <c r="Q161" i="1"/>
  <c r="H59" i="1"/>
  <c r="Q59" i="1"/>
  <c r="H107" i="1"/>
  <c r="M106" i="1"/>
  <c r="Q107" i="1"/>
  <c r="P93" i="1"/>
  <c r="Q137" i="1"/>
  <c r="H142" i="1"/>
  <c r="M141" i="1"/>
  <c r="Q142" i="1"/>
  <c r="O306" i="1"/>
  <c r="O256" i="1" s="1"/>
  <c r="O180" i="1" l="1"/>
  <c r="H313" i="1"/>
  <c r="Q313" i="1"/>
  <c r="H106" i="1"/>
  <c r="Q106" i="1"/>
  <c r="H55" i="1"/>
  <c r="Q55" i="1"/>
  <c r="Q69" i="1"/>
  <c r="H69" i="1"/>
  <c r="H267" i="1"/>
  <c r="Q267" i="1"/>
  <c r="H257" i="1"/>
  <c r="M256" i="1"/>
  <c r="Q257" i="1"/>
  <c r="H45" i="1"/>
  <c r="Q45" i="1"/>
  <c r="Q135" i="1"/>
  <c r="H135" i="1"/>
  <c r="N131" i="1"/>
  <c r="H170" i="1"/>
  <c r="Q170" i="1"/>
  <c r="N92" i="1"/>
  <c r="M131" i="1"/>
  <c r="O348" i="1"/>
  <c r="H62" i="1"/>
  <c r="Q62" i="1"/>
  <c r="L347" i="1"/>
  <c r="J15" i="1"/>
  <c r="H138" i="1"/>
  <c r="Q138" i="1"/>
  <c r="P92" i="1"/>
  <c r="P348" i="1" s="1"/>
  <c r="H202" i="1"/>
  <c r="Q202" i="1"/>
  <c r="N348" i="1"/>
  <c r="H154" i="1"/>
  <c r="Q154" i="1"/>
  <c r="M24" i="1"/>
  <c r="H25" i="1"/>
  <c r="Q25" i="1"/>
  <c r="H286" i="1"/>
  <c r="Q286" i="1"/>
  <c r="H35" i="1"/>
  <c r="Q35" i="1"/>
  <c r="H141" i="1"/>
  <c r="Q141" i="1"/>
  <c r="H331" i="1"/>
  <c r="Q331" i="1"/>
  <c r="H93" i="1"/>
  <c r="M92" i="1"/>
  <c r="Q93" i="1"/>
  <c r="H76" i="1"/>
  <c r="Q76" i="1"/>
  <c r="H231" i="1"/>
  <c r="Q231" i="1"/>
  <c r="H192" i="1"/>
  <c r="Q192" i="1"/>
  <c r="H293" i="1"/>
  <c r="Q293" i="1"/>
  <c r="H218" i="1"/>
  <c r="Q218" i="1"/>
  <c r="H306" i="1"/>
  <c r="Q306" i="1"/>
  <c r="H182" i="1"/>
  <c r="M181" i="1"/>
  <c r="Q182" i="1"/>
  <c r="H92" i="1" l="1"/>
  <c r="Q92" i="1"/>
  <c r="H131" i="1"/>
  <c r="Q131" i="1"/>
  <c r="M180" i="1"/>
  <c r="H181" i="1"/>
  <c r="Q181" i="1"/>
  <c r="M349" i="1"/>
  <c r="M348" i="1"/>
  <c r="Q348" i="1" s="1"/>
  <c r="H24" i="1"/>
  <c r="Q24" i="1"/>
  <c r="H256" i="1"/>
  <c r="Q256" i="1"/>
  <c r="H180" i="1" l="1"/>
  <c r="Q180" i="1"/>
</calcChain>
</file>

<file path=xl/sharedStrings.xml><?xml version="1.0" encoding="utf-8"?>
<sst xmlns="http://schemas.openxmlformats.org/spreadsheetml/2006/main" count="254" uniqueCount="53">
  <si>
    <t>DEAL DE LA REUNION</t>
  </si>
  <si>
    <t>TOTAL</t>
  </si>
  <si>
    <t>LLS</t>
  </si>
  <si>
    <t>LLTS</t>
  </si>
  <si>
    <t>PLS</t>
  </si>
  <si>
    <t>Com</t>
  </si>
  <si>
    <t>SERVICE DE L'HABITAT DE L'AMENAGEMENT ET DE L'URBANISME</t>
  </si>
  <si>
    <t>SF</t>
  </si>
  <si>
    <t>Nbre</t>
  </si>
  <si>
    <t>ETAT RECAPITULATIF DES FACTURES</t>
  </si>
  <si>
    <t>SF totale</t>
  </si>
  <si>
    <t>SF logements</t>
  </si>
  <si>
    <t>Nbre de lots</t>
  </si>
  <si>
    <r>
      <t xml:space="preserve">ACOMPTE </t>
    </r>
    <r>
      <rPr>
        <b/>
        <sz val="9"/>
        <rFont val="Arial"/>
        <family val="2"/>
      </rPr>
      <t>N° xxx</t>
    </r>
  </si>
  <si>
    <t>Nbre de logements</t>
  </si>
  <si>
    <t>Opérateur :</t>
  </si>
  <si>
    <t>SODEGIS</t>
  </si>
  <si>
    <t>Nom de l'opération :</t>
  </si>
  <si>
    <t>Type de financement :</t>
  </si>
  <si>
    <t>LLS &amp; LLTS</t>
  </si>
  <si>
    <t>Nombre de logements :</t>
  </si>
  <si>
    <t>Adresse :</t>
  </si>
  <si>
    <t>Commune :</t>
  </si>
  <si>
    <t>% AVANCEMENT TRX …</t>
  </si>
  <si>
    <t>Arrêté n° ……………….</t>
  </si>
  <si>
    <t>POSTE DE DEPENSE</t>
  </si>
  <si>
    <t>CORPS D'ETAT</t>
  </si>
  <si>
    <t>MONTANT DU MARCHE
€ HT</t>
  </si>
  <si>
    <t>CLE DE REPARTITION</t>
  </si>
  <si>
    <t>ENTREPRISE</t>
  </si>
  <si>
    <t>N° FACTURE</t>
  </si>
  <si>
    <t>DATE FACTURE</t>
  </si>
  <si>
    <t>MONTANT DES FACTURES
€ HT</t>
  </si>
  <si>
    <t>(indiquer le n° de la facture)</t>
  </si>
  <si>
    <t>Commerce</t>
  </si>
  <si>
    <t>Contrôle factures</t>
  </si>
  <si>
    <t>CLE</t>
  </si>
  <si>
    <t>ACQUISITION</t>
  </si>
  <si>
    <t>SF lgts</t>
  </si>
  <si>
    <t>forfait</t>
  </si>
  <si>
    <t>Nbre lots</t>
  </si>
  <si>
    <t>Nbre logements</t>
  </si>
  <si>
    <t>TOTAL H.T.</t>
  </si>
  <si>
    <t>TVA à 2,10%</t>
  </si>
  <si>
    <t>TOTAL TTC</t>
  </si>
  <si>
    <t>Le maître de l'ouvrage certifie par la présente que les factures mentionnées ci-dessus se rattachent effectivement à l'opération concernée.</t>
  </si>
  <si>
    <t>L'administration se réserve le droit de demander, à tout moment, communication des originaux des factures.</t>
  </si>
  <si>
    <t>Fait au TAMPON</t>
  </si>
  <si>
    <t xml:space="preserve">Le  </t>
  </si>
  <si>
    <t xml:space="preserve">                           Le Maître d'ouvrage</t>
  </si>
  <si>
    <t>HT</t>
  </si>
  <si>
    <t>TVA</t>
  </si>
  <si>
    <t>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</si>
</sst>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dd/mm/yy;@"/>
  </numFmts>
  <fonts count="3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i/>
      <sz val="9"/>
      <color rgb="FFFF0000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sz val="8"/>
      <color indexed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9"/>
      <color rgb="FF0070C0"/>
      <name val="Arial"/>
      <family val="2"/>
    </font>
    <font>
      <b/>
      <u/>
      <sz val="11"/>
      <color rgb="FF0070C0"/>
      <name val="Arial"/>
      <family val="2"/>
    </font>
    <font>
      <b/>
      <sz val="11"/>
      <color rgb="FF0070C0"/>
      <name val="Arial"/>
      <family val="2"/>
    </font>
    <font>
      <b/>
      <i/>
      <sz val="11"/>
      <color rgb="FF0070C0"/>
      <name val="Arial"/>
      <family val="2"/>
    </font>
    <font>
      <i/>
      <sz val="9"/>
      <color rgb="FFFF0000"/>
      <name val="Arial"/>
      <family val="2"/>
    </font>
    <font>
      <i/>
      <sz val="9"/>
      <color rgb="FF0070C0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b/>
      <sz val="9"/>
      <color rgb="FF00B0F0"/>
      <name val="Arial"/>
      <family val="2"/>
    </font>
    <font>
      <sz val="9"/>
      <color rgb="FF00B0F0"/>
      <name val="Arial"/>
      <family val="2"/>
    </font>
    <font>
      <b/>
      <sz val="11"/>
      <name val="Arial"/>
      <family val="2"/>
    </font>
    <font>
      <sz val="9"/>
      <color rgb="FF0070C0"/>
      <name val="Arial"/>
      <family val="2"/>
    </font>
    <font>
      <b/>
      <sz val="9"/>
      <color indexed="10"/>
      <name val="Arial"/>
      <family val="2"/>
    </font>
    <font>
      <sz val="9"/>
      <color indexed="10"/>
      <name val="Arial"/>
      <family val="2"/>
    </font>
    <font>
      <b/>
      <sz val="10"/>
      <color rgb="FF0070C0"/>
      <name val="Arial"/>
      <family val="2"/>
    </font>
    <font>
      <b/>
      <sz val="9"/>
      <color indexed="12"/>
      <name val="Arial"/>
      <family val="2"/>
    </font>
    <font>
      <sz val="9"/>
      <color indexed="8"/>
      <name val="Arial"/>
      <family val="2"/>
    </font>
    <font>
      <b/>
      <i/>
      <sz val="9"/>
      <color indexed="12"/>
      <name val="Arial"/>
      <family val="2"/>
    </font>
    <font>
      <i/>
      <sz val="8"/>
      <name val="Arial"/>
      <family val="2"/>
    </font>
    <font>
      <b/>
      <i/>
      <sz val="9"/>
      <color indexed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82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rgb="FF0070C0"/>
      </left>
      <right style="thin">
        <color indexed="64"/>
      </right>
      <top style="thick">
        <color rgb="FF0070C0"/>
      </top>
      <bottom/>
      <diagonal/>
    </border>
    <border>
      <left style="thin">
        <color indexed="64"/>
      </left>
      <right style="thin">
        <color indexed="64"/>
      </right>
      <top style="thick">
        <color rgb="FF0070C0"/>
      </top>
      <bottom/>
      <diagonal/>
    </border>
    <border>
      <left style="thin">
        <color indexed="64"/>
      </left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 style="thick">
        <color rgb="FF00B050"/>
      </right>
      <top/>
      <bottom/>
      <diagonal/>
    </border>
    <border>
      <left style="thick">
        <color rgb="FF00B050"/>
      </left>
      <right style="thin">
        <color auto="1"/>
      </right>
      <top style="thick">
        <color rgb="FF00B050"/>
      </top>
      <bottom/>
      <diagonal/>
    </border>
    <border>
      <left style="thin">
        <color auto="1"/>
      </left>
      <right style="thin">
        <color auto="1"/>
      </right>
      <top style="thick">
        <color rgb="FF00B050"/>
      </top>
      <bottom/>
      <diagonal/>
    </border>
    <border>
      <left style="thin">
        <color indexed="64"/>
      </left>
      <right style="medium">
        <color theme="1"/>
      </right>
      <top style="thick">
        <color rgb="FF00B050"/>
      </top>
      <bottom/>
      <diagonal/>
    </border>
    <border>
      <left/>
      <right style="thin">
        <color theme="1"/>
      </right>
      <top style="thick">
        <color rgb="FF00B050"/>
      </top>
      <bottom/>
      <diagonal/>
    </border>
    <border>
      <left style="thin">
        <color theme="1"/>
      </left>
      <right style="thin">
        <color theme="1"/>
      </right>
      <top style="thick">
        <color rgb="FF00B050"/>
      </top>
      <bottom/>
      <diagonal/>
    </border>
    <border>
      <left style="thin">
        <color theme="1"/>
      </left>
      <right style="thick">
        <color rgb="FF00B050"/>
      </right>
      <top style="thick">
        <color rgb="FF00B05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70C0"/>
      </right>
      <top/>
      <bottom style="thin">
        <color indexed="64"/>
      </bottom>
      <diagonal/>
    </border>
    <border>
      <left style="thick">
        <color rgb="FF00B05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ck">
        <color rgb="FF00B05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0070C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0070C0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rgb="FF00B050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theme="1"/>
      </right>
      <top/>
      <bottom/>
      <diagonal/>
    </border>
    <border>
      <left/>
      <right style="thin">
        <color theme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auto="1"/>
      </top>
      <bottom/>
      <diagonal/>
    </border>
    <border>
      <left style="thin">
        <color theme="1"/>
      </left>
      <right style="thick">
        <color rgb="FF00B05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/>
      <bottom/>
      <diagonal/>
    </border>
    <border>
      <left style="thin">
        <color indexed="64"/>
      </left>
      <right style="thick">
        <color rgb="FF0070C0"/>
      </right>
      <top/>
      <bottom/>
      <diagonal/>
    </border>
    <border>
      <left style="thick">
        <color rgb="FF00B050"/>
      </left>
      <right style="thin">
        <color indexed="64"/>
      </right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ck">
        <color rgb="FF00B05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 style="thick">
        <color rgb="FF0070C0"/>
      </left>
      <right style="thin">
        <color indexed="64"/>
      </right>
      <top/>
      <bottom style="thick">
        <color rgb="FF0070C0"/>
      </bottom>
      <diagonal/>
    </border>
    <border>
      <left style="thin">
        <color indexed="64"/>
      </left>
      <right style="thin">
        <color indexed="64"/>
      </right>
      <top/>
      <bottom style="thick">
        <color rgb="FF0070C0"/>
      </bottom>
      <diagonal/>
    </border>
    <border>
      <left style="thin">
        <color indexed="64"/>
      </left>
      <right style="thick">
        <color rgb="FF0070C0"/>
      </right>
      <top/>
      <bottom style="thick">
        <color rgb="FF0070C0"/>
      </bottom>
      <diagonal/>
    </border>
    <border>
      <left style="thick">
        <color rgb="FF00B050"/>
      </left>
      <right style="thin">
        <color indexed="64"/>
      </right>
      <top/>
      <bottom style="thick">
        <color rgb="FF00B050"/>
      </bottom>
      <diagonal/>
    </border>
    <border>
      <left style="thin">
        <color indexed="64"/>
      </left>
      <right/>
      <top/>
      <bottom style="thick">
        <color rgb="FF00B050"/>
      </bottom>
      <diagonal/>
    </border>
    <border>
      <left style="thin">
        <color indexed="64"/>
      </left>
      <right style="medium">
        <color theme="1"/>
      </right>
      <top/>
      <bottom style="thick">
        <color rgb="FF00B050"/>
      </bottom>
      <diagonal/>
    </border>
    <border>
      <left/>
      <right style="thin">
        <color theme="1"/>
      </right>
      <top/>
      <bottom style="thick">
        <color rgb="FF00B050"/>
      </bottom>
      <diagonal/>
    </border>
    <border>
      <left style="thin">
        <color theme="1"/>
      </left>
      <right style="thin">
        <color theme="1"/>
      </right>
      <top/>
      <bottom style="thick">
        <color rgb="FF00B050"/>
      </bottom>
      <diagonal/>
    </border>
    <border>
      <left style="thin">
        <color theme="1"/>
      </left>
      <right style="thick">
        <color rgb="FF00B050"/>
      </right>
      <top/>
      <bottom style="thick">
        <color rgb="FF00B050"/>
      </bottom>
      <diagonal/>
    </border>
    <border>
      <left style="thick">
        <color rgb="FF0070C0"/>
      </left>
      <right style="thin">
        <color indexed="64"/>
      </right>
      <top style="thick">
        <color rgb="FF0070C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70C0"/>
      </top>
      <bottom style="thin">
        <color indexed="64"/>
      </bottom>
      <diagonal/>
    </border>
    <border>
      <left style="thin">
        <color indexed="64"/>
      </left>
      <right style="thick">
        <color rgb="FF0070C0"/>
      </right>
      <top style="thick">
        <color rgb="FF0070C0"/>
      </top>
      <bottom style="thin">
        <color indexed="64"/>
      </bottom>
      <diagonal/>
    </border>
    <border>
      <left style="thick">
        <color rgb="FF00B050"/>
      </left>
      <right style="thin">
        <color indexed="64"/>
      </right>
      <top style="thick">
        <color rgb="FF00B05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B050"/>
      </top>
      <bottom style="thin">
        <color indexed="64"/>
      </bottom>
      <diagonal/>
    </border>
    <border>
      <left style="thin">
        <color indexed="64"/>
      </left>
      <right style="thick">
        <color rgb="FF00B050"/>
      </right>
      <top style="thick">
        <color rgb="FF00B050"/>
      </top>
      <bottom style="thin">
        <color indexed="64"/>
      </bottom>
      <diagonal/>
    </border>
    <border>
      <left style="thin">
        <color indexed="64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n">
        <color indexed="64"/>
      </top>
      <bottom style="thick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70C0"/>
      </bottom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ck">
        <color rgb="FF0070C0"/>
      </bottom>
      <diagonal/>
    </border>
    <border>
      <left style="thick">
        <color rgb="FF00B050"/>
      </left>
      <right style="thin">
        <color indexed="64"/>
      </right>
      <top style="thin">
        <color indexed="64"/>
      </top>
      <bottom style="thick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B050"/>
      </bottom>
      <diagonal/>
    </border>
    <border>
      <left style="thin">
        <color indexed="64"/>
      </left>
      <right style="thick">
        <color rgb="FF00B050"/>
      </right>
      <top style="thin">
        <color indexed="64"/>
      </top>
      <bottom style="thick">
        <color rgb="FF00B05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9" fontId="9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289">
    <xf numFmtId="0" fontId="0" fillId="0" borderId="0" xfId="0"/>
    <xf numFmtId="0" fontId="3" fillId="0" borderId="0" xfId="2" applyFont="1"/>
    <xf numFmtId="0" fontId="4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6" fillId="0" borderId="0" xfId="2" applyFont="1"/>
    <xf numFmtId="0" fontId="6" fillId="0" borderId="0" xfId="2" applyFont="1" applyFill="1" applyBorder="1"/>
    <xf numFmtId="43" fontId="4" fillId="0" borderId="0" xfId="2" applyNumberFormat="1" applyFont="1" applyAlignment="1">
      <alignment horizontal="center"/>
    </xf>
    <xf numFmtId="164" fontId="4" fillId="0" borderId="0" xfId="2" applyNumberFormat="1" applyFont="1" applyAlignment="1">
      <alignment horizontal="center"/>
    </xf>
    <xf numFmtId="43" fontId="3" fillId="0" borderId="0" xfId="2" applyNumberFormat="1" applyFont="1"/>
    <xf numFmtId="43" fontId="6" fillId="0" borderId="0" xfId="2" applyNumberFormat="1" applyFont="1"/>
    <xf numFmtId="43" fontId="6" fillId="2" borderId="1" xfId="2" applyNumberFormat="1" applyFont="1" applyFill="1" applyBorder="1" applyAlignment="1">
      <alignment horizontal="center"/>
    </xf>
    <xf numFmtId="0" fontId="5" fillId="2" borderId="2" xfId="2" applyFont="1" applyFill="1" applyBorder="1" applyAlignment="1">
      <alignment horizontal="center"/>
    </xf>
    <xf numFmtId="0" fontId="4" fillId="2" borderId="2" xfId="2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/>
    </xf>
    <xf numFmtId="43" fontId="5" fillId="2" borderId="4" xfId="2" applyNumberFormat="1" applyFont="1" applyFill="1" applyBorder="1" applyAlignment="1">
      <alignment horizontal="center"/>
    </xf>
    <xf numFmtId="3" fontId="5" fillId="2" borderId="0" xfId="2" applyNumberFormat="1" applyFont="1" applyFill="1" applyBorder="1" applyAlignment="1">
      <alignment horizontal="center"/>
    </xf>
    <xf numFmtId="3" fontId="3" fillId="2" borderId="0" xfId="2" applyNumberFormat="1" applyFont="1" applyFill="1" applyBorder="1" applyAlignment="1">
      <alignment horizontal="center"/>
    </xf>
    <xf numFmtId="3" fontId="3" fillId="2" borderId="5" xfId="2" applyNumberFormat="1" applyFont="1" applyFill="1" applyBorder="1" applyAlignment="1">
      <alignment horizontal="center"/>
    </xf>
    <xf numFmtId="0" fontId="3" fillId="0" borderId="0" xfId="2" applyFont="1" applyAlignment="1">
      <alignment horizontal="center"/>
    </xf>
    <xf numFmtId="0" fontId="6" fillId="0" borderId="0" xfId="2" applyFont="1" applyAlignment="1">
      <alignment horizontal="center"/>
    </xf>
    <xf numFmtId="43" fontId="3" fillId="0" borderId="0" xfId="2" applyNumberFormat="1" applyFont="1" applyAlignment="1">
      <alignment horizontal="center"/>
    </xf>
    <xf numFmtId="164" fontId="3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43" fontId="7" fillId="0" borderId="0" xfId="2" applyNumberFormat="1" applyFont="1" applyAlignment="1">
      <alignment horizontal="center"/>
    </xf>
    <xf numFmtId="164" fontId="7" fillId="0" borderId="0" xfId="2" applyNumberFormat="1" applyFont="1" applyAlignment="1">
      <alignment horizontal="center"/>
    </xf>
    <xf numFmtId="43" fontId="6" fillId="2" borderId="4" xfId="2" applyNumberFormat="1" applyFont="1" applyFill="1" applyBorder="1"/>
    <xf numFmtId="0" fontId="6" fillId="2" borderId="0" xfId="2" applyFont="1" applyFill="1" applyBorder="1"/>
    <xf numFmtId="10" fontId="3" fillId="2" borderId="0" xfId="1" applyNumberFormat="1" applyFont="1" applyFill="1" applyBorder="1"/>
    <xf numFmtId="10" fontId="3" fillId="2" borderId="5" xfId="1" applyNumberFormat="1" applyFont="1" applyFill="1" applyBorder="1"/>
    <xf numFmtId="10" fontId="3" fillId="3" borderId="5" xfId="1" applyNumberFormat="1" applyFont="1" applyFill="1" applyBorder="1"/>
    <xf numFmtId="0" fontId="3" fillId="0" borderId="0" xfId="2" applyFont="1" applyFill="1"/>
    <xf numFmtId="0" fontId="10" fillId="0" borderId="0" xfId="2" applyFont="1" applyAlignment="1">
      <alignment horizontal="center"/>
    </xf>
    <xf numFmtId="164" fontId="3" fillId="0" borderId="0" xfId="2" applyNumberFormat="1" applyFont="1" applyFill="1" applyAlignment="1">
      <alignment horizontal="center"/>
    </xf>
    <xf numFmtId="43" fontId="6" fillId="2" borderId="6" xfId="2" applyNumberFormat="1" applyFont="1" applyFill="1" applyBorder="1"/>
    <xf numFmtId="0" fontId="6" fillId="2" borderId="7" xfId="2" applyFont="1" applyFill="1" applyBorder="1"/>
    <xf numFmtId="10" fontId="3" fillId="2" borderId="7" xfId="1" applyNumberFormat="1" applyFont="1" applyFill="1" applyBorder="1"/>
    <xf numFmtId="10" fontId="3" fillId="3" borderId="8" xfId="1" applyNumberFormat="1" applyFont="1" applyFill="1" applyBorder="1"/>
    <xf numFmtId="0" fontId="11" fillId="0" borderId="0" xfId="2" applyFont="1"/>
    <xf numFmtId="0" fontId="12" fillId="0" borderId="0" xfId="2" applyFont="1" applyAlignment="1">
      <alignment horizontal="center"/>
    </xf>
    <xf numFmtId="164" fontId="11" fillId="0" borderId="0" xfId="2" applyNumberFormat="1" applyFont="1" applyAlignment="1">
      <alignment horizontal="center"/>
    </xf>
    <xf numFmtId="3" fontId="11" fillId="0" borderId="0" xfId="2" applyNumberFormat="1" applyFont="1" applyAlignment="1">
      <alignment horizontal="left"/>
    </xf>
    <xf numFmtId="0" fontId="11" fillId="0" borderId="0" xfId="2" applyFont="1" applyAlignment="1">
      <alignment horizontal="left"/>
    </xf>
    <xf numFmtId="0" fontId="13" fillId="0" borderId="0" xfId="2" applyFont="1"/>
    <xf numFmtId="43" fontId="3" fillId="0" borderId="0" xfId="2" applyNumberFormat="1" applyFont="1" applyAlignment="1">
      <alignment horizontal="right"/>
    </xf>
    <xf numFmtId="10" fontId="5" fillId="0" borderId="0" xfId="1" applyNumberFormat="1" applyFont="1" applyAlignment="1">
      <alignment horizontal="center"/>
    </xf>
    <xf numFmtId="2" fontId="11" fillId="0" borderId="0" xfId="2" applyNumberFormat="1" applyFont="1" applyAlignment="1">
      <alignment horizontal="center"/>
    </xf>
    <xf numFmtId="0" fontId="11" fillId="0" borderId="0" xfId="2" applyFont="1" applyAlignment="1">
      <alignment horizontal="center"/>
    </xf>
    <xf numFmtId="0" fontId="12" fillId="0" borderId="0" xfId="2" applyFont="1" applyFill="1" applyBorder="1" applyAlignment="1">
      <alignment horizontal="center"/>
    </xf>
    <xf numFmtId="43" fontId="14" fillId="0" borderId="0" xfId="2" applyNumberFormat="1" applyFont="1" applyAlignment="1">
      <alignment horizontal="center"/>
    </xf>
    <xf numFmtId="43" fontId="11" fillId="0" borderId="0" xfId="2" applyNumberFormat="1" applyFont="1" applyAlignment="1">
      <alignment horizontal="center"/>
    </xf>
    <xf numFmtId="43" fontId="12" fillId="0" borderId="0" xfId="2" applyNumberFormat="1" applyFont="1" applyAlignment="1">
      <alignment horizontal="center"/>
    </xf>
    <xf numFmtId="4" fontId="6" fillId="0" borderId="0" xfId="2" applyNumberFormat="1" applyFont="1"/>
    <xf numFmtId="4" fontId="3" fillId="0" borderId="0" xfId="2" applyNumberFormat="1" applyFont="1"/>
    <xf numFmtId="2" fontId="3" fillId="0" borderId="0" xfId="2" applyNumberFormat="1" applyFont="1"/>
    <xf numFmtId="0" fontId="6" fillId="0" borderId="0" xfId="2" applyFont="1" applyFill="1" applyBorder="1" applyAlignment="1">
      <alignment horizontal="center"/>
    </xf>
    <xf numFmtId="43" fontId="6" fillId="0" borderId="0" xfId="2" applyNumberFormat="1" applyFont="1" applyAlignment="1">
      <alignment horizontal="center"/>
    </xf>
    <xf numFmtId="2" fontId="7" fillId="0" borderId="9" xfId="2" applyNumberFormat="1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/>
    </xf>
    <xf numFmtId="0" fontId="7" fillId="0" borderId="10" xfId="2" applyFont="1" applyBorder="1" applyAlignment="1">
      <alignment horizontal="center" vertical="center" wrapText="1"/>
    </xf>
    <xf numFmtId="0" fontId="7" fillId="0" borderId="11" xfId="2" applyFont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43" fontId="7" fillId="0" borderId="14" xfId="2" applyNumberFormat="1" applyFont="1" applyBorder="1" applyAlignment="1">
      <alignment horizontal="center" vertical="center"/>
    </xf>
    <xf numFmtId="43" fontId="7" fillId="0" borderId="15" xfId="2" applyNumberFormat="1" applyFont="1" applyBorder="1" applyAlignment="1">
      <alignment horizontal="center" vertical="center"/>
    </xf>
    <xf numFmtId="164" fontId="7" fillId="0" borderId="16" xfId="2" applyNumberFormat="1" applyFont="1" applyBorder="1" applyAlignment="1">
      <alignment horizontal="center" vertical="center"/>
    </xf>
    <xf numFmtId="43" fontId="7" fillId="0" borderId="17" xfId="2" applyNumberFormat="1" applyFont="1" applyBorder="1" applyAlignment="1">
      <alignment horizontal="center" vertical="center" wrapText="1"/>
    </xf>
    <xf numFmtId="43" fontId="7" fillId="0" borderId="18" xfId="2" applyNumberFormat="1" applyFont="1" applyBorder="1" applyAlignment="1">
      <alignment horizontal="center" vertical="center"/>
    </xf>
    <xf numFmtId="43" fontId="7" fillId="0" borderId="19" xfId="2" applyNumberFormat="1" applyFont="1" applyBorder="1" applyAlignment="1">
      <alignment horizontal="center" vertical="center"/>
    </xf>
    <xf numFmtId="4" fontId="8" fillId="0" borderId="0" xfId="2" applyNumberFormat="1" applyFont="1" applyAlignment="1">
      <alignment horizontal="center" wrapText="1"/>
    </xf>
    <xf numFmtId="4" fontId="9" fillId="0" borderId="0" xfId="2" applyNumberFormat="1" applyFont="1"/>
    <xf numFmtId="0" fontId="9" fillId="0" borderId="0" xfId="2" applyFont="1"/>
    <xf numFmtId="2" fontId="7" fillId="0" borderId="20" xfId="2" applyNumberFormat="1" applyFont="1" applyBorder="1" applyAlignment="1">
      <alignment horizontal="center" vertical="center" wrapText="1"/>
    </xf>
    <xf numFmtId="0" fontId="9" fillId="0" borderId="20" xfId="2" applyFont="1" applyBorder="1" applyAlignment="1">
      <alignment horizontal="center"/>
    </xf>
    <xf numFmtId="0" fontId="7" fillId="0" borderId="21" xfId="2" applyFont="1" applyBorder="1" applyAlignment="1">
      <alignment horizontal="center" vertical="center" wrapText="1"/>
    </xf>
    <xf numFmtId="0" fontId="7" fillId="0" borderId="20" xfId="2" applyFont="1" applyBorder="1" applyAlignment="1">
      <alignment horizontal="center" vertical="center" wrapText="1"/>
    </xf>
    <xf numFmtId="0" fontId="7" fillId="0" borderId="22" xfId="2" applyFont="1" applyBorder="1" applyAlignment="1">
      <alignment horizontal="center" vertical="center" wrapText="1"/>
    </xf>
    <xf numFmtId="43" fontId="7" fillId="0" borderId="23" xfId="2" applyNumberFormat="1" applyFont="1" applyBorder="1" applyAlignment="1">
      <alignment horizontal="center" vertical="center"/>
    </xf>
    <xf numFmtId="43" fontId="7" fillId="0" borderId="20" xfId="2" applyNumberFormat="1" applyFont="1" applyBorder="1" applyAlignment="1">
      <alignment horizontal="center" vertical="center"/>
    </xf>
    <xf numFmtId="164" fontId="7" fillId="0" borderId="24" xfId="2" applyNumberFormat="1" applyFont="1" applyBorder="1" applyAlignment="1">
      <alignment horizontal="center" vertical="center"/>
    </xf>
    <xf numFmtId="43" fontId="7" fillId="0" borderId="25" xfId="2" applyNumberFormat="1" applyFont="1" applyBorder="1" applyAlignment="1">
      <alignment horizontal="center" vertical="center"/>
    </xf>
    <xf numFmtId="43" fontId="7" fillId="0" borderId="26" xfId="2" applyNumberFormat="1" applyFont="1" applyBorder="1" applyAlignment="1">
      <alignment horizontal="center" vertical="center"/>
    </xf>
    <xf numFmtId="43" fontId="7" fillId="0" borderId="27" xfId="2" applyNumberFormat="1" applyFont="1" applyBorder="1" applyAlignment="1">
      <alignment horizontal="center" vertical="center"/>
    </xf>
    <xf numFmtId="4" fontId="15" fillId="0" borderId="0" xfId="2" applyNumberFormat="1" applyFont="1"/>
    <xf numFmtId="2" fontId="9" fillId="0" borderId="28" xfId="2" applyNumberFormat="1" applyFont="1" applyBorder="1"/>
    <xf numFmtId="0" fontId="9" fillId="0" borderId="9" xfId="2" applyFont="1" applyBorder="1"/>
    <xf numFmtId="4" fontId="7" fillId="0" borderId="29" xfId="2" applyNumberFormat="1" applyFont="1" applyBorder="1" applyAlignment="1">
      <alignment horizontal="center"/>
    </xf>
    <xf numFmtId="4" fontId="8" fillId="0" borderId="9" xfId="2" applyNumberFormat="1" applyFont="1" applyBorder="1" applyAlignment="1">
      <alignment horizontal="center"/>
    </xf>
    <xf numFmtId="4" fontId="8" fillId="0" borderId="30" xfId="2" applyNumberFormat="1" applyFont="1" applyBorder="1" applyAlignment="1">
      <alignment horizontal="center"/>
    </xf>
    <xf numFmtId="4" fontId="8" fillId="0" borderId="31" xfId="2" applyNumberFormat="1" applyFont="1" applyFill="1" applyBorder="1" applyAlignment="1">
      <alignment horizontal="center"/>
    </xf>
    <xf numFmtId="43" fontId="9" fillId="0" borderId="32" xfId="2" applyNumberFormat="1" applyFont="1" applyBorder="1"/>
    <xf numFmtId="43" fontId="9" fillId="0" borderId="31" xfId="2" applyNumberFormat="1" applyFont="1" applyBorder="1"/>
    <xf numFmtId="164" fontId="9" fillId="0" borderId="33" xfId="2" applyNumberFormat="1" applyFont="1" applyBorder="1" applyAlignment="1">
      <alignment horizontal="center"/>
    </xf>
    <xf numFmtId="43" fontId="7" fillId="0" borderId="34" xfId="2" applyNumberFormat="1" applyFont="1" applyBorder="1" applyAlignment="1">
      <alignment horizontal="center"/>
    </xf>
    <xf numFmtId="43" fontId="8" fillId="0" borderId="35" xfId="2" applyNumberFormat="1" applyFont="1" applyBorder="1" applyAlignment="1">
      <alignment horizontal="center"/>
    </xf>
    <xf numFmtId="43" fontId="8" fillId="0" borderId="36" xfId="2" applyNumberFormat="1" applyFont="1" applyBorder="1" applyAlignment="1">
      <alignment horizontal="center"/>
    </xf>
    <xf numFmtId="4" fontId="15" fillId="0" borderId="0" xfId="2" applyNumberFormat="1" applyFont="1" applyAlignment="1">
      <alignment horizontal="center"/>
    </xf>
    <xf numFmtId="4" fontId="7" fillId="0" borderId="0" xfId="2" applyNumberFormat="1" applyFont="1" applyAlignment="1">
      <alignment horizontal="center"/>
    </xf>
    <xf numFmtId="2" fontId="16" fillId="4" borderId="37" xfId="2" applyNumberFormat="1" applyFont="1" applyFill="1" applyBorder="1"/>
    <xf numFmtId="0" fontId="17" fillId="4" borderId="37" xfId="2" applyFont="1" applyFill="1" applyBorder="1"/>
    <xf numFmtId="43" fontId="18" fillId="4" borderId="38" xfId="2" applyNumberFormat="1" applyFont="1" applyFill="1" applyBorder="1" applyAlignment="1">
      <alignment horizontal="center"/>
    </xf>
    <xf numFmtId="43" fontId="19" fillId="4" borderId="37" xfId="2" applyNumberFormat="1" applyFont="1" applyFill="1" applyBorder="1" applyAlignment="1">
      <alignment horizontal="center"/>
    </xf>
    <xf numFmtId="43" fontId="19" fillId="4" borderId="39" xfId="2" applyNumberFormat="1" applyFont="1" applyFill="1" applyBorder="1" applyAlignment="1">
      <alignment horizontal="center"/>
    </xf>
    <xf numFmtId="43" fontId="20" fillId="0" borderId="31" xfId="2" applyNumberFormat="1" applyFont="1" applyFill="1" applyBorder="1" applyAlignment="1">
      <alignment vertical="center"/>
    </xf>
    <xf numFmtId="43" fontId="18" fillId="4" borderId="40" xfId="2" applyNumberFormat="1" applyFont="1" applyFill="1" applyBorder="1"/>
    <xf numFmtId="43" fontId="18" fillId="4" borderId="41" xfId="2" applyNumberFormat="1" applyFont="1" applyFill="1" applyBorder="1"/>
    <xf numFmtId="164" fontId="18" fillId="4" borderId="42" xfId="2" applyNumberFormat="1" applyFont="1" applyFill="1" applyBorder="1" applyAlignment="1">
      <alignment horizontal="center"/>
    </xf>
    <xf numFmtId="43" fontId="18" fillId="4" borderId="43" xfId="2" applyNumberFormat="1" applyFont="1" applyFill="1" applyBorder="1" applyAlignment="1">
      <alignment horizontal="center"/>
    </xf>
    <xf numFmtId="43" fontId="18" fillId="4" borderId="44" xfId="2" applyNumberFormat="1" applyFont="1" applyFill="1" applyBorder="1" applyAlignment="1">
      <alignment horizontal="center"/>
    </xf>
    <xf numFmtId="43" fontId="19" fillId="4" borderId="44" xfId="2" applyNumberFormat="1" applyFont="1" applyFill="1" applyBorder="1" applyAlignment="1">
      <alignment horizontal="center"/>
    </xf>
    <xf numFmtId="43" fontId="19" fillId="4" borderId="45" xfId="2" applyNumberFormat="1" applyFont="1" applyFill="1" applyBorder="1" applyAlignment="1">
      <alignment horizontal="center"/>
    </xf>
    <xf numFmtId="4" fontId="21" fillId="0" borderId="0" xfId="2" applyNumberFormat="1" applyFont="1"/>
    <xf numFmtId="4" fontId="4" fillId="0" borderId="0" xfId="2" applyNumberFormat="1" applyFont="1"/>
    <xf numFmtId="4" fontId="16" fillId="0" borderId="0" xfId="2" applyNumberFormat="1" applyFont="1"/>
    <xf numFmtId="0" fontId="16" fillId="0" borderId="0" xfId="2" applyFont="1"/>
    <xf numFmtId="2" fontId="4" fillId="5" borderId="28" xfId="2" applyNumberFormat="1" applyFont="1" applyFill="1" applyBorder="1"/>
    <xf numFmtId="0" fontId="4" fillId="5" borderId="28" xfId="2" applyFont="1" applyFill="1" applyBorder="1"/>
    <xf numFmtId="43" fontId="4" fillId="5" borderId="46" xfId="2" applyNumberFormat="1" applyFont="1" applyFill="1" applyBorder="1" applyAlignment="1">
      <alignment vertical="center"/>
    </xf>
    <xf numFmtId="43" fontId="5" fillId="5" borderId="28" xfId="2" applyNumberFormat="1" applyFont="1" applyFill="1" applyBorder="1" applyAlignment="1">
      <alignment vertical="center"/>
    </xf>
    <xf numFmtId="43" fontId="5" fillId="5" borderId="47" xfId="2" applyNumberFormat="1" applyFont="1" applyFill="1" applyBorder="1" applyAlignment="1">
      <alignment vertical="center"/>
    </xf>
    <xf numFmtId="43" fontId="4" fillId="5" borderId="48" xfId="2" applyNumberFormat="1" applyFont="1" applyFill="1" applyBorder="1"/>
    <xf numFmtId="43" fontId="4" fillId="5" borderId="31" xfId="2" applyNumberFormat="1" applyFont="1" applyFill="1" applyBorder="1"/>
    <xf numFmtId="164" fontId="4" fillId="5" borderId="33" xfId="2" applyNumberFormat="1" applyFont="1" applyFill="1" applyBorder="1" applyAlignment="1">
      <alignment horizontal="center"/>
    </xf>
    <xf numFmtId="43" fontId="4" fillId="5" borderId="49" xfId="2" applyNumberFormat="1" applyFont="1" applyFill="1" applyBorder="1" applyAlignment="1">
      <alignment vertical="center"/>
    </xf>
    <xf numFmtId="43" fontId="4" fillId="5" borderId="50" xfId="2" applyNumberFormat="1" applyFont="1" applyFill="1" applyBorder="1" applyAlignment="1">
      <alignment vertical="center"/>
    </xf>
    <xf numFmtId="43" fontId="5" fillId="5" borderId="50" xfId="2" applyNumberFormat="1" applyFont="1" applyFill="1" applyBorder="1" applyAlignment="1">
      <alignment vertical="center"/>
    </xf>
    <xf numFmtId="43" fontId="5" fillId="5" borderId="51" xfId="2" applyNumberFormat="1" applyFont="1" applyFill="1" applyBorder="1" applyAlignment="1">
      <alignment vertical="center"/>
    </xf>
    <xf numFmtId="0" fontId="4" fillId="0" borderId="0" xfId="2" applyFont="1"/>
    <xf numFmtId="2" fontId="4" fillId="6" borderId="28" xfId="2" applyNumberFormat="1" applyFont="1" applyFill="1" applyBorder="1"/>
    <xf numFmtId="0" fontId="4" fillId="6" borderId="28" xfId="2" applyFont="1" applyFill="1" applyBorder="1"/>
    <xf numFmtId="43" fontId="4" fillId="6" borderId="46" xfId="2" applyNumberFormat="1" applyFont="1" applyFill="1" applyBorder="1" applyAlignment="1">
      <alignment vertical="center"/>
    </xf>
    <xf numFmtId="43" fontId="5" fillId="6" borderId="28" xfId="2" applyNumberFormat="1" applyFont="1" applyFill="1" applyBorder="1" applyAlignment="1">
      <alignment vertical="center"/>
    </xf>
    <xf numFmtId="43" fontId="5" fillId="6" borderId="47" xfId="2" applyNumberFormat="1" applyFont="1" applyFill="1" applyBorder="1" applyAlignment="1">
      <alignment vertical="center"/>
    </xf>
    <xf numFmtId="43" fontId="4" fillId="6" borderId="48" xfId="2" applyNumberFormat="1" applyFont="1" applyFill="1" applyBorder="1"/>
    <xf numFmtId="43" fontId="4" fillId="6" borderId="31" xfId="2" applyNumberFormat="1" applyFont="1" applyFill="1" applyBorder="1"/>
    <xf numFmtId="164" fontId="4" fillId="6" borderId="33" xfId="2" applyNumberFormat="1" applyFont="1" applyFill="1" applyBorder="1" applyAlignment="1">
      <alignment horizontal="center"/>
    </xf>
    <xf numFmtId="43" fontId="4" fillId="6" borderId="49" xfId="2" applyNumberFormat="1" applyFont="1" applyFill="1" applyBorder="1" applyAlignment="1">
      <alignment vertical="center"/>
    </xf>
    <xf numFmtId="43" fontId="4" fillId="6" borderId="50" xfId="2" applyNumberFormat="1" applyFont="1" applyFill="1" applyBorder="1" applyAlignment="1">
      <alignment vertical="center"/>
    </xf>
    <xf numFmtId="43" fontId="5" fillId="6" borderId="50" xfId="2" applyNumberFormat="1" applyFont="1" applyFill="1" applyBorder="1" applyAlignment="1">
      <alignment vertical="center"/>
    </xf>
    <xf numFmtId="43" fontId="5" fillId="6" borderId="51" xfId="2" applyNumberFormat="1" applyFont="1" applyFill="1" applyBorder="1" applyAlignment="1">
      <alignment vertical="center"/>
    </xf>
    <xf numFmtId="4" fontId="22" fillId="0" borderId="0" xfId="2" applyNumberFormat="1" applyFont="1"/>
    <xf numFmtId="0" fontId="22" fillId="0" borderId="0" xfId="2" applyFont="1"/>
    <xf numFmtId="2" fontId="3" fillId="0" borderId="28" xfId="2" applyNumberFormat="1" applyFont="1" applyFill="1" applyBorder="1"/>
    <xf numFmtId="0" fontId="3" fillId="0" borderId="28" xfId="2" applyFont="1" applyFill="1" applyBorder="1"/>
    <xf numFmtId="43" fontId="3" fillId="0" borderId="46" xfId="2" applyNumberFormat="1" applyFont="1" applyFill="1" applyBorder="1" applyAlignment="1">
      <alignment vertical="center"/>
    </xf>
    <xf numFmtId="43" fontId="6" fillId="0" borderId="28" xfId="2" applyNumberFormat="1" applyFont="1" applyFill="1" applyBorder="1" applyAlignment="1">
      <alignment vertical="center"/>
    </xf>
    <xf numFmtId="43" fontId="6" fillId="0" borderId="47" xfId="2" applyNumberFormat="1" applyFont="1" applyFill="1" applyBorder="1" applyAlignment="1">
      <alignment vertical="center"/>
    </xf>
    <xf numFmtId="43" fontId="3" fillId="0" borderId="48" xfId="2" applyNumberFormat="1" applyFont="1" applyFill="1" applyBorder="1"/>
    <xf numFmtId="43" fontId="3" fillId="0" borderId="31" xfId="2" applyNumberFormat="1" applyFont="1" applyFill="1" applyBorder="1"/>
    <xf numFmtId="164" fontId="3" fillId="0" borderId="33" xfId="2" applyNumberFormat="1" applyFont="1" applyFill="1" applyBorder="1" applyAlignment="1">
      <alignment horizontal="center"/>
    </xf>
    <xf numFmtId="43" fontId="3" fillId="0" borderId="49" xfId="2" applyNumberFormat="1" applyFont="1" applyFill="1" applyBorder="1" applyAlignment="1">
      <alignment vertical="center"/>
    </xf>
    <xf numFmtId="43" fontId="3" fillId="0" borderId="50" xfId="2" applyNumberFormat="1" applyFont="1" applyFill="1" applyBorder="1" applyAlignment="1">
      <alignment vertical="center"/>
    </xf>
    <xf numFmtId="43" fontId="6" fillId="0" borderId="50" xfId="2" applyNumberFormat="1" applyFont="1" applyFill="1" applyBorder="1" applyAlignment="1">
      <alignment vertical="center"/>
    </xf>
    <xf numFmtId="43" fontId="6" fillId="3" borderId="51" xfId="2" applyNumberFormat="1" applyFont="1" applyFill="1" applyBorder="1" applyAlignment="1">
      <alignment vertical="center"/>
    </xf>
    <xf numFmtId="4" fontId="3" fillId="0" borderId="0" xfId="2" applyNumberFormat="1" applyFont="1" applyFill="1"/>
    <xf numFmtId="4" fontId="22" fillId="7" borderId="0" xfId="2" applyNumberFormat="1" applyFont="1" applyFill="1"/>
    <xf numFmtId="0" fontId="23" fillId="0" borderId="0" xfId="2" applyFont="1" applyFill="1"/>
    <xf numFmtId="4" fontId="23" fillId="0" borderId="0" xfId="2" applyNumberFormat="1" applyFont="1" applyFill="1"/>
    <xf numFmtId="43" fontId="3" fillId="3" borderId="50" xfId="2" applyNumberFormat="1" applyFont="1" applyFill="1" applyBorder="1" applyAlignment="1">
      <alignment vertical="center"/>
    </xf>
    <xf numFmtId="43" fontId="6" fillId="3" borderId="50" xfId="2" applyNumberFormat="1" applyFont="1" applyFill="1" applyBorder="1" applyAlignment="1">
      <alignment vertical="center"/>
    </xf>
    <xf numFmtId="43" fontId="6" fillId="0" borderId="51" xfId="2" applyNumberFormat="1" applyFont="1" applyFill="1" applyBorder="1" applyAlignment="1">
      <alignment vertical="center"/>
    </xf>
    <xf numFmtId="4" fontId="24" fillId="0" borderId="0" xfId="2" applyNumberFormat="1" applyFont="1"/>
    <xf numFmtId="0" fontId="24" fillId="0" borderId="0" xfId="2" applyFont="1"/>
    <xf numFmtId="43" fontId="4" fillId="0" borderId="48" xfId="2" applyNumberFormat="1" applyFont="1" applyFill="1" applyBorder="1"/>
    <xf numFmtId="43" fontId="4" fillId="0" borderId="31" xfId="2" applyNumberFormat="1" applyFont="1" applyFill="1" applyBorder="1"/>
    <xf numFmtId="164" fontId="4" fillId="0" borderId="33" xfId="2" applyNumberFormat="1" applyFont="1" applyFill="1" applyBorder="1" applyAlignment="1">
      <alignment horizontal="center"/>
    </xf>
    <xf numFmtId="4" fontId="25" fillId="0" borderId="0" xfId="2" applyNumberFormat="1" applyFont="1" applyFill="1"/>
    <xf numFmtId="0" fontId="25" fillId="0" borderId="0" xfId="2" applyFont="1" applyFill="1"/>
    <xf numFmtId="43" fontId="5" fillId="5" borderId="49" xfId="2" applyNumberFormat="1" applyFont="1" applyFill="1" applyBorder="1" applyAlignment="1">
      <alignment vertical="center"/>
    </xf>
    <xf numFmtId="43" fontId="5" fillId="3" borderId="51" xfId="2" applyNumberFormat="1" applyFont="1" applyFill="1" applyBorder="1" applyAlignment="1">
      <alignment vertical="center"/>
    </xf>
    <xf numFmtId="2" fontId="18" fillId="4" borderId="37" xfId="2" applyNumberFormat="1" applyFont="1" applyFill="1" applyBorder="1"/>
    <xf numFmtId="43" fontId="19" fillId="4" borderId="43" xfId="2" applyNumberFormat="1" applyFont="1" applyFill="1" applyBorder="1" applyAlignment="1">
      <alignment horizontal="center"/>
    </xf>
    <xf numFmtId="4" fontId="26" fillId="0" borderId="0" xfId="2" applyNumberFormat="1" applyFont="1"/>
    <xf numFmtId="4" fontId="27" fillId="0" borderId="0" xfId="2" applyNumberFormat="1" applyFont="1" applyFill="1"/>
    <xf numFmtId="4" fontId="18" fillId="0" borderId="0" xfId="2" applyNumberFormat="1" applyFont="1"/>
    <xf numFmtId="0" fontId="18" fillId="0" borderId="0" xfId="2" applyFont="1"/>
    <xf numFmtId="2" fontId="18" fillId="4" borderId="9" xfId="2" applyNumberFormat="1" applyFont="1" applyFill="1" applyBorder="1"/>
    <xf numFmtId="0" fontId="17" fillId="4" borderId="9" xfId="2" applyFont="1" applyFill="1" applyBorder="1"/>
    <xf numFmtId="43" fontId="18" fillId="4" borderId="29" xfId="2" applyNumberFormat="1" applyFont="1" applyFill="1" applyBorder="1" applyAlignment="1">
      <alignment vertical="center"/>
    </xf>
    <xf numFmtId="43" fontId="19" fillId="4" borderId="9" xfId="2" applyNumberFormat="1" applyFont="1" applyFill="1" applyBorder="1" applyAlignment="1">
      <alignment vertical="center"/>
    </xf>
    <xf numFmtId="43" fontId="19" fillId="4" borderId="30" xfId="2" applyNumberFormat="1" applyFont="1" applyFill="1" applyBorder="1" applyAlignment="1">
      <alignment vertical="center"/>
    </xf>
    <xf numFmtId="43" fontId="18" fillId="4" borderId="32" xfId="2" applyNumberFormat="1" applyFont="1" applyFill="1" applyBorder="1"/>
    <xf numFmtId="43" fontId="18" fillId="4" borderId="52" xfId="2" applyNumberFormat="1" applyFont="1" applyFill="1" applyBorder="1"/>
    <xf numFmtId="164" fontId="18" fillId="4" borderId="53" xfId="2" applyNumberFormat="1" applyFont="1" applyFill="1" applyBorder="1" applyAlignment="1">
      <alignment horizontal="center"/>
    </xf>
    <xf numFmtId="43" fontId="19" fillId="4" borderId="34" xfId="2" applyNumberFormat="1" applyFont="1" applyFill="1" applyBorder="1" applyAlignment="1">
      <alignment vertical="center"/>
    </xf>
    <xf numFmtId="43" fontId="19" fillId="4" borderId="35" xfId="2" applyNumberFormat="1" applyFont="1" applyFill="1" applyBorder="1" applyAlignment="1">
      <alignment vertical="center"/>
    </xf>
    <xf numFmtId="43" fontId="19" fillId="4" borderId="36" xfId="2" applyNumberFormat="1" applyFont="1" applyFill="1" applyBorder="1" applyAlignment="1">
      <alignment vertical="center"/>
    </xf>
    <xf numFmtId="2" fontId="4" fillId="8" borderId="37" xfId="2" applyNumberFormat="1" applyFont="1" applyFill="1" applyBorder="1"/>
    <xf numFmtId="0" fontId="7" fillId="8" borderId="37" xfId="2" applyFont="1" applyFill="1" applyBorder="1"/>
    <xf numFmtId="4" fontId="4" fillId="8" borderId="38" xfId="2" applyNumberFormat="1" applyFont="1" applyFill="1" applyBorder="1"/>
    <xf numFmtId="4" fontId="5" fillId="8" borderId="37" xfId="2" applyNumberFormat="1" applyFont="1" applyFill="1" applyBorder="1"/>
    <xf numFmtId="4" fontId="5" fillId="8" borderId="39" xfId="2" applyNumberFormat="1" applyFont="1" applyFill="1" applyBorder="1"/>
    <xf numFmtId="43" fontId="4" fillId="8" borderId="40" xfId="2" applyNumberFormat="1" applyFont="1" applyFill="1" applyBorder="1"/>
    <xf numFmtId="43" fontId="4" fillId="8" borderId="41" xfId="2" applyNumberFormat="1" applyFont="1" applyFill="1" applyBorder="1"/>
    <xf numFmtId="164" fontId="4" fillId="8" borderId="42" xfId="2" applyNumberFormat="1" applyFont="1" applyFill="1" applyBorder="1" applyAlignment="1">
      <alignment horizontal="center"/>
    </xf>
    <xf numFmtId="43" fontId="5" fillId="8" borderId="43" xfId="2" applyNumberFormat="1" applyFont="1" applyFill="1" applyBorder="1"/>
    <xf numFmtId="43" fontId="5" fillId="8" borderId="44" xfId="2" applyNumberFormat="1" applyFont="1" applyFill="1" applyBorder="1"/>
    <xf numFmtId="43" fontId="5" fillId="8" borderId="45" xfId="2" applyNumberFormat="1" applyFont="1" applyFill="1" applyBorder="1"/>
    <xf numFmtId="0" fontId="7" fillId="0" borderId="0" xfId="0" applyFont="1"/>
    <xf numFmtId="4" fontId="4" fillId="0" borderId="0" xfId="2" applyNumberFormat="1" applyFont="1" applyFill="1"/>
    <xf numFmtId="0" fontId="4" fillId="0" borderId="0" xfId="2" applyFont="1" applyFill="1"/>
    <xf numFmtId="0" fontId="0" fillId="0" borderId="0" xfId="0" applyFill="1"/>
    <xf numFmtId="2" fontId="4" fillId="0" borderId="28" xfId="2" applyNumberFormat="1" applyFont="1" applyFill="1" applyBorder="1"/>
    <xf numFmtId="0" fontId="4" fillId="0" borderId="28" xfId="2" applyFont="1" applyFill="1" applyBorder="1"/>
    <xf numFmtId="43" fontId="4" fillId="0" borderId="46" xfId="2" applyNumberFormat="1" applyFont="1" applyFill="1" applyBorder="1" applyAlignment="1">
      <alignment vertical="center"/>
    </xf>
    <xf numFmtId="43" fontId="5" fillId="0" borderId="28" xfId="2" applyNumberFormat="1" applyFont="1" applyFill="1" applyBorder="1" applyAlignment="1">
      <alignment vertical="center"/>
    </xf>
    <xf numFmtId="43" fontId="5" fillId="0" borderId="47" xfId="2" applyNumberFormat="1" applyFont="1" applyFill="1" applyBorder="1" applyAlignment="1">
      <alignment vertical="center"/>
    </xf>
    <xf numFmtId="2" fontId="22" fillId="6" borderId="28" xfId="2" applyNumberFormat="1" applyFont="1" applyFill="1" applyBorder="1"/>
    <xf numFmtId="43" fontId="22" fillId="6" borderId="48" xfId="2" applyNumberFormat="1" applyFont="1" applyFill="1" applyBorder="1"/>
    <xf numFmtId="43" fontId="22" fillId="6" borderId="31" xfId="2" applyNumberFormat="1" applyFont="1" applyFill="1" applyBorder="1"/>
    <xf numFmtId="164" fontId="22" fillId="6" borderId="33" xfId="2" applyNumberFormat="1" applyFont="1" applyFill="1" applyBorder="1" applyAlignment="1">
      <alignment horizontal="center"/>
    </xf>
    <xf numFmtId="2" fontId="23" fillId="0" borderId="28" xfId="2" applyNumberFormat="1" applyFont="1" applyFill="1" applyBorder="1"/>
    <xf numFmtId="43" fontId="23" fillId="0" borderId="48" xfId="2" applyNumberFormat="1" applyFont="1" applyFill="1" applyBorder="1"/>
    <xf numFmtId="43" fontId="23" fillId="0" borderId="31" xfId="2" applyNumberFormat="1" applyFont="1" applyFill="1" applyBorder="1"/>
    <xf numFmtId="164" fontId="23" fillId="0" borderId="33" xfId="2" applyNumberFormat="1" applyFont="1" applyFill="1" applyBorder="1" applyAlignment="1">
      <alignment horizontal="center"/>
    </xf>
    <xf numFmtId="0" fontId="28" fillId="0" borderId="0" xfId="2" applyFont="1" applyFill="1"/>
    <xf numFmtId="0" fontId="29" fillId="0" borderId="0" xfId="2" applyFont="1" applyFill="1"/>
    <xf numFmtId="0" fontId="22" fillId="0" borderId="0" xfId="2" applyFont="1" applyFill="1"/>
    <xf numFmtId="2" fontId="18" fillId="4" borderId="28" xfId="2" applyNumberFormat="1" applyFont="1" applyFill="1" applyBorder="1"/>
    <xf numFmtId="43" fontId="18" fillId="4" borderId="38" xfId="2" applyNumberFormat="1" applyFont="1" applyFill="1" applyBorder="1" applyAlignment="1">
      <alignment vertical="center"/>
    </xf>
    <xf numFmtId="43" fontId="19" fillId="4" borderId="37" xfId="2" applyNumberFormat="1" applyFont="1" applyFill="1" applyBorder="1" applyAlignment="1">
      <alignment vertical="center"/>
    </xf>
    <xf numFmtId="43" fontId="19" fillId="4" borderId="39" xfId="2" applyNumberFormat="1" applyFont="1" applyFill="1" applyBorder="1" applyAlignment="1">
      <alignment vertical="center"/>
    </xf>
    <xf numFmtId="43" fontId="19" fillId="4" borderId="43" xfId="2" applyNumberFormat="1" applyFont="1" applyFill="1" applyBorder="1" applyAlignment="1">
      <alignment vertical="center"/>
    </xf>
    <xf numFmtId="43" fontId="19" fillId="4" borderId="44" xfId="2" applyNumberFormat="1" applyFont="1" applyFill="1" applyBorder="1" applyAlignment="1">
      <alignment vertical="center"/>
    </xf>
    <xf numFmtId="43" fontId="19" fillId="4" borderId="45" xfId="2" applyNumberFormat="1" applyFont="1" applyFill="1" applyBorder="1" applyAlignment="1">
      <alignment vertical="center"/>
    </xf>
    <xf numFmtId="0" fontId="30" fillId="0" borderId="0" xfId="0" applyFont="1"/>
    <xf numFmtId="43" fontId="6" fillId="5" borderId="49" xfId="2" applyNumberFormat="1" applyFont="1" applyFill="1" applyBorder="1" applyAlignment="1">
      <alignment vertical="center"/>
    </xf>
    <xf numFmtId="2" fontId="23" fillId="0" borderId="20" xfId="2" applyNumberFormat="1" applyFont="1" applyFill="1" applyBorder="1"/>
    <xf numFmtId="0" fontId="3" fillId="0" borderId="22" xfId="2" applyFont="1" applyFill="1" applyBorder="1"/>
    <xf numFmtId="43" fontId="3" fillId="0" borderId="54" xfId="2" applyNumberFormat="1" applyFont="1" applyFill="1" applyBorder="1" applyAlignment="1">
      <alignment vertical="center"/>
    </xf>
    <xf numFmtId="43" fontId="6" fillId="0" borderId="55" xfId="2" applyNumberFormat="1" applyFont="1" applyFill="1" applyBorder="1" applyAlignment="1">
      <alignment vertical="center"/>
    </xf>
    <xf numFmtId="43" fontId="6" fillId="0" borderId="56" xfId="2" applyNumberFormat="1" applyFont="1" applyFill="1" applyBorder="1" applyAlignment="1">
      <alignment vertical="center"/>
    </xf>
    <xf numFmtId="43" fontId="23" fillId="0" borderId="57" xfId="2" applyNumberFormat="1" applyFont="1" applyFill="1" applyBorder="1"/>
    <xf numFmtId="43" fontId="23" fillId="0" borderId="58" xfId="2" applyNumberFormat="1" applyFont="1" applyFill="1" applyBorder="1"/>
    <xf numFmtId="164" fontId="23" fillId="0" borderId="59" xfId="2" applyNumberFormat="1" applyFont="1" applyFill="1" applyBorder="1" applyAlignment="1">
      <alignment horizontal="center"/>
    </xf>
    <xf numFmtId="43" fontId="3" fillId="0" borderId="60" xfId="2" applyNumberFormat="1" applyFont="1" applyFill="1" applyBorder="1" applyAlignment="1">
      <alignment vertical="center"/>
    </xf>
    <xf numFmtId="43" fontId="3" fillId="0" borderId="61" xfId="2" applyNumberFormat="1" applyFont="1" applyFill="1" applyBorder="1" applyAlignment="1">
      <alignment vertical="center"/>
    </xf>
    <xf numFmtId="43" fontId="6" fillId="0" borderId="61" xfId="2" applyNumberFormat="1" applyFont="1" applyFill="1" applyBorder="1" applyAlignment="1">
      <alignment vertical="center"/>
    </xf>
    <xf numFmtId="43" fontId="6" fillId="0" borderId="62" xfId="2" applyNumberFormat="1" applyFont="1" applyFill="1" applyBorder="1" applyAlignment="1">
      <alignment vertical="center"/>
    </xf>
    <xf numFmtId="2" fontId="4" fillId="0" borderId="0" xfId="2" applyNumberFormat="1" applyFont="1"/>
    <xf numFmtId="43" fontId="3" fillId="0" borderId="0" xfId="2" applyNumberFormat="1" applyFont="1" applyAlignment="1"/>
    <xf numFmtId="43" fontId="6" fillId="0" borderId="0" xfId="2" applyNumberFormat="1" applyFont="1" applyAlignment="1"/>
    <xf numFmtId="43" fontId="6" fillId="0" borderId="0" xfId="2" applyNumberFormat="1" applyFont="1" applyFill="1" applyBorder="1" applyAlignment="1"/>
    <xf numFmtId="164" fontId="31" fillId="0" borderId="37" xfId="2" applyNumberFormat="1" applyFont="1" applyBorder="1" applyAlignment="1">
      <alignment horizontal="center"/>
    </xf>
    <xf numFmtId="43" fontId="31" fillId="0" borderId="63" xfId="2" applyNumberFormat="1" applyFont="1" applyBorder="1" applyAlignment="1"/>
    <xf numFmtId="43" fontId="31" fillId="0" borderId="64" xfId="2" applyNumberFormat="1" applyFont="1" applyBorder="1" applyAlignment="1"/>
    <xf numFmtId="43" fontId="31" fillId="0" borderId="65" xfId="2" applyNumberFormat="1" applyFont="1" applyBorder="1" applyAlignment="1"/>
    <xf numFmtId="43" fontId="31" fillId="0" borderId="0" xfId="2" applyNumberFormat="1" applyFont="1" applyFill="1" applyBorder="1" applyAlignment="1"/>
    <xf numFmtId="43" fontId="4" fillId="0" borderId="66" xfId="2" applyNumberFormat="1" applyFont="1" applyBorder="1" applyAlignment="1"/>
    <xf numFmtId="43" fontId="5" fillId="0" borderId="67" xfId="2" applyNumberFormat="1" applyFont="1" applyBorder="1" applyAlignment="1"/>
    <xf numFmtId="43" fontId="5" fillId="0" borderId="68" xfId="2" applyNumberFormat="1" applyFont="1" applyBorder="1" applyAlignment="1"/>
    <xf numFmtId="2" fontId="32" fillId="0" borderId="0" xfId="2" applyNumberFormat="1" applyFont="1"/>
    <xf numFmtId="43" fontId="31" fillId="0" borderId="38" xfId="2" applyNumberFormat="1" applyFont="1" applyBorder="1" applyAlignment="1"/>
    <xf numFmtId="43" fontId="33" fillId="0" borderId="37" xfId="2" applyNumberFormat="1" applyFont="1" applyBorder="1" applyAlignment="1"/>
    <xf numFmtId="43" fontId="33" fillId="0" borderId="39" xfId="2" applyNumberFormat="1" applyFont="1" applyBorder="1" applyAlignment="1"/>
    <xf numFmtId="43" fontId="33" fillId="0" borderId="0" xfId="2" applyNumberFormat="1" applyFont="1" applyFill="1" applyBorder="1" applyAlignment="1"/>
    <xf numFmtId="43" fontId="32" fillId="0" borderId="0" xfId="2" applyNumberFormat="1" applyFont="1"/>
    <xf numFmtId="43" fontId="3" fillId="0" borderId="40" xfId="2" applyNumberFormat="1" applyFont="1" applyBorder="1" applyAlignment="1"/>
    <xf numFmtId="43" fontId="5" fillId="0" borderId="37" xfId="2" applyNumberFormat="1" applyFont="1" applyBorder="1" applyAlignment="1"/>
    <xf numFmtId="43" fontId="5" fillId="0" borderId="69" xfId="2" applyNumberFormat="1" applyFont="1" applyBorder="1" applyAlignment="1"/>
    <xf numFmtId="4" fontId="32" fillId="0" borderId="0" xfId="2" applyNumberFormat="1" applyFont="1"/>
    <xf numFmtId="0" fontId="32" fillId="0" borderId="0" xfId="2" applyFont="1"/>
    <xf numFmtId="43" fontId="31" fillId="0" borderId="70" xfId="2" applyNumberFormat="1" applyFont="1" applyBorder="1" applyAlignment="1"/>
    <xf numFmtId="43" fontId="31" fillId="0" borderId="71" xfId="2" applyNumberFormat="1" applyFont="1" applyBorder="1" applyAlignment="1"/>
    <xf numFmtId="43" fontId="31" fillId="0" borderId="72" xfId="2" applyNumberFormat="1" applyFont="1" applyBorder="1" applyAlignment="1"/>
    <xf numFmtId="43" fontId="3" fillId="0" borderId="73" xfId="2" applyNumberFormat="1" applyFont="1" applyBorder="1" applyAlignment="1"/>
    <xf numFmtId="43" fontId="5" fillId="0" borderId="74" xfId="2" applyNumberFormat="1" applyFont="1" applyBorder="1" applyAlignment="1"/>
    <xf numFmtId="43" fontId="5" fillId="0" borderId="75" xfId="2" applyNumberFormat="1" applyFont="1" applyBorder="1" applyAlignment="1"/>
    <xf numFmtId="43" fontId="6" fillId="0" borderId="0" xfId="2" applyNumberFormat="1" applyFont="1" applyFill="1" applyBorder="1" applyAlignment="1">
      <alignment horizontal="center"/>
    </xf>
    <xf numFmtId="0" fontId="34" fillId="0" borderId="0" xfId="2" applyFont="1"/>
    <xf numFmtId="2" fontId="11" fillId="0" borderId="0" xfId="2" applyNumberFormat="1" applyFont="1"/>
    <xf numFmtId="43" fontId="11" fillId="0" borderId="0" xfId="2" applyNumberFormat="1" applyFont="1"/>
    <xf numFmtId="4" fontId="12" fillId="0" borderId="0" xfId="2" applyNumberFormat="1" applyFont="1"/>
    <xf numFmtId="4" fontId="11" fillId="0" borderId="0" xfId="2" applyNumberFormat="1" applyFont="1"/>
    <xf numFmtId="0" fontId="12" fillId="0" borderId="0" xfId="2" applyFont="1"/>
    <xf numFmtId="0" fontId="12" fillId="0" borderId="0" xfId="2" applyFont="1" applyFill="1" applyBorder="1"/>
    <xf numFmtId="43" fontId="14" fillId="0" borderId="0" xfId="2" applyNumberFormat="1" applyFont="1"/>
    <xf numFmtId="43" fontId="12" fillId="0" borderId="0" xfId="2" applyNumberFormat="1" applyFont="1"/>
    <xf numFmtId="9" fontId="12" fillId="0" borderId="0" xfId="3" applyFont="1"/>
    <xf numFmtId="9" fontId="12" fillId="0" borderId="0" xfId="3" applyFont="1" applyFill="1" applyBorder="1"/>
    <xf numFmtId="43" fontId="12" fillId="0" borderId="0" xfId="3" applyNumberFormat="1" applyFont="1"/>
    <xf numFmtId="4" fontId="28" fillId="0" borderId="76" xfId="2" applyNumberFormat="1" applyFont="1" applyBorder="1" applyAlignment="1"/>
    <xf numFmtId="4" fontId="35" fillId="0" borderId="77" xfId="2" applyNumberFormat="1" applyFont="1" applyFill="1" applyBorder="1" applyAlignment="1">
      <alignment horizontal="left"/>
    </xf>
    <xf numFmtId="4" fontId="28" fillId="0" borderId="78" xfId="2" applyNumberFormat="1" applyFont="1" applyBorder="1" applyAlignment="1"/>
    <xf numFmtId="4" fontId="35" fillId="0" borderId="79" xfId="2" applyNumberFormat="1" applyFont="1" applyFill="1" applyBorder="1" applyAlignment="1">
      <alignment horizontal="left"/>
    </xf>
    <xf numFmtId="4" fontId="28" fillId="0" borderId="80" xfId="2" applyNumberFormat="1" applyFont="1" applyFill="1" applyBorder="1"/>
    <xf numFmtId="4" fontId="35" fillId="0" borderId="81" xfId="2" applyNumberFormat="1" applyFont="1" applyFill="1" applyBorder="1" applyAlignment="1">
      <alignment horizontal="left"/>
    </xf>
    <xf numFmtId="4" fontId="3" fillId="0" borderId="0" xfId="2" applyNumberFormat="1" applyFont="1" applyAlignment="1">
      <alignment horizontal="center"/>
    </xf>
    <xf numFmtId="4" fontId="6" fillId="0" borderId="0" xfId="2" applyNumberFormat="1" applyFont="1" applyAlignment="1">
      <alignment horizontal="center"/>
    </xf>
  </cellXfs>
  <cellStyles count="4">
    <cellStyle name="Normal" xfId="0" builtinId="0"/>
    <cellStyle name="Normal 10" xfId="2"/>
    <cellStyle name="Pourcentage" xfId="1" builtinId="5"/>
    <cellStyle name="Pourcentage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bl/Desktop/MATRICE%20APPELS%20DE%20FONDS/Matrice%20type%20Prog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Direction%20du%20Patrimoine%20et%20du%20D&#233;veloppement\D&#233;partement%20Habitat\OPERATIONNEL%20HABITAT\02-%20Operations\Locatif\Jean-Emeric\&#164;%20A%20FAIRE%20&#164;\CA\CA%20(travail)\Fiche%20CA\SILOG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FJACQUES\Mes%20documents%20D\semader\defisc\PSLA-v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Documents%20and%20Settings\stern\Mes%20documents\Infi\SIDR\SCI%20Saint-Denis\Jean-Emeric%20MONSEAU\Cocos\Bilan%20DDE\BILAN%20DDE%20-%20Coco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385_Financements_d'Actifs\LT-KS\FELL-Turkey\THY%202008\Pricing\THY%20Detailed%20Pricing%20MSN20071203%20-%20Boeing%20(for%20one%20aircraft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Documents%20and%20Settings\stern\Mes%20documents\Ateliers%20du%20Loft\Borlo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Documents%20and%20Settings\stern\Local%20Settings\Temporary%20Internet%20Files\OLK1E\BILAN%202008%20-%2015%20In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BN%20177%20-%20St%20Joseph\3.%20Budget\filer002\303093$\DOCUME~1\140934\LOCALS~1\Temp\notesF20BA6\V4\2004-009-05_CSA_VFinale_WideBodiesV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7%20-%20En-cours%20Anthony\SIDR\Documents%20programmes\Fidji\BILAN%202008%20-%2015%20In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0166-LACAUSSADE%203\3.%20Budget\Budget%20Lacaussade%203%20fin%20tx%2029112018%20(002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Habitat\OPERATIONNEL%20HABITAT\02-%20Operations\VEFA\Programmation%202010\SAPOTILLES%20-%2014%20LLS\E%20-%20Financement\DDE\SAPOTILLES%201&#8364;%20de%20LBU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Habitat\OPERATIONNEL%20HABITAT\01%20-%20Pilotage\TDB%20habitat\TABLEAU%20DE%20BORD%20HABITAT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385_Financements_d'Actifs\TC-GP\CSA%202006%20-%20Done\C%20-%20Pricing\Pricing%20Final\Final\modele%20Avion%201%20-%20Amortissement%20Financier%20+%20CI%20Brut%20-%20FINA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Saisie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BN%20177%20-%20St%20Joseph\3.%20Budget\Fsprod1\Utilisateurs$\Documents\zimberger\Temporaire\Calcul%20base%20&#233;ligibl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Saint%20Andre%20&amp;%20Pierre\Demande%20d'agr&#233;ment%20et%20suites\Demande%20d'infos%2020-02-09\Saint-Pierre\Simulations\Corossol\Corossol%20defisc%20et%20%20loyers%20minor&#233;s%2040%20et%205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Documents%20and%20Settings\stern\Mes%20documents\Infi\SIDR\Salazie\Simulations\R&#233;ponse%20Demande%20d'infos\H&#233;brides\SILOGA%20&amp;%20BILAN%20DDE%20SIDR%20-%20HEBRIDES\Loyer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385_Financements_d'Actifs\LT-MB\Turquie\Pricing\THY%20-%202x37%20MEUR%20-25-10-2006%20ECA%20-%20IRR%20revised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Habitat\Ressources%20Habitat\01%20-%20Documents%20types%20et%20procedures%20operationnelles\VEFA\Op&#233;rations%20VEFA\9749%20-%20Le%20Florentin%20-%2065%20LLS%20VEFA\A%20-%20Promoteur\Bilan\Bilan%20FLORENTIN%20LLS%20_18fev09%20_BZ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Habitat\Ressources%20Habitat\01%20-%20Documents%20types%20et%20procedures%20operationnelles\VEFA\Fiche%20op&#233;ration%20Promoteurs%20_%20V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Montages\Commun%20JBU%20SA\Plan%20de%20tr&#233;sorerie\Locatif%20&amp;%20R&#233;habilitation\11%20Novembre\Tr&#233;sorerie%20-%20Novembre%202009%20VEFA%20CA%20122009%20V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385_Financements_d'Actifs\LT-KS\FELL-Turkey\THY%202008\Pricing\MODELE%20GF_test%20avion%202008%20-%20V4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385_Financements_d'Actifs\KHALID\Elyo\PRONY%202004\N%20-%20FINANCE\2004-09-01-PRONY-GF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Documents%20and%20Settings\stern\Mes%20documents\Infi\Simulateur%20Logement%202007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385_Financements_d'Actifs\LT-KS\FELL-Turkey\THY%202008\Pricing\Mod&#232;le%20Diff&#233;r&#233;s%20GOL%20GF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Montages\Commun%20JBU%20SA\Plan%20de%20tr&#233;sorerie\Locatif%20&amp;%20R&#233;habilitation\11%20Novembre\Tr&#233;sorerie%20-%20Novembre%202009%20CA%20122009%20-%20Sc&#233;nario%202%20(optimiste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FJACQUES\Mes%20documents%20D\semader\defisc\op&#233;ration%20log%20social\semader%20-%20defisc%20gestion%20locative%20en%20Ir%20V1%20bi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Habitat\OPERATIONNEL%20HABITAT\02-%20Operations\Locatif\Laure\9642%20-%209643%20-%20Wallis%20&amp;%20Futuna\E%20-%20Financement\Bilan%20-%20Wallis%2003.0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Documents%20and%20Settings\stern\Mes%20documents\Infi\7-%20En-cours%20Anthony\SIDR\Simul%20-%2041%25%2022-10-07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BN%20177%20-%20St%20Joseph\3.%20Budget\filer002\303093$\DOCUME~1\140934\LOCALS~1\Temp\notesF20BA6\V4\Air%20Tahiti\PricerAirTahitiINT2004-1A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BN%20177%20-%20St%20Joseph\3.%20Budget\Fsprod1\Utilisateurs$\Documents\zimberger\Procedures\BILAN2007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385_Financements_d'Actifs\LT-KS\FELL-Turkey\THY%202008\Pricing\Z_Poubelle\MODELE%20GF_test%20avion%202008%20-%20V4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BN%20177%20-%20St%20Joseph\3.%20Budget\Fsprod1\Utilisateurs$\Documents\zimberger\Temporaire\Bilan%20-%20Beta2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BN%20177%20-%20St%20Joseph\3.%20Budget\S3E116\partage\Affaires\116%20E%207453\116%20C%203678\Etudes%20-%20Chantiers%20SAUVChantiers%20clotur&#233;s\116%20C%203646\A%20faire%20116%20C%203646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&#233;partement%20Op&#233;ration%20et%20Programme\42%20-%20P&#244;le%20Construction%20Immobili&#232;re\P&#244;le%20Immobilier\PRLC\Programmation%202011\Philidor%20Techer\Financement\DEFISC\Dossier%20agr&#233;ment\IM\Bilan%20FRAFU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__Work\TER%20SM%20v3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BN%20177%20-%20St%20Joseph\3.%20Budget\filer002\303093$\385_Financements_d'Actifs\DJ-LP\TRAVAIL\Calculs\refin\REFINANC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degis2\users\Mes%20documents\76%20LA%20CRESSONNIERE%2014%20LLTS%203\076%20La%20Cressonni&#232;re%20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BN%20177%20-%20St%20Joseph\3.%20Budget\Infisrvdc02\infi\Saint%20Andre%20&amp;%20Pierre\SILOGA\Saint-Pierre\Corossol\Source\COROSSOL%20(ex%20chagos1)-%20Bilan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Documents%20and%20Settings\stern\Mes%20documents\Infi\7-%20En-cours%20Anthony\SIDR\SALAZIE\ADF\SIDR%20ADF%206%20ans%20VFidji%20V03-02-2009%20A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 DEAL"/>
      <sheetName val="première page"/>
      <sheetName val="Donnée d'entrée"/>
      <sheetName val="1"/>
      <sheetName val="2"/>
      <sheetName val="3"/>
      <sheetName val="5"/>
      <sheetName val="6"/>
      <sheetName val="7"/>
      <sheetName val="8"/>
      <sheetName val="9"/>
      <sheetName val="PRZA "/>
      <sheetName val="FRAFU AVS + LESG"/>
      <sheetName val="Bdgt"/>
      <sheetName val="FFD PLS"/>
      <sheetName val="BILAN LLS"/>
      <sheetName val="BILAN LLTS"/>
      <sheetName val="BILAN PLS"/>
      <sheetName val="EDD"/>
      <sheetName val="FICHE CLOTURE"/>
      <sheetName val="Prgr. 2019"/>
      <sheetName val="Suivi MARCHES"/>
      <sheetName val="SF previsio LLS-LLTS"/>
      <sheetName val="Synthèse LLS-LLTS"/>
      <sheetName val="SF previsio PLS"/>
      <sheetName val="Calcul CIDOM"/>
      <sheetName val="Loyers Max"/>
      <sheetName val="DPR LLS"/>
      <sheetName val="FFD LLS"/>
      <sheetName val="DPR PLS"/>
      <sheetName val="Synthèse PLS"/>
      <sheetName val="DPR LLTS"/>
      <sheetName val="FFD LLTS"/>
      <sheetName val="Test de compensation"/>
      <sheetName val="Notice explicative"/>
      <sheetName val="Calculs détaillés"/>
      <sheetName val="pièces 3.2 et 3.3"/>
    </sheetNames>
    <definedNames>
      <definedName name="NbreCOMM" refersTo="='Prgr. 2019'!$V$37" sheetId="20"/>
    </definedNames>
    <sheetDataSet>
      <sheetData sheetId="0"/>
      <sheetData sheetId="1"/>
      <sheetData sheetId="2">
        <row r="8">
          <cell r="D8">
            <v>35</v>
          </cell>
          <cell r="E8">
            <v>40</v>
          </cell>
        </row>
        <row r="24">
          <cell r="D24" t="str">
            <v>7, rue Jean Couturier 97831 CS 40030  LE TAMPON CEDEX</v>
          </cell>
        </row>
        <row r="26">
          <cell r="D26" t="str">
            <v>François CORNUZ</v>
          </cell>
        </row>
        <row r="30">
          <cell r="D30">
            <v>4733248.9310304048</v>
          </cell>
          <cell r="E30">
            <v>5289015.6904903026</v>
          </cell>
        </row>
        <row r="32">
          <cell r="D32">
            <v>1930</v>
          </cell>
          <cell r="E32">
            <v>2180</v>
          </cell>
        </row>
      </sheetData>
      <sheetData sheetId="3">
        <row r="65">
          <cell r="D65">
            <v>95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>
        <row r="37">
          <cell r="V37">
            <v>0</v>
          </cell>
        </row>
      </sheetData>
      <sheetData sheetId="12">
        <row r="105">
          <cell r="D105">
            <v>-828400</v>
          </cell>
        </row>
      </sheetData>
      <sheetData sheetId="13">
        <row r="8">
          <cell r="F8" t="str">
            <v xml:space="preserve">Terrain </v>
          </cell>
        </row>
        <row r="9">
          <cell r="D9" t="str">
            <v>110</v>
          </cell>
        </row>
        <row r="10">
          <cell r="E10" t="str">
            <v>111</v>
          </cell>
          <cell r="F10" t="str">
            <v>Prix d'achat - logement social</v>
          </cell>
          <cell r="I10">
            <v>800000</v>
          </cell>
          <cell r="P10">
            <v>274245.11545293074</v>
          </cell>
          <cell r="T10">
            <v>309769.09413854353</v>
          </cell>
          <cell r="X10">
            <v>215985.79040852576</v>
          </cell>
          <cell r="AB10">
            <v>0</v>
          </cell>
        </row>
        <row r="11">
          <cell r="E11" t="str">
            <v>112</v>
          </cell>
          <cell r="F11" t="str">
            <v>Prix d'achat - autres opérations</v>
          </cell>
          <cell r="I11">
            <v>10000</v>
          </cell>
          <cell r="P11">
            <v>0</v>
          </cell>
          <cell r="T11">
            <v>0</v>
          </cell>
          <cell r="X11">
            <v>0</v>
          </cell>
          <cell r="AB11">
            <v>10000</v>
          </cell>
        </row>
        <row r="12">
          <cell r="E12" t="str">
            <v>115</v>
          </cell>
          <cell r="F12" t="str">
            <v xml:space="preserve">Valeur d'apport </v>
          </cell>
          <cell r="I12">
            <v>0</v>
          </cell>
          <cell r="P12">
            <v>0</v>
          </cell>
          <cell r="T12">
            <v>0</v>
          </cell>
          <cell r="X12">
            <v>0</v>
          </cell>
          <cell r="AB12">
            <v>0</v>
          </cell>
        </row>
        <row r="13">
          <cell r="D13" t="str">
            <v>120</v>
          </cell>
          <cell r="F13" t="str">
            <v>Frais d'acquisition</v>
          </cell>
        </row>
        <row r="14">
          <cell r="E14" t="str">
            <v>121</v>
          </cell>
          <cell r="F14" t="str">
            <v>Honoraires notaire</v>
          </cell>
          <cell r="I14">
            <v>5000</v>
          </cell>
          <cell r="P14">
            <v>1655.2315608919382</v>
          </cell>
          <cell r="T14">
            <v>1869.6397941680959</v>
          </cell>
          <cell r="X14">
            <v>1303.6020583190393</v>
          </cell>
          <cell r="AB14">
            <v>171.52658662092622</v>
          </cell>
        </row>
        <row r="15">
          <cell r="E15" t="str">
            <v>121</v>
          </cell>
          <cell r="F15" t="str">
            <v>Honoraires notaire</v>
          </cell>
          <cell r="I15">
            <v>16200</v>
          </cell>
          <cell r="P15">
            <v>5362.95025728988</v>
          </cell>
          <cell r="T15">
            <v>6057.6329331046309</v>
          </cell>
          <cell r="X15">
            <v>4223.6706689536877</v>
          </cell>
          <cell r="AB15">
            <v>555.74614065180106</v>
          </cell>
        </row>
        <row r="16">
          <cell r="E16" t="str">
            <v>123</v>
          </cell>
          <cell r="F16" t="str">
            <v xml:space="preserve">Enregistrement, TPF, autres frais d'actes </v>
          </cell>
          <cell r="I16">
            <v>1000</v>
          </cell>
          <cell r="P16">
            <v>331.04631217838761</v>
          </cell>
          <cell r="T16">
            <v>373.92795883361919</v>
          </cell>
          <cell r="X16">
            <v>260.72041166380785</v>
          </cell>
          <cell r="AB16">
            <v>34.305317324185246</v>
          </cell>
        </row>
        <row r="17">
          <cell r="D17" t="str">
            <v>130</v>
          </cell>
          <cell r="F17" t="str">
            <v>Indemnités diverses</v>
          </cell>
        </row>
        <row r="18">
          <cell r="E18" t="str">
            <v>131</v>
          </cell>
          <cell r="F18" t="str">
            <v>Indemnités  d'éviction et diverses</v>
          </cell>
          <cell r="I18">
            <v>1000</v>
          </cell>
          <cell r="P18">
            <v>331.04631217838761</v>
          </cell>
          <cell r="T18">
            <v>373.92795883361919</v>
          </cell>
          <cell r="X18">
            <v>260.72041166380785</v>
          </cell>
          <cell r="AB18">
            <v>34.305317324185246</v>
          </cell>
        </row>
        <row r="19">
          <cell r="E19" t="str">
            <v>132</v>
          </cell>
          <cell r="F19" t="str">
            <v>Frais de procèdure et enquêtes parcellaires</v>
          </cell>
          <cell r="I19">
            <v>1000</v>
          </cell>
          <cell r="P19">
            <v>331.04631217838761</v>
          </cell>
          <cell r="T19">
            <v>373.92795883361919</v>
          </cell>
          <cell r="X19">
            <v>260.72041166380785</v>
          </cell>
          <cell r="AB19">
            <v>34.305317324185246</v>
          </cell>
        </row>
        <row r="20">
          <cell r="E20" t="str">
            <v>138</v>
          </cell>
          <cell r="F20" t="str">
            <v>Divers</v>
          </cell>
          <cell r="I20">
            <v>1000</v>
          </cell>
          <cell r="P20">
            <v>331.04631217838761</v>
          </cell>
          <cell r="T20">
            <v>373.92795883361919</v>
          </cell>
          <cell r="X20">
            <v>260.72041166380785</v>
          </cell>
          <cell r="AB20">
            <v>34.305317324185246</v>
          </cell>
        </row>
        <row r="21">
          <cell r="D21" t="str">
            <v>140</v>
          </cell>
          <cell r="F21" t="str">
            <v>Frais de démolition</v>
          </cell>
        </row>
        <row r="22">
          <cell r="E22" t="str">
            <v>141</v>
          </cell>
          <cell r="F22" t="str">
            <v>Mise en état du sol  (Démolitions, déplacement des réseaux...)</v>
          </cell>
          <cell r="I22">
            <v>5000</v>
          </cell>
          <cell r="P22">
            <v>1655.2315608919382</v>
          </cell>
          <cell r="T22">
            <v>1869.6397941680959</v>
          </cell>
          <cell r="X22">
            <v>1303.6020583190393</v>
          </cell>
          <cell r="AB22">
            <v>171.52658662092622</v>
          </cell>
        </row>
        <row r="23">
          <cell r="E23" t="str">
            <v>142</v>
          </cell>
          <cell r="F23" t="str">
            <v>Autres frais de mise en état</v>
          </cell>
          <cell r="I23">
            <v>1000</v>
          </cell>
          <cell r="P23">
            <v>331.04631217838761</v>
          </cell>
          <cell r="T23">
            <v>373.92795883361919</v>
          </cell>
          <cell r="X23">
            <v>260.72041166380785</v>
          </cell>
          <cell r="AB23">
            <v>34.305317324185246</v>
          </cell>
        </row>
        <row r="24">
          <cell r="D24" t="str">
            <v>150</v>
          </cell>
          <cell r="F24" t="str">
            <v>Frais divers</v>
          </cell>
        </row>
        <row r="25">
          <cell r="E25" t="str">
            <v>151</v>
          </cell>
          <cell r="F25" t="str">
            <v>Géomètre, topo, bornage</v>
          </cell>
          <cell r="I25">
            <v>8000</v>
          </cell>
          <cell r="P25">
            <v>2648.3704974271009</v>
          </cell>
          <cell r="T25">
            <v>2991.4236706689535</v>
          </cell>
          <cell r="X25">
            <v>2085.7632933104628</v>
          </cell>
          <cell r="AB25">
            <v>274.44253859348197</v>
          </cell>
        </row>
        <row r="26">
          <cell r="E26" t="str">
            <v>153</v>
          </cell>
          <cell r="F26" t="str">
            <v>Taxes</v>
          </cell>
          <cell r="I26">
            <v>1000</v>
          </cell>
          <cell r="P26">
            <v>331.04631217838761</v>
          </cell>
          <cell r="T26">
            <v>373.92795883361919</v>
          </cell>
          <cell r="X26">
            <v>260.72041166380785</v>
          </cell>
          <cell r="AB26">
            <v>34.305317324185246</v>
          </cell>
        </row>
        <row r="27">
          <cell r="D27" t="str">
            <v>160</v>
          </cell>
          <cell r="F27" t="str">
            <v>Fonds de concours et  participations</v>
          </cell>
        </row>
        <row r="28">
          <cell r="E28" t="str">
            <v>161</v>
          </cell>
          <cell r="F28" t="str">
            <v>Fonds de concours</v>
          </cell>
          <cell r="I28">
            <v>1000</v>
          </cell>
          <cell r="P28">
            <v>331.04631217838761</v>
          </cell>
          <cell r="T28">
            <v>373.92795883361919</v>
          </cell>
          <cell r="X28">
            <v>260.72041166380785</v>
          </cell>
          <cell r="AB28">
            <v>34.305317324185246</v>
          </cell>
        </row>
        <row r="29">
          <cell r="E29" t="str">
            <v>162</v>
          </cell>
          <cell r="F29" t="str">
            <v>Participations</v>
          </cell>
          <cell r="I29">
            <v>1000</v>
          </cell>
          <cell r="P29">
            <v>331.04631217838761</v>
          </cell>
          <cell r="T29">
            <v>373.92795883361919</v>
          </cell>
          <cell r="X29">
            <v>260.72041166380785</v>
          </cell>
          <cell r="AB29">
            <v>34.305317324185246</v>
          </cell>
        </row>
        <row r="30">
          <cell r="D30" t="str">
            <v>170</v>
          </cell>
          <cell r="F30" t="str">
            <v>Droits de mutation, taxes et redevances diverses</v>
          </cell>
        </row>
        <row r="31">
          <cell r="E31" t="str">
            <v>171</v>
          </cell>
          <cell r="F31" t="str">
            <v>Taxe de branchement</v>
          </cell>
          <cell r="I31">
            <v>88755</v>
          </cell>
          <cell r="P31">
            <v>29382.015437392794</v>
          </cell>
          <cell r="T31">
            <v>33187.975986277874</v>
          </cell>
          <cell r="X31">
            <v>23140.24013722127</v>
          </cell>
          <cell r="AB31">
            <v>3044.7684391080616</v>
          </cell>
        </row>
        <row r="32">
          <cell r="E32" t="str">
            <v>172</v>
          </cell>
          <cell r="F32" t="str">
            <v>Taxe aménagement logements</v>
          </cell>
          <cell r="I32">
            <v>113000</v>
          </cell>
          <cell r="P32">
            <v>50000</v>
          </cell>
          <cell r="T32">
            <v>3000</v>
          </cell>
          <cell r="X32">
            <v>60000</v>
          </cell>
        </row>
        <row r="33">
          <cell r="E33" t="str">
            <v>173</v>
          </cell>
          <cell r="F33" t="str">
            <v>Taxe RAP</v>
          </cell>
          <cell r="I33">
            <v>6500</v>
          </cell>
          <cell r="P33">
            <v>2000</v>
          </cell>
          <cell r="T33">
            <v>1000</v>
          </cell>
          <cell r="X33">
            <v>2000</v>
          </cell>
          <cell r="AB33">
            <v>1500</v>
          </cell>
        </row>
        <row r="34">
          <cell r="E34" t="str">
            <v>172</v>
          </cell>
          <cell r="F34" t="str">
            <v>Taxe aménagement commerces</v>
          </cell>
          <cell r="I34">
            <v>60000</v>
          </cell>
          <cell r="P34">
            <v>0</v>
          </cell>
          <cell r="T34">
            <v>0</v>
          </cell>
          <cell r="X34">
            <v>0</v>
          </cell>
          <cell r="AB34">
            <v>60000</v>
          </cell>
        </row>
        <row r="35">
          <cell r="E35" t="str">
            <v>173</v>
          </cell>
          <cell r="F35" t="str">
            <v>Taxes diverses</v>
          </cell>
          <cell r="I35">
            <v>1000</v>
          </cell>
          <cell r="P35">
            <v>331.04631217838761</v>
          </cell>
          <cell r="T35">
            <v>373.92795883361919</v>
          </cell>
          <cell r="X35">
            <v>260.72041166380785</v>
          </cell>
          <cell r="AB35">
            <v>34.305317324185246</v>
          </cell>
        </row>
        <row r="37">
          <cell r="V37">
            <v>0</v>
          </cell>
        </row>
        <row r="39">
          <cell r="F39" t="str">
            <v>VRD-Aménagements</v>
          </cell>
        </row>
        <row r="40">
          <cell r="D40" t="str">
            <v>210</v>
          </cell>
          <cell r="F40" t="str">
            <v xml:space="preserve"> Voirie</v>
          </cell>
        </row>
        <row r="41">
          <cell r="E41" t="str">
            <v>211</v>
          </cell>
          <cell r="F41" t="str">
            <v>Préparation des terrains, défrichage,terrassements généraux</v>
          </cell>
          <cell r="I41">
            <v>15000</v>
          </cell>
          <cell r="P41">
            <v>4965.6946826758149</v>
          </cell>
          <cell r="T41">
            <v>5608.9193825042885</v>
          </cell>
          <cell r="X41">
            <v>3910.8061749571184</v>
          </cell>
          <cell r="AB41">
            <v>514.5797598627787</v>
          </cell>
        </row>
        <row r="42">
          <cell r="E42" t="str">
            <v>212</v>
          </cell>
          <cell r="F42" t="str">
            <v>Voiries</v>
          </cell>
          <cell r="I42">
            <v>500000</v>
          </cell>
          <cell r="P42">
            <v>165523.15608919383</v>
          </cell>
          <cell r="T42">
            <v>186963.97941680963</v>
          </cell>
          <cell r="X42">
            <v>130360.20583190395</v>
          </cell>
          <cell r="AB42">
            <v>17152.658662092625</v>
          </cell>
        </row>
        <row r="43">
          <cell r="E43" t="str">
            <v>213</v>
          </cell>
          <cell r="F43" t="str">
            <v>Espaces publics, espaces verts</v>
          </cell>
          <cell r="I43">
            <v>20000</v>
          </cell>
          <cell r="P43">
            <v>6620.9262435677529</v>
          </cell>
          <cell r="T43">
            <v>7478.5591766723837</v>
          </cell>
          <cell r="X43">
            <v>5214.4082332761573</v>
          </cell>
          <cell r="AB43">
            <v>686.1063464837049</v>
          </cell>
        </row>
        <row r="44">
          <cell r="E44" t="str">
            <v>218</v>
          </cell>
          <cell r="F44" t="str">
            <v xml:space="preserve">Divers </v>
          </cell>
          <cell r="I44">
            <v>5000</v>
          </cell>
          <cell r="P44">
            <v>1655.2315608919382</v>
          </cell>
          <cell r="T44">
            <v>1869.6397941680959</v>
          </cell>
          <cell r="X44">
            <v>1303.6020583190393</v>
          </cell>
          <cell r="AB44">
            <v>171.52658662092622</v>
          </cell>
        </row>
        <row r="45">
          <cell r="D45" t="str">
            <v>220</v>
          </cell>
          <cell r="F45" t="str">
            <v xml:space="preserve">Réseaux divers </v>
          </cell>
        </row>
        <row r="46">
          <cell r="E46" t="str">
            <v>221</v>
          </cell>
          <cell r="F46" t="str">
            <v>Tranchée commune</v>
          </cell>
          <cell r="I46">
            <v>10000</v>
          </cell>
          <cell r="P46">
            <v>3310.4631217838764</v>
          </cell>
          <cell r="T46">
            <v>3739.2795883361919</v>
          </cell>
          <cell r="X46">
            <v>2607.2041166380786</v>
          </cell>
          <cell r="AB46">
            <v>343.05317324185245</v>
          </cell>
        </row>
        <row r="47">
          <cell r="E47" t="str">
            <v>222</v>
          </cell>
          <cell r="F47" t="str">
            <v>Réseau EP - EU - EV</v>
          </cell>
          <cell r="I47">
            <v>10000</v>
          </cell>
          <cell r="P47">
            <v>3310.4631217838764</v>
          </cell>
          <cell r="T47">
            <v>3739.2795883361919</v>
          </cell>
          <cell r="X47">
            <v>2607.2041166380786</v>
          </cell>
          <cell r="AB47">
            <v>343.05317324185245</v>
          </cell>
        </row>
        <row r="48">
          <cell r="E48" t="str">
            <v>223-a</v>
          </cell>
          <cell r="F48" t="str">
            <v>Epuration/Refoulement/Fosses septiques traditionnelles</v>
          </cell>
          <cell r="I48">
            <v>10000</v>
          </cell>
          <cell r="P48">
            <v>3310.4631217838764</v>
          </cell>
          <cell r="T48">
            <v>3739.2795883361919</v>
          </cell>
          <cell r="X48">
            <v>2607.2041166380786</v>
          </cell>
          <cell r="AB48">
            <v>343.05317324185245</v>
          </cell>
        </row>
        <row r="49">
          <cell r="E49" t="str">
            <v>233-b</v>
          </cell>
          <cell r="F49" t="str">
            <v>Fosses septiques non traditionnelles</v>
          </cell>
          <cell r="I49">
            <v>10000</v>
          </cell>
          <cell r="P49">
            <v>3310.4631217838764</v>
          </cell>
          <cell r="T49">
            <v>3739.2795883361919</v>
          </cell>
          <cell r="X49">
            <v>2607.2041166380786</v>
          </cell>
          <cell r="AB49">
            <v>343.05317324185245</v>
          </cell>
        </row>
        <row r="50">
          <cell r="E50" t="str">
            <v>224</v>
          </cell>
          <cell r="F50" t="str">
            <v>Eau Potable</v>
          </cell>
          <cell r="I50">
            <v>10000</v>
          </cell>
          <cell r="P50">
            <v>3310.4631217838764</v>
          </cell>
          <cell r="T50">
            <v>3739.2795883361919</v>
          </cell>
          <cell r="X50">
            <v>2607.2041166380786</v>
          </cell>
          <cell r="AB50">
            <v>343.05317324185245</v>
          </cell>
        </row>
        <row r="51">
          <cell r="E51" t="str">
            <v>225</v>
          </cell>
          <cell r="F51" t="str">
            <v>Eclairage Public/ BT</v>
          </cell>
          <cell r="I51">
            <v>200000</v>
          </cell>
          <cell r="P51">
            <v>66209.26243567752</v>
          </cell>
          <cell r="T51">
            <v>74785.591766723839</v>
          </cell>
          <cell r="X51">
            <v>52144.082332761573</v>
          </cell>
          <cell r="AB51">
            <v>6861.0634648370497</v>
          </cell>
        </row>
        <row r="52">
          <cell r="E52" t="str">
            <v>226</v>
          </cell>
          <cell r="F52" t="str">
            <v>Courants faibles / télécom-télévision / NTIC</v>
          </cell>
          <cell r="I52">
            <v>10000</v>
          </cell>
          <cell r="P52">
            <v>3310.4631217838764</v>
          </cell>
          <cell r="T52">
            <v>3739.2795883361919</v>
          </cell>
          <cell r="X52">
            <v>2607.2041166380786</v>
          </cell>
          <cell r="AB52">
            <v>343.05317324185245</v>
          </cell>
        </row>
        <row r="53">
          <cell r="E53" t="str">
            <v>228</v>
          </cell>
          <cell r="F53" t="str">
            <v xml:space="preserve">Divers </v>
          </cell>
          <cell r="I53">
            <v>10</v>
          </cell>
          <cell r="P53">
            <v>3.3104631217838763</v>
          </cell>
          <cell r="T53">
            <v>3.739279588336192</v>
          </cell>
          <cell r="X53">
            <v>2.6072041166380791</v>
          </cell>
          <cell r="AB53">
            <v>0.34305317324185247</v>
          </cell>
        </row>
        <row r="54">
          <cell r="D54" t="str">
            <v>230</v>
          </cell>
          <cell r="F54" t="str">
            <v>Branchements (concessionnaires)</v>
          </cell>
        </row>
        <row r="55">
          <cell r="E55" t="str">
            <v>231</v>
          </cell>
          <cell r="F55" t="str">
            <v xml:space="preserve">EDF-MT/BT </v>
          </cell>
          <cell r="I55">
            <v>30070</v>
          </cell>
          <cell r="P55">
            <v>9954.5626072041159</v>
          </cell>
          <cell r="T55">
            <v>11244.013722126929</v>
          </cell>
          <cell r="X55">
            <v>7839.8627787307023</v>
          </cell>
          <cell r="AB55">
            <v>1031.5608919382503</v>
          </cell>
        </row>
        <row r="56">
          <cell r="E56" t="str">
            <v>232</v>
          </cell>
          <cell r="F56" t="str">
            <v>France Telecom</v>
          </cell>
          <cell r="I56">
            <v>48500</v>
          </cell>
          <cell r="P56">
            <v>17500</v>
          </cell>
          <cell r="T56">
            <v>20000</v>
          </cell>
          <cell r="X56">
            <v>10000</v>
          </cell>
          <cell r="AB56">
            <v>1000</v>
          </cell>
        </row>
        <row r="57">
          <cell r="E57" t="str">
            <v>232</v>
          </cell>
          <cell r="F57" t="str">
            <v>Concessionnaire EAU</v>
          </cell>
          <cell r="I57">
            <v>17460</v>
          </cell>
          <cell r="P57">
            <v>6300</v>
          </cell>
          <cell r="T57">
            <v>7200</v>
          </cell>
          <cell r="X57">
            <v>3600</v>
          </cell>
          <cell r="AB57">
            <v>360</v>
          </cell>
        </row>
        <row r="58">
          <cell r="D58" t="str">
            <v>240</v>
          </cell>
          <cell r="F58" t="str">
            <v>Aménagements et équipements de proximité</v>
          </cell>
        </row>
        <row r="59">
          <cell r="E59" t="str">
            <v>241</v>
          </cell>
          <cell r="F59" t="str">
            <v>Aménagements et équipements légers : clôtures, jeux,…..</v>
          </cell>
          <cell r="I59">
            <v>1000</v>
          </cell>
          <cell r="P59">
            <v>331.04631217838761</v>
          </cell>
          <cell r="T59">
            <v>373.92795883361919</v>
          </cell>
          <cell r="X59">
            <v>260.72041166380785</v>
          </cell>
          <cell r="AB59">
            <v>34.305317324185246</v>
          </cell>
        </row>
        <row r="60">
          <cell r="E60" t="str">
            <v>243</v>
          </cell>
          <cell r="F60" t="str">
            <v>Aménagements et équipements lourds : murets….</v>
          </cell>
          <cell r="I60">
            <v>1000</v>
          </cell>
          <cell r="P60">
            <v>331.04631217838761</v>
          </cell>
          <cell r="T60">
            <v>373.92795883361919</v>
          </cell>
          <cell r="X60">
            <v>260.72041166380785</v>
          </cell>
          <cell r="AB60">
            <v>34.305317324185246</v>
          </cell>
        </row>
        <row r="61">
          <cell r="E61" t="str">
            <v>244</v>
          </cell>
          <cell r="F61" t="str">
            <v>Mobilier urbain-Signalétique-Boîtes aux lettres</v>
          </cell>
          <cell r="I61">
            <v>1000</v>
          </cell>
          <cell r="P61">
            <v>331.04631217838761</v>
          </cell>
          <cell r="T61">
            <v>373.92795883361919</v>
          </cell>
          <cell r="X61">
            <v>260.72041166380785</v>
          </cell>
          <cell r="AB61">
            <v>34.305317324185246</v>
          </cell>
        </row>
        <row r="62">
          <cell r="E62" t="str">
            <v>248</v>
          </cell>
          <cell r="F62" t="str">
            <v xml:space="preserve">Divers </v>
          </cell>
          <cell r="I62">
            <v>1000</v>
          </cell>
          <cell r="P62">
            <v>331.04631217838761</v>
          </cell>
          <cell r="T62">
            <v>373.92795883361919</v>
          </cell>
          <cell r="X62">
            <v>260.72041166380785</v>
          </cell>
          <cell r="AB62">
            <v>34.305317324185246</v>
          </cell>
        </row>
        <row r="63">
          <cell r="D63" t="str">
            <v>250</v>
          </cell>
          <cell r="F63" t="str">
            <v>Honoraires techniques - VRD/Aménagement</v>
          </cell>
        </row>
        <row r="64">
          <cell r="E64" t="str">
            <v>251</v>
          </cell>
          <cell r="F64" t="str">
            <v>Urbaniste-paysagiste</v>
          </cell>
          <cell r="I64">
            <v>1000</v>
          </cell>
          <cell r="P64">
            <v>331.04631217838761</v>
          </cell>
          <cell r="T64">
            <v>373.92795883361919</v>
          </cell>
          <cell r="X64">
            <v>260.72041166380785</v>
          </cell>
          <cell r="AB64">
            <v>34.305317324185246</v>
          </cell>
        </row>
        <row r="65">
          <cell r="E65" t="str">
            <v>252</v>
          </cell>
          <cell r="F65" t="str">
            <v>Etudes d'impact, loi sur l'eau</v>
          </cell>
          <cell r="I65">
            <v>1000</v>
          </cell>
          <cell r="P65">
            <v>331.04631217838761</v>
          </cell>
          <cell r="T65">
            <v>373.92795883361919</v>
          </cell>
          <cell r="X65">
            <v>260.72041166380785</v>
          </cell>
          <cell r="AB65">
            <v>34.305317324185246</v>
          </cell>
        </row>
        <row r="66">
          <cell r="E66" t="str">
            <v>253</v>
          </cell>
          <cell r="F66" t="str">
            <v>BET  VRD</v>
          </cell>
          <cell r="I66">
            <v>1000</v>
          </cell>
          <cell r="P66">
            <v>331.04631217838761</v>
          </cell>
          <cell r="T66">
            <v>373.92795883361919</v>
          </cell>
          <cell r="X66">
            <v>260.72041166380785</v>
          </cell>
          <cell r="AB66">
            <v>34.305317324185246</v>
          </cell>
        </row>
        <row r="67">
          <cell r="E67" t="str">
            <v>254</v>
          </cell>
          <cell r="F67" t="str">
            <v>SPS - VRD</v>
          </cell>
          <cell r="I67">
            <v>1000</v>
          </cell>
          <cell r="P67">
            <v>331.04631217838761</v>
          </cell>
          <cell r="T67">
            <v>373.92795883361919</v>
          </cell>
          <cell r="X67">
            <v>260.72041166380785</v>
          </cell>
          <cell r="AB67">
            <v>34.305317324185246</v>
          </cell>
        </row>
        <row r="68">
          <cell r="E68" t="str">
            <v>255</v>
          </cell>
          <cell r="F68" t="str">
            <v>Géomètre (DA- parcellaire)</v>
          </cell>
          <cell r="I68">
            <v>1000</v>
          </cell>
          <cell r="P68">
            <v>331.04631217838761</v>
          </cell>
          <cell r="T68">
            <v>373.92795883361919</v>
          </cell>
          <cell r="X68">
            <v>260.72041166380785</v>
          </cell>
          <cell r="AB68">
            <v>34.305317324185246</v>
          </cell>
        </row>
        <row r="69">
          <cell r="D69" t="str">
            <v>260</v>
          </cell>
          <cell r="F69" t="str">
            <v>Autres frais annexes techniques - VRD</v>
          </cell>
        </row>
        <row r="70">
          <cell r="E70" t="str">
            <v>261</v>
          </cell>
          <cell r="F70" t="str">
            <v>Divers, affichage et constats</v>
          </cell>
          <cell r="I70">
            <v>1000</v>
          </cell>
          <cell r="P70">
            <v>331.04631217838761</v>
          </cell>
          <cell r="T70">
            <v>373.92795883361919</v>
          </cell>
          <cell r="X70">
            <v>260.72041166380785</v>
          </cell>
          <cell r="AB70">
            <v>34.305317324185246</v>
          </cell>
        </row>
        <row r="71">
          <cell r="E71" t="str">
            <v>262</v>
          </cell>
          <cell r="F71" t="str">
            <v>Frais de plans, tirages, dossiers, photos, maquettes</v>
          </cell>
          <cell r="I71">
            <v>1000</v>
          </cell>
          <cell r="P71">
            <v>331.04631217838761</v>
          </cell>
          <cell r="T71">
            <v>373.92795883361919</v>
          </cell>
          <cell r="X71">
            <v>260.72041166380785</v>
          </cell>
          <cell r="AB71">
            <v>34.305317324185246</v>
          </cell>
        </row>
        <row r="72">
          <cell r="E72" t="str">
            <v>268</v>
          </cell>
          <cell r="F72" t="str">
            <v>Autres frais</v>
          </cell>
          <cell r="I72">
            <v>1000</v>
          </cell>
          <cell r="P72">
            <v>331.04631217838761</v>
          </cell>
          <cell r="T72">
            <v>373.92795883361919</v>
          </cell>
          <cell r="X72">
            <v>260.72041166380785</v>
          </cell>
          <cell r="AB72">
            <v>34.305317324185246</v>
          </cell>
        </row>
        <row r="76">
          <cell r="F76" t="str">
            <v>Coût Technique</v>
          </cell>
        </row>
        <row r="77">
          <cell r="F77" t="str">
            <v>Travaux de bâtiment</v>
          </cell>
        </row>
        <row r="78">
          <cell r="D78" t="str">
            <v>310</v>
          </cell>
          <cell r="F78" t="str">
            <v>GO-Maçonnerie</v>
          </cell>
        </row>
        <row r="79">
          <cell r="E79" t="str">
            <v>311</v>
          </cell>
          <cell r="F79" t="str">
            <v xml:space="preserve">     Terrassements</v>
          </cell>
          <cell r="I79">
            <v>10000</v>
          </cell>
          <cell r="P79">
            <v>3310.4631217838764</v>
          </cell>
          <cell r="T79">
            <v>3739.2795883361919</v>
          </cell>
          <cell r="X79">
            <v>2607.2041166380786</v>
          </cell>
          <cell r="AB79">
            <v>343.05317324185245</v>
          </cell>
        </row>
        <row r="80">
          <cell r="E80" t="str">
            <v>312</v>
          </cell>
          <cell r="F80" t="str">
            <v xml:space="preserve">     Fondations spéciales</v>
          </cell>
          <cell r="I80">
            <v>10000</v>
          </cell>
          <cell r="P80">
            <v>3310.4631217838764</v>
          </cell>
          <cell r="T80">
            <v>3739.2795883361919</v>
          </cell>
          <cell r="X80">
            <v>2607.2041166380786</v>
          </cell>
          <cell r="AB80">
            <v>343.05317324185245</v>
          </cell>
        </row>
        <row r="81">
          <cell r="E81" t="str">
            <v>313</v>
          </cell>
          <cell r="F81" t="str">
            <v xml:space="preserve">     Gros œuvre / Maçonnerie</v>
          </cell>
          <cell r="I81">
            <v>6790000</v>
          </cell>
          <cell r="P81">
            <v>2247804.4596912521</v>
          </cell>
          <cell r="T81">
            <v>2538970.8404802745</v>
          </cell>
          <cell r="X81">
            <v>1770291.5951972555</v>
          </cell>
          <cell r="AB81">
            <v>232933.10463121784</v>
          </cell>
        </row>
        <row r="82">
          <cell r="D82" t="str">
            <v>315</v>
          </cell>
          <cell r="F82" t="str">
            <v>Charpente-Couverture</v>
          </cell>
        </row>
        <row r="83">
          <cell r="E83" t="str">
            <v>316</v>
          </cell>
          <cell r="F83" t="str">
            <v xml:space="preserve">     Charpente</v>
          </cell>
          <cell r="I83">
            <v>200000</v>
          </cell>
          <cell r="P83">
            <v>66209.26243567752</v>
          </cell>
          <cell r="T83">
            <v>74785.591766723839</v>
          </cell>
          <cell r="X83">
            <v>52144.082332761573</v>
          </cell>
          <cell r="AB83">
            <v>6861.0634648370497</v>
          </cell>
        </row>
        <row r="84">
          <cell r="E84" t="str">
            <v>317</v>
          </cell>
          <cell r="F84" t="str">
            <v xml:space="preserve">     Couverture </v>
          </cell>
          <cell r="I84">
            <v>200000</v>
          </cell>
          <cell r="P84">
            <v>66209.26243567752</v>
          </cell>
          <cell r="T84">
            <v>74785.591766723839</v>
          </cell>
          <cell r="X84">
            <v>52144.082332761573</v>
          </cell>
          <cell r="AB84">
            <v>6861.0634648370497</v>
          </cell>
        </row>
        <row r="85">
          <cell r="E85" t="str">
            <v>318</v>
          </cell>
          <cell r="F85" t="str">
            <v xml:space="preserve">     Etanchéité de toiture</v>
          </cell>
          <cell r="I85">
            <v>200000</v>
          </cell>
          <cell r="P85">
            <v>66209.26243567752</v>
          </cell>
          <cell r="T85">
            <v>74785.591766723839</v>
          </cell>
          <cell r="X85">
            <v>52144.082332761573</v>
          </cell>
          <cell r="AB85">
            <v>6861.0634648370497</v>
          </cell>
        </row>
        <row r="86">
          <cell r="D86" t="str">
            <v>320</v>
          </cell>
          <cell r="F86" t="str">
            <v>Fermetures-Distribution</v>
          </cell>
        </row>
        <row r="87">
          <cell r="E87" t="str">
            <v>321</v>
          </cell>
          <cell r="F87" t="str">
            <v xml:space="preserve">     Menuiseries Extérieures</v>
          </cell>
          <cell r="I87">
            <v>100000</v>
          </cell>
          <cell r="P87">
            <v>33104.63121783876</v>
          </cell>
          <cell r="T87">
            <v>37392.79588336192</v>
          </cell>
          <cell r="X87">
            <v>26072.041166380786</v>
          </cell>
          <cell r="AB87">
            <v>3430.5317324185248</v>
          </cell>
        </row>
        <row r="88">
          <cell r="E88" t="str">
            <v>322-1</v>
          </cell>
          <cell r="F88" t="str">
            <v xml:space="preserve">     Ferronerie / Serrrurerie - extérieur</v>
          </cell>
          <cell r="I88">
            <v>50000</v>
          </cell>
          <cell r="P88">
            <v>16552.31560891938</v>
          </cell>
          <cell r="T88">
            <v>18696.39794168096</v>
          </cell>
          <cell r="X88">
            <v>13036.020583190393</v>
          </cell>
          <cell r="AB88">
            <v>1715.2658662092624</v>
          </cell>
        </row>
        <row r="89">
          <cell r="E89" t="str">
            <v>322-2</v>
          </cell>
          <cell r="F89" t="str">
            <v xml:space="preserve">     Ferronerie / Serrrurerie - intérieur</v>
          </cell>
          <cell r="I89">
            <v>20000</v>
          </cell>
          <cell r="P89">
            <v>6620.9262435677529</v>
          </cell>
          <cell r="T89">
            <v>7478.5591766723837</v>
          </cell>
          <cell r="X89">
            <v>5214.4082332761573</v>
          </cell>
          <cell r="AB89">
            <v>686.1063464837049</v>
          </cell>
        </row>
        <row r="90">
          <cell r="E90" t="str">
            <v>323</v>
          </cell>
          <cell r="F90" t="str">
            <v xml:space="preserve">     Menuiseries Intérieures</v>
          </cell>
          <cell r="I90">
            <v>100000</v>
          </cell>
          <cell r="P90">
            <v>33104.63121783876</v>
          </cell>
          <cell r="T90">
            <v>37392.79588336192</v>
          </cell>
          <cell r="X90">
            <v>26072.041166380786</v>
          </cell>
          <cell r="AB90">
            <v>3430.5317324185248</v>
          </cell>
        </row>
        <row r="91">
          <cell r="E91" t="str">
            <v>324</v>
          </cell>
          <cell r="F91" t="str">
            <v xml:space="preserve">     Cloisons sèches / faux plafonds </v>
          </cell>
          <cell r="I91">
            <v>70000</v>
          </cell>
          <cell r="P91">
            <v>23173.241852487135</v>
          </cell>
          <cell r="T91">
            <v>26174.957118353344</v>
          </cell>
          <cell r="X91">
            <v>18250.428816466552</v>
          </cell>
          <cell r="AB91">
            <v>2401.3722126929674</v>
          </cell>
        </row>
        <row r="92">
          <cell r="D92" t="str">
            <v>325</v>
          </cell>
          <cell r="F92" t="str">
            <v>Fluides</v>
          </cell>
        </row>
        <row r="93">
          <cell r="E93" t="str">
            <v>326</v>
          </cell>
          <cell r="F93" t="str">
            <v xml:space="preserve">     Electricité </v>
          </cell>
          <cell r="I93">
            <v>200000</v>
          </cell>
          <cell r="P93">
            <v>66209.26243567752</v>
          </cell>
          <cell r="T93">
            <v>74785.591766723839</v>
          </cell>
          <cell r="X93">
            <v>52144.082332761573</v>
          </cell>
          <cell r="AB93">
            <v>6861.0634648370497</v>
          </cell>
        </row>
        <row r="94">
          <cell r="E94" t="str">
            <v>327</v>
          </cell>
          <cell r="F94" t="str">
            <v xml:space="preserve">     Courants Faibles-Téléphone-Télévision     </v>
          </cell>
          <cell r="I94">
            <v>30000</v>
          </cell>
          <cell r="P94">
            <v>9931.3893653516297</v>
          </cell>
          <cell r="T94">
            <v>11217.838765008577</v>
          </cell>
          <cell r="X94">
            <v>7821.6123499142368</v>
          </cell>
          <cell r="AB94">
            <v>1029.1595197255574</v>
          </cell>
        </row>
        <row r="95">
          <cell r="E95" t="str">
            <v>328</v>
          </cell>
          <cell r="F95" t="str">
            <v xml:space="preserve">     Plomberie / Sanitaire</v>
          </cell>
          <cell r="I95">
            <v>200000</v>
          </cell>
          <cell r="P95">
            <v>66209.26243567752</v>
          </cell>
          <cell r="T95">
            <v>74785.591766723839</v>
          </cell>
          <cell r="X95">
            <v>52144.082332761573</v>
          </cell>
          <cell r="AB95">
            <v>6861.0634648370497</v>
          </cell>
        </row>
        <row r="96">
          <cell r="E96" t="str">
            <v>329</v>
          </cell>
          <cell r="F96" t="str">
            <v xml:space="preserve">     Equipements énergie solaire</v>
          </cell>
          <cell r="I96">
            <v>200000</v>
          </cell>
          <cell r="P96">
            <v>66209.26243567752</v>
          </cell>
          <cell r="T96">
            <v>74785.591766723839</v>
          </cell>
          <cell r="X96">
            <v>52144.082332761573</v>
          </cell>
          <cell r="AB96">
            <v>6861.0634648370497</v>
          </cell>
        </row>
        <row r="97">
          <cell r="D97" t="str">
            <v>330</v>
          </cell>
          <cell r="F97" t="str">
            <v>Revêtements-Finitions</v>
          </cell>
        </row>
        <row r="98">
          <cell r="E98" t="str">
            <v>331</v>
          </cell>
          <cell r="F98" t="str">
            <v xml:space="preserve">     Revêtements de sol souples </v>
          </cell>
          <cell r="I98">
            <v>250000</v>
          </cell>
          <cell r="P98">
            <v>82761.578044596914</v>
          </cell>
          <cell r="T98">
            <v>93481.989708404813</v>
          </cell>
          <cell r="X98">
            <v>65180.102915951975</v>
          </cell>
          <cell r="AB98">
            <v>8576.3293310463123</v>
          </cell>
        </row>
        <row r="99">
          <cell r="E99" t="str">
            <v>332</v>
          </cell>
          <cell r="F99" t="str">
            <v xml:space="preserve">     Carrelage / faïence</v>
          </cell>
          <cell r="I99">
            <v>200000</v>
          </cell>
          <cell r="P99">
            <v>66209.26243567752</v>
          </cell>
          <cell r="T99">
            <v>74785.591766723839</v>
          </cell>
          <cell r="X99">
            <v>52144.082332761573</v>
          </cell>
          <cell r="AB99">
            <v>6861.0634648370497</v>
          </cell>
        </row>
        <row r="100">
          <cell r="E100" t="str">
            <v>333</v>
          </cell>
          <cell r="F100" t="str">
            <v xml:space="preserve">     Peintures intérieures</v>
          </cell>
          <cell r="I100">
            <v>200000</v>
          </cell>
          <cell r="P100">
            <v>66209.26243567752</v>
          </cell>
          <cell r="T100">
            <v>74785.591766723839</v>
          </cell>
          <cell r="X100">
            <v>52144.082332761573</v>
          </cell>
          <cell r="AB100">
            <v>6861.0634648370497</v>
          </cell>
        </row>
        <row r="101">
          <cell r="E101" t="str">
            <v>334-1</v>
          </cell>
          <cell r="F101" t="str">
            <v xml:space="preserve">     Peintures extérieures-ravalements</v>
          </cell>
          <cell r="I101">
            <v>200000</v>
          </cell>
          <cell r="P101">
            <v>66209.26243567752</v>
          </cell>
          <cell r="T101">
            <v>74785.591766723839</v>
          </cell>
          <cell r="X101">
            <v>52144.082332761573</v>
          </cell>
          <cell r="AB101">
            <v>6861.0634648370497</v>
          </cell>
        </row>
        <row r="102">
          <cell r="E102" t="str">
            <v>334-2</v>
          </cell>
          <cell r="F102" t="str">
            <v xml:space="preserve">     Revêtements-ravalements d'étanchéité</v>
          </cell>
          <cell r="I102">
            <v>200000</v>
          </cell>
          <cell r="P102">
            <v>66209.26243567752</v>
          </cell>
          <cell r="T102">
            <v>74785.591766723839</v>
          </cell>
          <cell r="X102">
            <v>52144.082332761573</v>
          </cell>
          <cell r="AB102">
            <v>6861.0634648370497</v>
          </cell>
        </row>
        <row r="103">
          <cell r="E103" t="str">
            <v>335-1</v>
          </cell>
          <cell r="F103" t="str">
            <v xml:space="preserve">     Boîtes aux lettres / Signalétique</v>
          </cell>
          <cell r="I103">
            <v>2000</v>
          </cell>
          <cell r="P103">
            <v>662.09262435677522</v>
          </cell>
          <cell r="T103">
            <v>747.85591766723837</v>
          </cell>
          <cell r="X103">
            <v>521.4408233276157</v>
          </cell>
          <cell r="AB103">
            <v>68.610634648370493</v>
          </cell>
        </row>
        <row r="104">
          <cell r="E104" t="str">
            <v>335-2</v>
          </cell>
          <cell r="F104" t="str">
            <v xml:space="preserve">     Agencements divers</v>
          </cell>
          <cell r="I104">
            <v>2000</v>
          </cell>
          <cell r="P104">
            <v>662.09262435677522</v>
          </cell>
          <cell r="T104">
            <v>747.85591766723837</v>
          </cell>
          <cell r="X104">
            <v>521.4408233276157</v>
          </cell>
          <cell r="AB104">
            <v>68.610634648370493</v>
          </cell>
        </row>
        <row r="106">
          <cell r="E106" t="str">
            <v>340</v>
          </cell>
          <cell r="F106" t="str">
            <v>Ascenseurs</v>
          </cell>
          <cell r="I106">
            <v>45000</v>
          </cell>
          <cell r="P106">
            <v>14897.084048027444</v>
          </cell>
          <cell r="T106">
            <v>16826.758147512865</v>
          </cell>
          <cell r="X106">
            <v>11732.418524871355</v>
          </cell>
          <cell r="AB106">
            <v>1543.7392795883361</v>
          </cell>
        </row>
        <row r="108">
          <cell r="F108" t="str">
            <v>Honoraires techniques- construction</v>
          </cell>
        </row>
        <row r="109">
          <cell r="D109" t="str">
            <v>350</v>
          </cell>
          <cell r="F109" t="str">
            <v>Maîtrise d'œuvre</v>
          </cell>
        </row>
        <row r="110">
          <cell r="E110" t="str">
            <v>351</v>
          </cell>
          <cell r="F110" t="str">
            <v xml:space="preserve">    Architecte</v>
          </cell>
          <cell r="I110">
            <v>801762.78</v>
          </cell>
          <cell r="P110">
            <v>265420.61156089196</v>
          </cell>
          <cell r="T110">
            <v>299801.51979416813</v>
          </cell>
          <cell r="X110">
            <v>209035.92205831903</v>
          </cell>
          <cell r="AB110">
            <v>27504.726586620927</v>
          </cell>
        </row>
        <row r="111">
          <cell r="E111" t="str">
            <v>352</v>
          </cell>
          <cell r="F111" t="str">
            <v xml:space="preserve">    BET solaire</v>
          </cell>
          <cell r="I111">
            <v>5000</v>
          </cell>
          <cell r="P111">
            <v>1655.2315608919382</v>
          </cell>
          <cell r="T111">
            <v>1869.6397941680959</v>
          </cell>
          <cell r="X111">
            <v>1303.6020583190393</v>
          </cell>
          <cell r="AB111">
            <v>171.52658662092622</v>
          </cell>
        </row>
        <row r="112">
          <cell r="E112" t="str">
            <v>352</v>
          </cell>
          <cell r="F112" t="str">
            <v xml:space="preserve">    BET solaire</v>
          </cell>
          <cell r="I112">
            <v>5000</v>
          </cell>
          <cell r="P112">
            <v>1655.2315608919382</v>
          </cell>
          <cell r="T112">
            <v>1869.6397941680959</v>
          </cell>
          <cell r="X112">
            <v>1303.6020583190393</v>
          </cell>
          <cell r="AB112">
            <v>171.52658662092622</v>
          </cell>
        </row>
        <row r="113">
          <cell r="D113" t="str">
            <v>360</v>
          </cell>
          <cell r="F113" t="str">
            <v>Autres honoraires techniques (Bât.)</v>
          </cell>
        </row>
        <row r="114">
          <cell r="E114" t="str">
            <v>361</v>
          </cell>
          <cell r="F114" t="str">
            <v xml:space="preserve">    Sondages / études de sols</v>
          </cell>
          <cell r="I114">
            <v>10000</v>
          </cell>
          <cell r="P114">
            <v>3310.4631217838764</v>
          </cell>
          <cell r="T114">
            <v>3739.2795883361919</v>
          </cell>
          <cell r="X114">
            <v>2607.2041166380786</v>
          </cell>
          <cell r="AB114">
            <v>343.05317324185245</v>
          </cell>
        </row>
        <row r="115">
          <cell r="E115" t="str">
            <v>362</v>
          </cell>
          <cell r="F115" t="str">
            <v xml:space="preserve">    Bureau de contrôle</v>
          </cell>
          <cell r="I115">
            <v>77600</v>
          </cell>
          <cell r="P115">
            <v>25689.193825042879</v>
          </cell>
          <cell r="T115">
            <v>29016.809605488848</v>
          </cell>
          <cell r="X115">
            <v>20231.903945111491</v>
          </cell>
          <cell r="AB115">
            <v>2662.0926243567751</v>
          </cell>
        </row>
        <row r="116">
          <cell r="E116" t="str">
            <v>363</v>
          </cell>
          <cell r="F116" t="str">
            <v xml:space="preserve">    OPC - mandataire en groupement</v>
          </cell>
          <cell r="I116">
            <v>77600</v>
          </cell>
          <cell r="P116">
            <v>25689.193825042879</v>
          </cell>
          <cell r="T116">
            <v>29016.809605488848</v>
          </cell>
          <cell r="X116">
            <v>20231.903945111491</v>
          </cell>
          <cell r="AB116">
            <v>2662.0926243567751</v>
          </cell>
        </row>
        <row r="117">
          <cell r="F117" t="str">
            <v>Etude Hydraulique / Loi sur l'eau</v>
          </cell>
          <cell r="I117">
            <v>5000</v>
          </cell>
          <cell r="P117">
            <v>1655.2315608919382</v>
          </cell>
          <cell r="T117">
            <v>1869.6397941680959</v>
          </cell>
          <cell r="X117">
            <v>1303.6020583190393</v>
          </cell>
          <cell r="AB117">
            <v>171.52658662092622</v>
          </cell>
        </row>
        <row r="118">
          <cell r="E118" t="str">
            <v>364</v>
          </cell>
          <cell r="F118" t="str">
            <v xml:space="preserve">    Sécurité  SPS</v>
          </cell>
          <cell r="I118">
            <v>105294.85</v>
          </cell>
          <cell r="P118">
            <v>34857.471783876499</v>
          </cell>
          <cell r="T118">
            <v>39372.688336192106</v>
          </cell>
          <cell r="X118">
            <v>27452.516638078901</v>
          </cell>
          <cell r="AB118">
            <v>3612.1732418524871</v>
          </cell>
        </row>
        <row r="119">
          <cell r="E119" t="str">
            <v>368</v>
          </cell>
          <cell r="F119" t="str">
            <v xml:space="preserve">    Divers</v>
          </cell>
          <cell r="I119">
            <v>5000</v>
          </cell>
          <cell r="P119">
            <v>1655.2315608919382</v>
          </cell>
          <cell r="T119">
            <v>1869.6397941680959</v>
          </cell>
          <cell r="X119">
            <v>1303.6020583190393</v>
          </cell>
          <cell r="AB119">
            <v>171.52658662092622</v>
          </cell>
        </row>
        <row r="120">
          <cell r="D120" t="str">
            <v>370</v>
          </cell>
          <cell r="F120" t="str">
            <v xml:space="preserve">Assurances </v>
          </cell>
        </row>
        <row r="121">
          <cell r="E121" t="str">
            <v>371</v>
          </cell>
          <cell r="F121" t="str">
            <v>Assurance DO</v>
          </cell>
          <cell r="I121">
            <v>238344.76948400581</v>
          </cell>
          <cell r="P121">
            <v>78903.156964688038</v>
          </cell>
          <cell r="T121">
            <v>89123.773151823785</v>
          </cell>
          <cell r="X121">
            <v>62141.346417785397</v>
          </cell>
          <cell r="AB121">
            <v>8176.4929497086041</v>
          </cell>
        </row>
        <row r="122">
          <cell r="E122" t="str">
            <v>372</v>
          </cell>
          <cell r="F122" t="str">
            <v>Assurance CNR</v>
          </cell>
          <cell r="I122">
            <v>8651.5202425729003</v>
          </cell>
          <cell r="P122">
            <v>0</v>
          </cell>
          <cell r="T122">
            <v>0</v>
          </cell>
          <cell r="X122">
            <v>0</v>
          </cell>
          <cell r="AB122">
            <v>8651.5202425729003</v>
          </cell>
        </row>
        <row r="123">
          <cell r="D123" t="str">
            <v>380</v>
          </cell>
          <cell r="F123" t="str">
            <v>Autres frais annexes techniques - Bât.</v>
          </cell>
        </row>
        <row r="124">
          <cell r="E124" t="str">
            <v>381</v>
          </cell>
          <cell r="F124" t="str">
            <v>Divers, affichage et constats</v>
          </cell>
          <cell r="I124">
            <v>1000</v>
          </cell>
          <cell r="P124">
            <v>331.04631217838761</v>
          </cell>
          <cell r="T124">
            <v>373.92795883361919</v>
          </cell>
          <cell r="X124">
            <v>260.72041166380785</v>
          </cell>
          <cell r="AB124">
            <v>34.305317324185246</v>
          </cell>
        </row>
        <row r="125">
          <cell r="E125" t="str">
            <v>381</v>
          </cell>
          <cell r="F125" t="str">
            <v>Constat huissier</v>
          </cell>
          <cell r="I125">
            <v>1000</v>
          </cell>
          <cell r="P125">
            <v>331.04631217838761</v>
          </cell>
          <cell r="T125">
            <v>373.92795883361919</v>
          </cell>
          <cell r="X125">
            <v>260.72041166380785</v>
          </cell>
          <cell r="AB125">
            <v>34.305317324185246</v>
          </cell>
        </row>
        <row r="126">
          <cell r="E126" t="str">
            <v>382</v>
          </cell>
          <cell r="F126" t="str">
            <v>Frais de plans, tirages, dossiers, photos, maquettes</v>
          </cell>
          <cell r="I126">
            <v>1000</v>
          </cell>
          <cell r="P126">
            <v>331.04631217838761</v>
          </cell>
          <cell r="T126">
            <v>373.92795883361919</v>
          </cell>
          <cell r="X126">
            <v>260.72041166380785</v>
          </cell>
          <cell r="AB126">
            <v>34.305317324185246</v>
          </cell>
        </row>
        <row r="127">
          <cell r="E127" t="str">
            <v>383</v>
          </cell>
          <cell r="F127" t="str">
            <v>Autres frais</v>
          </cell>
          <cell r="I127">
            <v>1000</v>
          </cell>
          <cell r="P127">
            <v>331.04631217838761</v>
          </cell>
          <cell r="T127">
            <v>373.92795883361919</v>
          </cell>
          <cell r="X127">
            <v>260.72041166380785</v>
          </cell>
          <cell r="AB127">
            <v>34.305317324185246</v>
          </cell>
        </row>
        <row r="128">
          <cell r="D128" t="str">
            <v>385</v>
          </cell>
          <cell r="F128" t="str">
            <v>Provision pour parfait achèvement</v>
          </cell>
        </row>
        <row r="129">
          <cell r="F129" t="str">
            <v>Imprévus</v>
          </cell>
          <cell r="I129">
            <v>250475</v>
          </cell>
          <cell r="P129">
            <v>82918.825042881654</v>
          </cell>
          <cell r="T129">
            <v>93659.605488850779</v>
          </cell>
          <cell r="X129">
            <v>65303.945111492285</v>
          </cell>
          <cell r="AB129">
            <v>8592.6243567753008</v>
          </cell>
        </row>
        <row r="130">
          <cell r="F130" t="str">
            <v xml:space="preserve">Révisions </v>
          </cell>
          <cell r="P130">
            <v>0</v>
          </cell>
          <cell r="T130">
            <v>0</v>
          </cell>
          <cell r="X130">
            <v>0</v>
          </cell>
          <cell r="AB130">
            <v>0</v>
          </cell>
        </row>
        <row r="133">
          <cell r="F133" t="str">
            <v>Frais Généraux</v>
          </cell>
        </row>
        <row r="134">
          <cell r="D134" t="str">
            <v>410</v>
          </cell>
          <cell r="F134" t="str">
            <v xml:space="preserve"> Rémunération du Maître d'ouvrage    </v>
          </cell>
        </row>
        <row r="135">
          <cell r="E135" t="str">
            <v>411</v>
          </cell>
          <cell r="F135" t="str">
            <v>Direction d'investissement</v>
          </cell>
          <cell r="I135">
            <v>705999.82966382906</v>
          </cell>
          <cell r="P135">
            <v>233611.54284332009</v>
          </cell>
          <cell r="T135">
            <v>261152.52041369837</v>
          </cell>
          <cell r="X135">
            <v>184757.48762789977</v>
          </cell>
          <cell r="AB135">
            <v>26478.278778910819</v>
          </cell>
        </row>
        <row r="136">
          <cell r="E136" t="str">
            <v>412</v>
          </cell>
          <cell r="F136" t="str">
            <v>Conduite d'opération</v>
          </cell>
          <cell r="I136">
            <v>10591.311511564327</v>
          </cell>
          <cell r="P136">
            <v>0</v>
          </cell>
          <cell r="T136">
            <v>0</v>
          </cell>
          <cell r="X136">
            <v>0</v>
          </cell>
          <cell r="AB136">
            <v>10591.311511564327</v>
          </cell>
        </row>
        <row r="137">
          <cell r="D137" t="str">
            <v>420</v>
          </cell>
          <cell r="F137" t="str">
            <v>Charges financières</v>
          </cell>
        </row>
        <row r="138">
          <cell r="E138" t="str">
            <v>421</v>
          </cell>
          <cell r="F138" t="str">
            <v xml:space="preserve">Intérêts sur emprunts </v>
          </cell>
          <cell r="I138">
            <v>190000</v>
          </cell>
          <cell r="P138">
            <v>70000</v>
          </cell>
          <cell r="T138">
            <v>80000</v>
          </cell>
          <cell r="X138">
            <v>40000</v>
          </cell>
          <cell r="AB138">
            <v>0</v>
          </cell>
        </row>
        <row r="139">
          <cell r="E139" t="str">
            <v>422</v>
          </cell>
          <cell r="F139" t="str">
            <v>Frais sur emprunts</v>
          </cell>
          <cell r="P139">
            <v>0</v>
          </cell>
          <cell r="T139">
            <v>0</v>
          </cell>
          <cell r="X139">
            <v>0</v>
          </cell>
          <cell r="AB139">
            <v>0</v>
          </cell>
        </row>
        <row r="140">
          <cell r="E140" t="str">
            <v>423</v>
          </cell>
          <cell r="F140" t="str">
            <v>Cautions et garanties financières</v>
          </cell>
          <cell r="I140">
            <v>0</v>
          </cell>
          <cell r="P140">
            <v>0</v>
          </cell>
          <cell r="T140">
            <v>0</v>
          </cell>
          <cell r="X140">
            <v>0</v>
          </cell>
          <cell r="AB140">
            <v>0</v>
          </cell>
        </row>
        <row r="141">
          <cell r="D141" t="str">
            <v>430</v>
          </cell>
          <cell r="F141" t="str">
            <v>Frais annexes divers</v>
          </cell>
        </row>
        <row r="142">
          <cell r="E142" t="str">
            <v>431</v>
          </cell>
          <cell r="F142" t="str">
            <v>Etudes générales - faisabilité et programmation</v>
          </cell>
          <cell r="I142">
            <v>2000</v>
          </cell>
          <cell r="P142">
            <v>662.09262435677522</v>
          </cell>
          <cell r="T142">
            <v>747.85591766723837</v>
          </cell>
          <cell r="X142">
            <v>521.4408233276157</v>
          </cell>
          <cell r="AB142">
            <v>68.610634648370493</v>
          </cell>
        </row>
        <row r="143">
          <cell r="E143" t="str">
            <v>432</v>
          </cell>
          <cell r="F143" t="str">
            <v>Création copropriété / Ass.syndicale</v>
          </cell>
          <cell r="I143">
            <v>2000</v>
          </cell>
          <cell r="P143">
            <v>662.09262435677522</v>
          </cell>
          <cell r="T143">
            <v>747.85591766723837</v>
          </cell>
          <cell r="X143">
            <v>521.4408233276157</v>
          </cell>
          <cell r="AB143">
            <v>68.610634648370493</v>
          </cell>
        </row>
        <row r="144">
          <cell r="E144" t="str">
            <v>433</v>
          </cell>
          <cell r="F144" t="str">
            <v>Frais de première installation</v>
          </cell>
          <cell r="I144">
            <v>2000</v>
          </cell>
          <cell r="P144">
            <v>662.09262435677522</v>
          </cell>
          <cell r="T144">
            <v>747.85591766723837</v>
          </cell>
          <cell r="X144">
            <v>521.4408233276157</v>
          </cell>
          <cell r="AB144">
            <v>68.610634648370493</v>
          </cell>
        </row>
        <row r="145">
          <cell r="E145" t="str">
            <v>434</v>
          </cell>
          <cell r="F145" t="str">
            <v>Participation à LCR de quartier</v>
          </cell>
          <cell r="I145">
            <v>2000</v>
          </cell>
          <cell r="P145">
            <v>662.09262435677522</v>
          </cell>
          <cell r="T145">
            <v>747.85591766723837</v>
          </cell>
          <cell r="X145">
            <v>521.4408233276157</v>
          </cell>
          <cell r="AB145">
            <v>68.610634648370493</v>
          </cell>
        </row>
        <row r="146">
          <cell r="E146" t="str">
            <v>438</v>
          </cell>
          <cell r="F146" t="str">
            <v xml:space="preserve">Autres frais divers </v>
          </cell>
          <cell r="I146">
            <v>2000</v>
          </cell>
          <cell r="P146">
            <v>662.09262435677522</v>
          </cell>
          <cell r="T146">
            <v>747.85591766723837</v>
          </cell>
          <cell r="X146">
            <v>521.4408233276157</v>
          </cell>
          <cell r="AB146">
            <v>68.610634648370493</v>
          </cell>
        </row>
        <row r="149">
          <cell r="I149">
            <v>14018815.060901972</v>
          </cell>
          <cell r="P149">
            <v>4642139.8368561361</v>
          </cell>
          <cell r="T149">
            <v>5187247.6918893149</v>
          </cell>
          <cell r="X149">
            <v>3657532.1026017237</v>
          </cell>
          <cell r="AB149">
            <v>531895.42955479783</v>
          </cell>
          <cell r="AI149">
            <v>14018815.059999999</v>
          </cell>
        </row>
        <row r="151">
          <cell r="I151">
            <v>310176.47120186524</v>
          </cell>
          <cell r="P151">
            <v>91109.094174269136</v>
          </cell>
          <cell r="T151">
            <v>101767.99860098795</v>
          </cell>
          <cell r="X151">
            <v>72088.266914450302</v>
          </cell>
          <cell r="AB151">
            <v>45211.111512157819</v>
          </cell>
        </row>
        <row r="155">
          <cell r="AD155">
            <v>577106.54106695566</v>
          </cell>
        </row>
        <row r="157">
          <cell r="L157">
            <v>14328991.532103837</v>
          </cell>
          <cell r="R157">
            <v>4733248.9310304048</v>
          </cell>
          <cell r="V157">
            <v>5289015.6904903026</v>
          </cell>
          <cell r="Z157">
            <v>3729620.3695161743</v>
          </cell>
        </row>
      </sheetData>
      <sheetData sheetId="14"/>
      <sheetData sheetId="15"/>
      <sheetData sheetId="16"/>
      <sheetData sheetId="17"/>
      <sheetData sheetId="18"/>
      <sheetData sheetId="19"/>
      <sheetData sheetId="20">
        <row r="1">
          <cell r="D1" t="str">
            <v>Prog 2019</v>
          </cell>
        </row>
        <row r="2">
          <cell r="AE2">
            <v>5</v>
          </cell>
          <cell r="AG2">
            <v>10</v>
          </cell>
          <cell r="AI2">
            <v>0</v>
          </cell>
        </row>
        <row r="3">
          <cell r="AE3">
            <v>10</v>
          </cell>
          <cell r="AG3">
            <v>5</v>
          </cell>
          <cell r="AI3">
            <v>0</v>
          </cell>
        </row>
        <row r="4">
          <cell r="AE4">
            <v>5</v>
          </cell>
          <cell r="AG4">
            <v>10</v>
          </cell>
          <cell r="AI4">
            <v>5</v>
          </cell>
        </row>
        <row r="5">
          <cell r="AE5">
            <v>10</v>
          </cell>
          <cell r="AG5">
            <v>5</v>
          </cell>
          <cell r="AI5">
            <v>10</v>
          </cell>
        </row>
        <row r="6">
          <cell r="AE6">
            <v>5</v>
          </cell>
          <cell r="AG6">
            <v>10</v>
          </cell>
          <cell r="AI6">
            <v>5</v>
          </cell>
        </row>
        <row r="30">
          <cell r="V30">
            <v>20</v>
          </cell>
          <cell r="X30">
            <v>1520</v>
          </cell>
          <cell r="Z30">
            <v>1520</v>
          </cell>
          <cell r="AC30">
            <v>1520</v>
          </cell>
        </row>
        <row r="37">
          <cell r="V37">
            <v>2</v>
          </cell>
          <cell r="AC37">
            <v>200</v>
          </cell>
        </row>
        <row r="49">
          <cell r="D49">
            <v>7.06</v>
          </cell>
        </row>
        <row r="55">
          <cell r="Y55">
            <v>525000</v>
          </cell>
          <cell r="Z55">
            <v>800000</v>
          </cell>
          <cell r="AA55">
            <v>0</v>
          </cell>
        </row>
        <row r="56">
          <cell r="Y56">
            <v>525000</v>
          </cell>
          <cell r="Z56">
            <v>800000</v>
          </cell>
          <cell r="AC56">
            <v>1325000</v>
          </cell>
        </row>
        <row r="57">
          <cell r="AC57">
            <v>0</v>
          </cell>
        </row>
        <row r="61">
          <cell r="AC61">
            <v>0</v>
          </cell>
        </row>
        <row r="62">
          <cell r="D62">
            <v>43925</v>
          </cell>
          <cell r="Y62">
            <v>2743278.9536600234</v>
          </cell>
          <cell r="Z62">
            <v>2910900.3389217942</v>
          </cell>
          <cell r="AA62">
            <v>2431043.7993561942</v>
          </cell>
        </row>
        <row r="63">
          <cell r="Y63">
            <v>2347290.2555117421</v>
          </cell>
          <cell r="Z63">
            <v>2516738.8779162029</v>
          </cell>
          <cell r="AA63">
            <v>2069719.4319076361</v>
          </cell>
        </row>
        <row r="64">
          <cell r="Y64">
            <v>395988.6981482812</v>
          </cell>
          <cell r="Z64">
            <v>394161.46100559144</v>
          </cell>
          <cell r="AA64">
            <v>361324.36744855787</v>
          </cell>
        </row>
        <row r="67">
          <cell r="Y67">
            <v>0</v>
          </cell>
          <cell r="Z67">
            <v>0</v>
          </cell>
          <cell r="AA67">
            <v>0</v>
          </cell>
        </row>
        <row r="68">
          <cell r="Y68">
            <v>1464969.9773703811</v>
          </cell>
          <cell r="Z68">
            <v>1578115.3515685082</v>
          </cell>
          <cell r="AA68">
            <v>1298576.5701599799</v>
          </cell>
          <cell r="AC68">
            <v>4341661.8990988694</v>
          </cell>
        </row>
        <row r="76">
          <cell r="A76" t="str">
            <v>LLS</v>
          </cell>
        </row>
        <row r="82">
          <cell r="F82">
            <v>7.5548401554404148</v>
          </cell>
        </row>
        <row r="84">
          <cell r="A84" t="str">
            <v>LLTS</v>
          </cell>
        </row>
        <row r="85">
          <cell r="B85">
            <v>10</v>
          </cell>
          <cell r="AF85">
            <v>279.28529227600001</v>
          </cell>
        </row>
        <row r="86">
          <cell r="B86">
            <v>5</v>
          </cell>
          <cell r="AF86">
            <v>362.70438533200007</v>
          </cell>
        </row>
        <row r="87">
          <cell r="B87">
            <v>10</v>
          </cell>
          <cell r="AF87">
            <v>414.84131849200008</v>
          </cell>
        </row>
        <row r="88">
          <cell r="B88">
            <v>5</v>
          </cell>
          <cell r="AF88">
            <v>466.97825165200004</v>
          </cell>
        </row>
        <row r="89">
          <cell r="B89">
            <v>10</v>
          </cell>
          <cell r="AF89">
            <v>519.11518481200005</v>
          </cell>
        </row>
        <row r="90">
          <cell r="F90">
            <v>6.0716766055045879</v>
          </cell>
        </row>
        <row r="91">
          <cell r="F91">
            <v>6.0716766055045861</v>
          </cell>
        </row>
        <row r="92">
          <cell r="A92" t="str">
            <v>PLS</v>
          </cell>
          <cell r="F92">
            <v>10.59</v>
          </cell>
        </row>
        <row r="96">
          <cell r="F96">
            <v>10.213079605263159</v>
          </cell>
        </row>
        <row r="97">
          <cell r="F97">
            <v>9.4430594052974453</v>
          </cell>
        </row>
      </sheetData>
      <sheetData sheetId="21"/>
      <sheetData sheetId="22">
        <row r="12">
          <cell r="N12">
            <v>596278.50799289532</v>
          </cell>
        </row>
        <row r="13">
          <cell r="N13">
            <v>10022264.621520707</v>
          </cell>
        </row>
        <row r="14">
          <cell r="N14">
            <v>3043085.3289388893</v>
          </cell>
          <cell r="P14">
            <v>1325000</v>
          </cell>
        </row>
        <row r="37">
          <cell r="V37">
            <v>0</v>
          </cell>
        </row>
      </sheetData>
      <sheetData sheetId="23"/>
      <sheetData sheetId="24">
        <row r="12">
          <cell r="N12">
            <v>220521.4920071048</v>
          </cell>
        </row>
        <row r="37">
          <cell r="V37">
            <v>0</v>
          </cell>
        </row>
      </sheetData>
      <sheetData sheetId="25"/>
      <sheetData sheetId="26">
        <row r="3">
          <cell r="A3" t="str">
            <v>T I Bis a</v>
          </cell>
          <cell r="B3">
            <v>370</v>
          </cell>
          <cell r="C3">
            <v>370</v>
          </cell>
        </row>
        <row r="4">
          <cell r="A4" t="str">
            <v>T I Bis a + V</v>
          </cell>
          <cell r="B4">
            <v>370</v>
          </cell>
          <cell r="C4">
            <v>370</v>
          </cell>
        </row>
        <row r="5">
          <cell r="A5" t="str">
            <v>T II +V a</v>
          </cell>
          <cell r="B5">
            <v>390</v>
          </cell>
          <cell r="C5">
            <v>370</v>
          </cell>
        </row>
        <row r="6">
          <cell r="A6" t="str">
            <v>T III +V a</v>
          </cell>
          <cell r="B6">
            <v>590</v>
          </cell>
          <cell r="C6">
            <v>590</v>
          </cell>
          <cell r="D6">
            <v>730</v>
          </cell>
        </row>
        <row r="7">
          <cell r="A7" t="str">
            <v>T IV + V a</v>
          </cell>
          <cell r="B7">
            <v>700</v>
          </cell>
          <cell r="C7">
            <v>700</v>
          </cell>
          <cell r="D7">
            <v>830</v>
          </cell>
        </row>
        <row r="8">
          <cell r="A8" t="str">
            <v>T V +V a</v>
          </cell>
          <cell r="B8">
            <v>800</v>
          </cell>
          <cell r="C8">
            <v>800</v>
          </cell>
          <cell r="D8">
            <v>930</v>
          </cell>
        </row>
      </sheetData>
      <sheetData sheetId="27">
        <row r="58">
          <cell r="E58">
            <v>4642139.8368561361</v>
          </cell>
        </row>
      </sheetData>
      <sheetData sheetId="28"/>
      <sheetData sheetId="29">
        <row r="56">
          <cell r="E56">
            <v>3657532.1026017237</v>
          </cell>
        </row>
        <row r="66">
          <cell r="E66">
            <v>3729620.3695161738</v>
          </cell>
        </row>
      </sheetData>
      <sheetData sheetId="30"/>
      <sheetData sheetId="31">
        <row r="56">
          <cell r="E56">
            <v>5187247.691889314</v>
          </cell>
        </row>
      </sheetData>
      <sheetData sheetId="32"/>
      <sheetData sheetId="33"/>
      <sheetData sheetId="34"/>
      <sheetData sheetId="35">
        <row r="37">
          <cell r="V37">
            <v>0</v>
          </cell>
        </row>
      </sheetData>
      <sheetData sheetId="3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Graphique"/>
      <sheetName val="Résultats"/>
      <sheetName val="Synthèse VAN TRI TRFP"/>
      <sheetName val="Saisie_Données_Obligatoires"/>
      <sheetName val="Calcul VAN TRI TRFP"/>
      <sheetName val="Saisie_Données_Facultatives"/>
    </sheetNames>
    <sheetDataSet>
      <sheetData sheetId="0" refreshError="1">
        <row r="17">
          <cell r="F17" t="str">
            <v xml:space="preserve"> LLTS</v>
          </cell>
        </row>
        <row r="26">
          <cell r="D26">
            <v>847437.92295999988</v>
          </cell>
          <cell r="F26">
            <v>830007.76</v>
          </cell>
        </row>
        <row r="29">
          <cell r="C29">
            <v>0.01</v>
          </cell>
        </row>
        <row r="31">
          <cell r="D31">
            <v>45893.759999999995</v>
          </cell>
        </row>
        <row r="38">
          <cell r="C38">
            <v>19</v>
          </cell>
        </row>
        <row r="39">
          <cell r="C39">
            <v>2</v>
          </cell>
        </row>
        <row r="40">
          <cell r="C40">
            <v>322.5</v>
          </cell>
        </row>
        <row r="41">
          <cell r="C41">
            <v>432.96</v>
          </cell>
        </row>
        <row r="48">
          <cell r="E48" t="e">
            <v>#NAME?</v>
          </cell>
          <cell r="F48">
            <v>1084926</v>
          </cell>
        </row>
        <row r="49">
          <cell r="F49">
            <v>1105968</v>
          </cell>
        </row>
        <row r="50">
          <cell r="E50" t="e">
            <v>#NAME?</v>
          </cell>
        </row>
        <row r="56">
          <cell r="F56">
            <v>847437.92295999988</v>
          </cell>
        </row>
        <row r="57">
          <cell r="D57">
            <v>0</v>
          </cell>
          <cell r="F57">
            <v>0</v>
          </cell>
        </row>
        <row r="59">
          <cell r="F59">
            <v>-255496.92295999988</v>
          </cell>
        </row>
        <row r="60">
          <cell r="F60">
            <v>-255496.92295999988</v>
          </cell>
        </row>
        <row r="61">
          <cell r="F61">
            <v>378596</v>
          </cell>
        </row>
        <row r="62">
          <cell r="F62">
            <v>0</v>
          </cell>
        </row>
        <row r="63">
          <cell r="F63">
            <v>0</v>
          </cell>
        </row>
        <row r="64">
          <cell r="C64">
            <v>3.3</v>
          </cell>
          <cell r="D64">
            <v>50</v>
          </cell>
        </row>
        <row r="68">
          <cell r="E68">
            <v>6</v>
          </cell>
        </row>
        <row r="70">
          <cell r="D70">
            <v>16796</v>
          </cell>
        </row>
        <row r="72">
          <cell r="D72">
            <v>41</v>
          </cell>
        </row>
        <row r="78">
          <cell r="C78">
            <v>39918</v>
          </cell>
        </row>
        <row r="79">
          <cell r="C79">
            <v>14</v>
          </cell>
        </row>
        <row r="82">
          <cell r="C82">
            <v>40816</v>
          </cell>
        </row>
        <row r="84">
          <cell r="C84">
            <v>3.3</v>
          </cell>
        </row>
        <row r="85">
          <cell r="C85">
            <v>5.0000000000000001E-3</v>
          </cell>
        </row>
        <row r="86">
          <cell r="C86">
            <v>40</v>
          </cell>
        </row>
        <row r="87">
          <cell r="D87">
            <v>900</v>
          </cell>
        </row>
        <row r="88">
          <cell r="D88">
            <v>250</v>
          </cell>
        </row>
        <row r="89">
          <cell r="C89">
            <v>0.6</v>
          </cell>
          <cell r="D89">
            <v>5</v>
          </cell>
        </row>
        <row r="90">
          <cell r="C90">
            <v>1.5</v>
          </cell>
        </row>
        <row r="91">
          <cell r="C91">
            <v>1.5</v>
          </cell>
        </row>
        <row r="92">
          <cell r="C92">
            <v>25</v>
          </cell>
          <cell r="D92">
            <v>500</v>
          </cell>
        </row>
        <row r="93">
          <cell r="C93">
            <v>2.5</v>
          </cell>
        </row>
        <row r="94">
          <cell r="C94">
            <v>2.5</v>
          </cell>
        </row>
        <row r="95">
          <cell r="C95">
            <v>2</v>
          </cell>
        </row>
        <row r="99">
          <cell r="F99">
            <v>0.03</v>
          </cell>
        </row>
        <row r="100">
          <cell r="F100">
            <v>26033.29</v>
          </cell>
        </row>
        <row r="101">
          <cell r="F101">
            <v>0.05</v>
          </cell>
        </row>
        <row r="102">
          <cell r="F102">
            <v>43388.82</v>
          </cell>
        </row>
        <row r="104">
          <cell r="F104">
            <v>43389</v>
          </cell>
        </row>
        <row r="109">
          <cell r="B109" t="str">
            <v>Résultats cumulés en fin de cycle (en euros)</v>
          </cell>
        </row>
        <row r="111">
          <cell r="B111" t="str">
            <v>dont déficits cumulés (en euros) =</v>
          </cell>
        </row>
        <row r="113">
          <cell r="B113" t="str">
            <v>Nombre d'années déficitaires...</v>
          </cell>
        </row>
      </sheetData>
      <sheetData sheetId="1" refreshError="1"/>
      <sheetData sheetId="2" refreshError="1">
        <row r="1">
          <cell r="R1">
            <v>40359</v>
          </cell>
        </row>
        <row r="9">
          <cell r="CS9">
            <v>2011</v>
          </cell>
          <cell r="ET9">
            <v>0</v>
          </cell>
          <cell r="FD9">
            <v>1901</v>
          </cell>
          <cell r="FE9">
            <v>1901</v>
          </cell>
          <cell r="FF9">
            <v>1901</v>
          </cell>
          <cell r="FG9">
            <v>2011</v>
          </cell>
          <cell r="FH9">
            <v>1901</v>
          </cell>
          <cell r="FI9">
            <v>1901</v>
          </cell>
          <cell r="FJ9">
            <v>2011</v>
          </cell>
        </row>
        <row r="10">
          <cell r="ET10">
            <v>0.44176134875766382</v>
          </cell>
        </row>
        <row r="11">
          <cell r="ET11">
            <v>0</v>
          </cell>
        </row>
        <row r="12">
          <cell r="ET12">
            <v>0</v>
          </cell>
        </row>
        <row r="13">
          <cell r="G13">
            <v>3.4500000000000003E-2</v>
          </cell>
          <cell r="O13">
            <v>0</v>
          </cell>
          <cell r="ET13">
            <v>0</v>
          </cell>
        </row>
        <row r="14">
          <cell r="G14">
            <v>3.3000000000000002E-2</v>
          </cell>
          <cell r="O14">
            <v>40451</v>
          </cell>
        </row>
        <row r="18">
          <cell r="G18">
            <v>3.3000000000000002E-2</v>
          </cell>
          <cell r="O18">
            <v>40451</v>
          </cell>
        </row>
        <row r="19">
          <cell r="G19">
            <v>2.9499999999999998E-2</v>
          </cell>
          <cell r="O19">
            <v>0</v>
          </cell>
        </row>
        <row r="26">
          <cell r="J26">
            <v>0.02</v>
          </cell>
        </row>
        <row r="30">
          <cell r="H30">
            <v>262.65625</v>
          </cell>
          <cell r="J30">
            <v>2.5000000000000001E-2</v>
          </cell>
          <cell r="K30">
            <v>2.5000000000000001E-2</v>
          </cell>
        </row>
        <row r="31">
          <cell r="H31">
            <v>945.56249999999989</v>
          </cell>
        </row>
        <row r="32">
          <cell r="H32">
            <v>525.3125</v>
          </cell>
          <cell r="J32">
            <v>2.5000000000000001E-2</v>
          </cell>
          <cell r="K32">
            <v>2.5000000000000001E-2</v>
          </cell>
        </row>
        <row r="33">
          <cell r="C33">
            <v>970.04700000000003</v>
          </cell>
        </row>
        <row r="34">
          <cell r="H34">
            <v>6.0000000000000001E-3</v>
          </cell>
          <cell r="J34">
            <v>2.5000000000000001E-2</v>
          </cell>
        </row>
        <row r="39">
          <cell r="C39">
            <v>40359</v>
          </cell>
        </row>
        <row r="43">
          <cell r="H43">
            <v>45141.9156</v>
          </cell>
        </row>
        <row r="50">
          <cell r="AT50">
            <v>-813.82538903505076</v>
          </cell>
        </row>
        <row r="51">
          <cell r="AV51">
            <v>-492.67131086069423</v>
          </cell>
          <cell r="AX51">
            <v>37</v>
          </cell>
          <cell r="AY51">
            <v>-683.17332408760808</v>
          </cell>
          <cell r="BA51">
            <v>37</v>
          </cell>
        </row>
        <row r="61">
          <cell r="BV61">
            <v>49840</v>
          </cell>
          <cell r="BW61">
            <v>42551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ode d'emploi"/>
      <sheetName val="Lots"/>
      <sheetName val="Programme"/>
      <sheetName val="Ménage"/>
      <sheetName val="Résultats"/>
      <sheetName val="Paramètres"/>
      <sheetName val="Prêts"/>
      <sheetName val="Calculs"/>
    </sheetNames>
    <sheetDataSet>
      <sheetData sheetId="0"/>
      <sheetData sheetId="1"/>
      <sheetData sheetId="2"/>
      <sheetData sheetId="3">
        <row r="19">
          <cell r="B19">
            <v>153455</v>
          </cell>
        </row>
        <row r="20">
          <cell r="F20">
            <v>0</v>
          </cell>
        </row>
        <row r="21">
          <cell r="F21">
            <v>0</v>
          </cell>
        </row>
        <row r="22">
          <cell r="F22">
            <v>0</v>
          </cell>
        </row>
        <row r="23">
          <cell r="F23">
            <v>0</v>
          </cell>
        </row>
        <row r="24">
          <cell r="F24">
            <v>0</v>
          </cell>
        </row>
        <row r="25">
          <cell r="B25">
            <v>1207585</v>
          </cell>
        </row>
      </sheetData>
      <sheetData sheetId="4">
        <row r="15">
          <cell r="B15">
            <v>710.46077315111052</v>
          </cell>
        </row>
        <row r="19">
          <cell r="B19">
            <v>54.539226848889484</v>
          </cell>
        </row>
      </sheetData>
      <sheetData sheetId="5"/>
      <sheetData sheetId="6">
        <row r="4">
          <cell r="C4">
            <v>1.7500000000000002E-2</v>
          </cell>
        </row>
        <row r="5">
          <cell r="C5">
            <v>1.7500000000000002E-2</v>
          </cell>
        </row>
        <row r="8">
          <cell r="C8">
            <v>5</v>
          </cell>
        </row>
        <row r="9">
          <cell r="C9">
            <v>0.03</v>
          </cell>
        </row>
        <row r="10">
          <cell r="C10">
            <v>450</v>
          </cell>
        </row>
        <row r="15">
          <cell r="C15">
            <v>0.02</v>
          </cell>
        </row>
        <row r="16">
          <cell r="C16">
            <v>7.0000000000000007E-2</v>
          </cell>
        </row>
      </sheetData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 communaux"/>
      <sheetName val="Param globaux"/>
      <sheetName val="Param opération"/>
      <sheetName val="Surfaces"/>
      <sheetName val="Présentations"/>
      <sheetName val="Fiche CA"/>
      <sheetName val="Prix rev.CE"/>
      <sheetName val="Bilan Simplifié DDE"/>
      <sheetName val="Bilan Détaillé DDE"/>
      <sheetName val="Attestations DDE"/>
      <sheetName val="Contingent DDE"/>
      <sheetName val="ODSDataSheet"/>
      <sheetName val="ODSTempDataSheet"/>
    </sheetNames>
    <sheetDataSet>
      <sheetData sheetId="0" refreshError="1"/>
      <sheetData sheetId="1" refreshError="1">
        <row r="45">
          <cell r="J45">
            <v>0.31</v>
          </cell>
        </row>
        <row r="46">
          <cell r="J46">
            <v>0.84</v>
          </cell>
        </row>
      </sheetData>
      <sheetData sheetId="2" refreshError="1">
        <row r="9">
          <cell r="F9" t="str">
            <v>Collectif sans ascenseur</v>
          </cell>
        </row>
        <row r="36">
          <cell r="F36" t="str">
            <v/>
          </cell>
        </row>
        <row r="110">
          <cell r="F110">
            <v>0.84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6">
          <cell r="K66">
            <v>5.6355242517010637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rcraft 1 Lease"/>
      <sheetName val="Cash Statement"/>
      <sheetName val="Depreciation"/>
      <sheetName val="P&amp;L"/>
      <sheetName val="Balance Sheet"/>
      <sheetName val="RBT"/>
      <sheetName val="Lease Margin"/>
      <sheetName val="TVs"/>
      <sheetName val="IRRs"/>
      <sheetName val="ZCB"/>
      <sheetName val="Graph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 Investisseur"/>
      <sheetName val="Trésorerie Foncier"/>
      <sheetName val="Infos"/>
      <sheetName val="Grille des frais"/>
      <sheetName val="Hypothèses générales"/>
      <sheetName val="Echéancier d'emprunt foncier"/>
      <sheetName val="Echéancier d'emprunt travaux"/>
      <sheetName val="Tirage"/>
      <sheetName val="Flux ass-vie"/>
      <sheetName val="Loyers"/>
      <sheetName val="Amortissements ROBIEN"/>
    </sheetNames>
    <sheetDataSet>
      <sheetData sheetId="0" refreshError="1">
        <row r="9">
          <cell r="G9">
            <v>38231</v>
          </cell>
        </row>
        <row r="11">
          <cell r="N11" t="str">
            <v>Non</v>
          </cell>
        </row>
        <row r="12">
          <cell r="G12" t="str">
            <v>oui</v>
          </cell>
          <cell r="N12">
            <v>43647</v>
          </cell>
        </row>
        <row r="18">
          <cell r="G18">
            <v>0</v>
          </cell>
        </row>
        <row r="21">
          <cell r="N21">
            <v>180494.52267624476</v>
          </cell>
        </row>
        <row r="22">
          <cell r="G22">
            <v>38231</v>
          </cell>
        </row>
        <row r="45">
          <cell r="G45">
            <v>0</v>
          </cell>
          <cell r="N45">
            <v>0</v>
          </cell>
        </row>
      </sheetData>
      <sheetData sheetId="1" refreshError="1"/>
      <sheetData sheetId="2" refreshError="1">
        <row r="40">
          <cell r="C40">
            <v>2838.0119920000002</v>
          </cell>
        </row>
      </sheetData>
      <sheetData sheetId="3" refreshError="1"/>
      <sheetData sheetId="4" refreshError="1">
        <row r="13">
          <cell r="B13">
            <v>121000</v>
          </cell>
        </row>
        <row r="41">
          <cell r="B41">
            <v>915</v>
          </cell>
        </row>
        <row r="42">
          <cell r="B42">
            <v>1.32</v>
          </cell>
          <cell r="F42">
            <v>0.02</v>
          </cell>
        </row>
        <row r="44">
          <cell r="B44">
            <v>38231</v>
          </cell>
          <cell r="C44">
            <v>1</v>
          </cell>
        </row>
        <row r="53">
          <cell r="B53">
            <v>38231</v>
          </cell>
          <cell r="C53">
            <v>1</v>
          </cell>
        </row>
      </sheetData>
      <sheetData sheetId="5" refreshError="1">
        <row r="2">
          <cell r="I2">
            <v>38231</v>
          </cell>
        </row>
        <row r="3">
          <cell r="I3">
            <v>38261</v>
          </cell>
          <cell r="M3">
            <v>427.08333333333337</v>
          </cell>
        </row>
        <row r="4">
          <cell r="I4">
            <v>38292</v>
          </cell>
          <cell r="M4">
            <v>425.36200604799956</v>
          </cell>
        </row>
        <row r="5">
          <cell r="I5">
            <v>38322</v>
          </cell>
          <cell r="M5">
            <v>423.63479756110763</v>
          </cell>
        </row>
        <row r="6">
          <cell r="I6">
            <v>38353</v>
          </cell>
          <cell r="M6">
            <v>421.90168777855206</v>
          </cell>
        </row>
        <row r="7">
          <cell r="I7">
            <v>38384</v>
          </cell>
          <cell r="M7">
            <v>420.16265653757284</v>
          </cell>
        </row>
        <row r="8">
          <cell r="I8">
            <v>38412</v>
          </cell>
          <cell r="M8">
            <v>418.41768360652026</v>
          </cell>
        </row>
        <row r="9">
          <cell r="I9">
            <v>38443</v>
          </cell>
          <cell r="M9">
            <v>416.66674868461985</v>
          </cell>
        </row>
        <row r="10">
          <cell r="I10">
            <v>38473</v>
          </cell>
          <cell r="M10">
            <v>414.90983140173626</v>
          </cell>
        </row>
        <row r="11">
          <cell r="I11">
            <v>38504</v>
          </cell>
          <cell r="M11">
            <v>413.14691131813618</v>
          </cell>
        </row>
        <row r="12">
          <cell r="I12">
            <v>38534</v>
          </cell>
          <cell r="M12">
            <v>411.37796792425053</v>
          </cell>
        </row>
        <row r="13">
          <cell r="I13">
            <v>38565</v>
          </cell>
          <cell r="M13">
            <v>409.60298064043576</v>
          </cell>
        </row>
        <row r="14">
          <cell r="I14">
            <v>38596</v>
          </cell>
          <cell r="M14">
            <v>407.8219288167345</v>
          </cell>
        </row>
        <row r="15">
          <cell r="I15">
            <v>38626</v>
          </cell>
          <cell r="M15">
            <v>406.03479173263577</v>
          </cell>
        </row>
        <row r="16">
          <cell r="I16">
            <v>38657</v>
          </cell>
          <cell r="M16">
            <v>404.24154859683296</v>
          </cell>
        </row>
        <row r="17">
          <cell r="B17">
            <v>0</v>
          </cell>
          <cell r="I17">
            <v>38687</v>
          </cell>
          <cell r="M17">
            <v>402.44217854698286</v>
          </cell>
        </row>
        <row r="18">
          <cell r="B18">
            <v>0</v>
          </cell>
          <cell r="I18">
            <v>38718</v>
          </cell>
          <cell r="M18">
            <v>400.63666064946239</v>
          </cell>
        </row>
        <row r="19">
          <cell r="I19">
            <v>38749</v>
          </cell>
          <cell r="M19">
            <v>398.82497389912527</v>
          </cell>
        </row>
        <row r="20">
          <cell r="I20">
            <v>38777</v>
          </cell>
          <cell r="M20">
            <v>397.00709721905798</v>
          </cell>
        </row>
        <row r="21">
          <cell r="I21">
            <v>38808</v>
          </cell>
          <cell r="M21">
            <v>395.18300946033384</v>
          </cell>
        </row>
        <row r="22">
          <cell r="I22">
            <v>38838</v>
          </cell>
          <cell r="M22">
            <v>393.35268940176735</v>
          </cell>
        </row>
        <row r="23">
          <cell r="I23">
            <v>38869</v>
          </cell>
          <cell r="M23">
            <v>391.51611574966734</v>
          </cell>
        </row>
        <row r="24">
          <cell r="I24">
            <v>38899</v>
          </cell>
          <cell r="M24">
            <v>389.67326713758951</v>
          </cell>
        </row>
        <row r="25">
          <cell r="I25">
            <v>38930</v>
          </cell>
          <cell r="M25">
            <v>387.82412212608688</v>
          </cell>
        </row>
        <row r="26">
          <cell r="I26">
            <v>38961</v>
          </cell>
          <cell r="M26">
            <v>385.96865920246159</v>
          </cell>
        </row>
        <row r="27">
          <cell r="I27">
            <v>38991</v>
          </cell>
          <cell r="M27">
            <v>384.10685678051408</v>
          </cell>
        </row>
        <row r="28">
          <cell r="I28">
            <v>39022</v>
          </cell>
          <cell r="M28">
            <v>382.23869320029149</v>
          </cell>
        </row>
        <row r="29">
          <cell r="I29">
            <v>39052</v>
          </cell>
          <cell r="M29">
            <v>380.36414672783644</v>
          </cell>
        </row>
        <row r="30">
          <cell r="I30">
            <v>39083</v>
          </cell>
          <cell r="M30">
            <v>378.4831955549339</v>
          </cell>
        </row>
        <row r="31">
          <cell r="I31">
            <v>39114</v>
          </cell>
          <cell r="M31">
            <v>376.59581779885735</v>
          </cell>
        </row>
        <row r="32">
          <cell r="I32">
            <v>39142</v>
          </cell>
          <cell r="M32">
            <v>374.70199150211414</v>
          </cell>
        </row>
        <row r="33">
          <cell r="I33">
            <v>39173</v>
          </cell>
          <cell r="M33">
            <v>372.80169463219039</v>
          </cell>
        </row>
        <row r="34">
          <cell r="I34">
            <v>39203</v>
          </cell>
          <cell r="M34">
            <v>370.89490508129438</v>
          </cell>
        </row>
        <row r="35">
          <cell r="I35">
            <v>39234</v>
          </cell>
          <cell r="M35">
            <v>368.98160066609944</v>
          </cell>
        </row>
        <row r="36">
          <cell r="I36">
            <v>39264</v>
          </cell>
          <cell r="M36">
            <v>367.06175912748597</v>
          </cell>
        </row>
        <row r="37">
          <cell r="I37">
            <v>39295</v>
          </cell>
          <cell r="M37">
            <v>365.13535813028233</v>
          </cell>
        </row>
        <row r="38">
          <cell r="I38">
            <v>39326</v>
          </cell>
          <cell r="M38">
            <v>363.2023752630048</v>
          </cell>
        </row>
        <row r="39">
          <cell r="I39">
            <v>39356</v>
          </cell>
          <cell r="M39">
            <v>361.26278803759743</v>
          </cell>
        </row>
        <row r="40">
          <cell r="I40">
            <v>39387</v>
          </cell>
          <cell r="M40">
            <v>359.31657388916983</v>
          </cell>
        </row>
        <row r="41">
          <cell r="I41">
            <v>39417</v>
          </cell>
          <cell r="M41">
            <v>357.36371017573515</v>
          </cell>
        </row>
        <row r="42">
          <cell r="I42">
            <v>39448</v>
          </cell>
          <cell r="M42">
            <v>355.40417417794629</v>
          </cell>
        </row>
        <row r="43">
          <cell r="I43">
            <v>39479</v>
          </cell>
          <cell r="M43">
            <v>353.43794309883157</v>
          </cell>
        </row>
        <row r="44">
          <cell r="I44">
            <v>39508</v>
          </cell>
          <cell r="M44">
            <v>351.46499406352996</v>
          </cell>
        </row>
        <row r="45">
          <cell r="I45">
            <v>39539</v>
          </cell>
          <cell r="M45">
            <v>349.48530411902442</v>
          </cell>
        </row>
        <row r="46">
          <cell r="I46">
            <v>39569</v>
          </cell>
          <cell r="M46">
            <v>347.49885023387498</v>
          </cell>
        </row>
        <row r="47">
          <cell r="I47">
            <v>39600</v>
          </cell>
          <cell r="M47">
            <v>345.50560929795154</v>
          </cell>
        </row>
        <row r="48">
          <cell r="I48">
            <v>39630</v>
          </cell>
          <cell r="M48">
            <v>343.50555812216351</v>
          </cell>
        </row>
        <row r="49">
          <cell r="I49">
            <v>39661</v>
          </cell>
          <cell r="M49">
            <v>341.49867343819164</v>
          </cell>
        </row>
        <row r="50">
          <cell r="I50">
            <v>39692</v>
          </cell>
          <cell r="M50">
            <v>339.48493189821613</v>
          </cell>
        </row>
        <row r="51">
          <cell r="I51">
            <v>39722</v>
          </cell>
          <cell r="M51">
            <v>337.46431007464571</v>
          </cell>
        </row>
        <row r="52">
          <cell r="I52">
            <v>39753</v>
          </cell>
          <cell r="M52">
            <v>335.43678445984466</v>
          </cell>
        </row>
        <row r="53">
          <cell r="I53">
            <v>39783</v>
          </cell>
          <cell r="M53">
            <v>333.40233146585979</v>
          </cell>
        </row>
        <row r="54">
          <cell r="I54">
            <v>39814</v>
          </cell>
          <cell r="M54">
            <v>331.36092742414553</v>
          </cell>
        </row>
        <row r="55">
          <cell r="I55">
            <v>39845</v>
          </cell>
          <cell r="M55">
            <v>329.31254858528865</v>
          </cell>
        </row>
        <row r="56">
          <cell r="I56">
            <v>39873</v>
          </cell>
          <cell r="M56">
            <v>327.25717111873257</v>
          </cell>
        </row>
        <row r="57">
          <cell r="I57">
            <v>39904</v>
          </cell>
          <cell r="M57">
            <v>325.19477111249887</v>
          </cell>
        </row>
        <row r="58">
          <cell r="I58">
            <v>39934</v>
          </cell>
          <cell r="M58">
            <v>323.12532457291047</v>
          </cell>
        </row>
        <row r="59">
          <cell r="I59">
            <v>39965</v>
          </cell>
          <cell r="M59">
            <v>321.04880742431203</v>
          </cell>
        </row>
        <row r="60">
          <cell r="I60">
            <v>39995</v>
          </cell>
          <cell r="M60">
            <v>318.96519550878912</v>
          </cell>
        </row>
        <row r="61">
          <cell r="I61">
            <v>40026</v>
          </cell>
          <cell r="M61">
            <v>316.87446458588801</v>
          </cell>
        </row>
        <row r="62">
          <cell r="I62">
            <v>40057</v>
          </cell>
          <cell r="M62">
            <v>314.77659033233391</v>
          </cell>
        </row>
        <row r="63">
          <cell r="I63">
            <v>40087</v>
          </cell>
          <cell r="M63">
            <v>312.6715483417467</v>
          </cell>
        </row>
        <row r="64">
          <cell r="I64">
            <v>40118</v>
          </cell>
          <cell r="M64">
            <v>310.55931412435848</v>
          </cell>
        </row>
        <row r="65">
          <cell r="I65">
            <v>40148</v>
          </cell>
          <cell r="M65">
            <v>308.43986310672733</v>
          </cell>
        </row>
        <row r="66">
          <cell r="I66">
            <v>40179</v>
          </cell>
          <cell r="M66">
            <v>306.31317063145264</v>
          </cell>
        </row>
        <row r="67">
          <cell r="I67">
            <v>40210</v>
          </cell>
          <cell r="M67">
            <v>304.17921195688751</v>
          </cell>
        </row>
        <row r="68">
          <cell r="I68">
            <v>40238</v>
          </cell>
          <cell r="M68">
            <v>302.0379622568509</v>
          </cell>
        </row>
        <row r="69">
          <cell r="I69">
            <v>40269</v>
          </cell>
          <cell r="M69">
            <v>299.88939662033903</v>
          </cell>
        </row>
        <row r="70">
          <cell r="I70">
            <v>40299</v>
          </cell>
          <cell r="M70">
            <v>297.733490051236</v>
          </cell>
        </row>
        <row r="71">
          <cell r="I71">
            <v>40330</v>
          </cell>
          <cell r="M71">
            <v>295.57021746802178</v>
          </cell>
        </row>
        <row r="72">
          <cell r="I72">
            <v>40360</v>
          </cell>
          <cell r="M72">
            <v>293.3995537034815</v>
          </cell>
        </row>
        <row r="73">
          <cell r="I73">
            <v>40391</v>
          </cell>
          <cell r="M73">
            <v>291.22147350441236</v>
          </cell>
        </row>
        <row r="74">
          <cell r="I74">
            <v>40422</v>
          </cell>
          <cell r="M74">
            <v>289.03595153132983</v>
          </cell>
        </row>
        <row r="75">
          <cell r="I75">
            <v>40452</v>
          </cell>
          <cell r="M75">
            <v>286.8429623581726</v>
          </cell>
        </row>
        <row r="76">
          <cell r="I76">
            <v>40483</v>
          </cell>
          <cell r="M76">
            <v>284.64248047200709</v>
          </cell>
        </row>
        <row r="77">
          <cell r="I77">
            <v>40513</v>
          </cell>
          <cell r="M77">
            <v>282.43448027273041</v>
          </cell>
        </row>
        <row r="78">
          <cell r="I78">
            <v>40544</v>
          </cell>
          <cell r="M78">
            <v>280.21893607277281</v>
          </cell>
        </row>
        <row r="79">
          <cell r="I79">
            <v>40575</v>
          </cell>
          <cell r="M79">
            <v>277.99582209679886</v>
          </cell>
        </row>
        <row r="80">
          <cell r="I80">
            <v>40603</v>
          </cell>
          <cell r="M80">
            <v>275.76511248140696</v>
          </cell>
        </row>
        <row r="81">
          <cell r="I81">
            <v>40634</v>
          </cell>
          <cell r="M81">
            <v>273.52678127482915</v>
          </cell>
        </row>
        <row r="82">
          <cell r="I82">
            <v>40664</v>
          </cell>
          <cell r="M82">
            <v>271.28080243662885</v>
          </cell>
        </row>
        <row r="83">
          <cell r="I83">
            <v>40695</v>
          </cell>
          <cell r="M83">
            <v>269.02714983739799</v>
          </cell>
        </row>
        <row r="84">
          <cell r="I84">
            <v>40725</v>
          </cell>
          <cell r="M84">
            <v>266.76579725845306</v>
          </cell>
        </row>
        <row r="85">
          <cell r="I85">
            <v>40756</v>
          </cell>
          <cell r="M85">
            <v>264.49671839153012</v>
          </cell>
        </row>
        <row r="86">
          <cell r="I86">
            <v>40787</v>
          </cell>
          <cell r="M86">
            <v>262.21988683847854</v>
          </cell>
        </row>
        <row r="87">
          <cell r="I87">
            <v>40817</v>
          </cell>
          <cell r="M87">
            <v>259.93527611095408</v>
          </cell>
        </row>
        <row r="88">
          <cell r="I88">
            <v>40848</v>
          </cell>
          <cell r="M88">
            <v>257.64285963011054</v>
          </cell>
        </row>
        <row r="89">
          <cell r="I89">
            <v>40878</v>
          </cell>
          <cell r="M89">
            <v>255.34261072629079</v>
          </cell>
        </row>
        <row r="90">
          <cell r="I90">
            <v>40909</v>
          </cell>
          <cell r="M90">
            <v>253.03450263871611</v>
          </cell>
        </row>
        <row r="91">
          <cell r="I91">
            <v>40940</v>
          </cell>
          <cell r="M91">
            <v>250.71850851517576</v>
          </cell>
        </row>
        <row r="92">
          <cell r="I92">
            <v>40969</v>
          </cell>
          <cell r="M92">
            <v>248.39460141171338</v>
          </cell>
        </row>
        <row r="93">
          <cell r="I93">
            <v>41000</v>
          </cell>
          <cell r="M93">
            <v>246.06275429231388</v>
          </cell>
        </row>
        <row r="94">
          <cell r="I94">
            <v>41030</v>
          </cell>
          <cell r="M94">
            <v>243.72294002859005</v>
          </cell>
        </row>
        <row r="95">
          <cell r="I95">
            <v>41061</v>
          </cell>
          <cell r="M95">
            <v>241.37513139946512</v>
          </cell>
        </row>
        <row r="96">
          <cell r="I96">
            <v>41091</v>
          </cell>
          <cell r="M96">
            <v>239.0193010908574</v>
          </cell>
        </row>
        <row r="97">
          <cell r="I97">
            <v>41122</v>
          </cell>
          <cell r="M97">
            <v>236.65542169536192</v>
          </cell>
        </row>
        <row r="98">
          <cell r="I98">
            <v>41153</v>
          </cell>
          <cell r="M98">
            <v>234.28346571193174</v>
          </cell>
        </row>
        <row r="99">
          <cell r="I99">
            <v>41183</v>
          </cell>
          <cell r="M99">
            <v>231.9034055455582</v>
          </cell>
        </row>
        <row r="100">
          <cell r="I100">
            <v>41214</v>
          </cell>
          <cell r="M100">
            <v>229.51521350694941</v>
          </cell>
        </row>
        <row r="101">
          <cell r="I101">
            <v>41244</v>
          </cell>
          <cell r="M101">
            <v>227.11886181220899</v>
          </cell>
        </row>
        <row r="102">
          <cell r="I102">
            <v>41275</v>
          </cell>
          <cell r="M102">
            <v>224.71432258251136</v>
          </cell>
        </row>
        <row r="103">
          <cell r="I103">
            <v>41306</v>
          </cell>
          <cell r="M103">
            <v>222.30156784377894</v>
          </cell>
        </row>
        <row r="104">
          <cell r="I104">
            <v>41334</v>
          </cell>
          <cell r="M104">
            <v>219.8805695263558</v>
          </cell>
        </row>
        <row r="105">
          <cell r="I105">
            <v>41365</v>
          </cell>
          <cell r="M105">
            <v>217.4512994646816</v>
          </cell>
        </row>
        <row r="106">
          <cell r="I106">
            <v>41395</v>
          </cell>
          <cell r="M106">
            <v>215.01372939696336</v>
          </cell>
        </row>
        <row r="107">
          <cell r="I107">
            <v>41426</v>
          </cell>
          <cell r="M107">
            <v>212.56783096484691</v>
          </cell>
        </row>
        <row r="108">
          <cell r="I108">
            <v>41456</v>
          </cell>
          <cell r="M108">
            <v>210.11357571308744</v>
          </cell>
        </row>
        <row r="109">
          <cell r="I109">
            <v>41487</v>
          </cell>
          <cell r="M109">
            <v>207.65093508921797</v>
          </cell>
        </row>
        <row r="110">
          <cell r="I110">
            <v>41518</v>
          </cell>
          <cell r="M110">
            <v>205.17988044321663</v>
          </cell>
        </row>
        <row r="111">
          <cell r="I111">
            <v>41548</v>
          </cell>
          <cell r="M111">
            <v>202.70038302717506</v>
          </cell>
        </row>
        <row r="112">
          <cell r="I112">
            <v>41579</v>
          </cell>
          <cell r="M112">
            <v>200.21241399496202</v>
          </cell>
        </row>
        <row r="113">
          <cell r="I113">
            <v>41609</v>
          </cell>
          <cell r="M113">
            <v>197.71594440188892</v>
          </cell>
        </row>
        <row r="114">
          <cell r="I114">
            <v>41640</v>
          </cell>
          <cell r="M114">
            <v>195.21094520437259</v>
          </cell>
        </row>
        <row r="115">
          <cell r="I115">
            <v>41671</v>
          </cell>
          <cell r="M115">
            <v>192.69738725959814</v>
          </cell>
        </row>
        <row r="116">
          <cell r="I116">
            <v>41699</v>
          </cell>
          <cell r="M116">
            <v>190.17524132517917</v>
          </cell>
        </row>
        <row r="117">
          <cell r="I117">
            <v>41730</v>
          </cell>
          <cell r="M117">
            <v>187.64447805881747</v>
          </cell>
        </row>
        <row r="118">
          <cell r="I118">
            <v>41760</v>
          </cell>
          <cell r="M118">
            <v>185.10506801796257</v>
          </cell>
        </row>
        <row r="119">
          <cell r="I119">
            <v>41791</v>
          </cell>
          <cell r="M119">
            <v>182.55698165946777</v>
          </cell>
        </row>
        <row r="120">
          <cell r="I120">
            <v>41821</v>
          </cell>
          <cell r="M120">
            <v>180.00018933924858</v>
          </cell>
        </row>
        <row r="121">
          <cell r="I121">
            <v>41852</v>
          </cell>
          <cell r="M121">
            <v>177.43466131193492</v>
          </cell>
        </row>
        <row r="122">
          <cell r="I122">
            <v>41883</v>
          </cell>
          <cell r="M122">
            <v>174.86036773052797</v>
          </cell>
        </row>
        <row r="123">
          <cell r="I123">
            <v>41913</v>
          </cell>
          <cell r="M123">
            <v>172.27727864605129</v>
          </cell>
        </row>
        <row r="124">
          <cell r="I124">
            <v>41944</v>
          </cell>
          <cell r="M124">
            <v>169.68536400720271</v>
          </cell>
        </row>
        <row r="125">
          <cell r="I125">
            <v>41974</v>
          </cell>
          <cell r="M125">
            <v>167.08459366000454</v>
          </cell>
        </row>
        <row r="126">
          <cell r="I126">
            <v>42005</v>
          </cell>
          <cell r="M126">
            <v>164.47493734745365</v>
          </cell>
        </row>
        <row r="127">
          <cell r="I127">
            <v>42036</v>
          </cell>
          <cell r="M127">
            <v>161.85636470916816</v>
          </cell>
        </row>
        <row r="128">
          <cell r="I128">
            <v>42064</v>
          </cell>
          <cell r="M128">
            <v>159.22884528103521</v>
          </cell>
        </row>
        <row r="129">
          <cell r="I129">
            <v>42095</v>
          </cell>
          <cell r="M129">
            <v>156.5923484948562</v>
          </cell>
        </row>
        <row r="130">
          <cell r="I130">
            <v>42125</v>
          </cell>
          <cell r="M130">
            <v>153.94684367799087</v>
          </cell>
        </row>
        <row r="131">
          <cell r="I131">
            <v>42156</v>
          </cell>
          <cell r="M131">
            <v>151.29230005300147</v>
          </cell>
        </row>
        <row r="132">
          <cell r="I132">
            <v>42186</v>
          </cell>
          <cell r="M132">
            <v>148.62868673729312</v>
          </cell>
        </row>
        <row r="133">
          <cell r="I133">
            <v>42217</v>
          </cell>
          <cell r="M133">
            <v>145.95597274275624</v>
          </cell>
        </row>
        <row r="134">
          <cell r="I134">
            <v>42248</v>
          </cell>
          <cell r="M134">
            <v>143.27412697540467</v>
          </cell>
        </row>
        <row r="135">
          <cell r="I135">
            <v>42278</v>
          </cell>
          <cell r="M135">
            <v>140.58311823501472</v>
          </cell>
        </row>
        <row r="136">
          <cell r="I136">
            <v>42309</v>
          </cell>
          <cell r="M136">
            <v>137.88291521476162</v>
          </cell>
        </row>
        <row r="137">
          <cell r="I137">
            <v>42339</v>
          </cell>
          <cell r="M137">
            <v>135.17348650085626</v>
          </cell>
        </row>
        <row r="138">
          <cell r="I138">
            <v>42370</v>
          </cell>
          <cell r="M138">
            <v>132.45480057217813</v>
          </cell>
        </row>
        <row r="139">
          <cell r="I139">
            <v>42401</v>
          </cell>
          <cell r="M139">
            <v>129.72682579991044</v>
          </cell>
        </row>
        <row r="140">
          <cell r="I140">
            <v>42430</v>
          </cell>
          <cell r="M140">
            <v>126.98953044717074</v>
          </cell>
        </row>
        <row r="141">
          <cell r="I141">
            <v>42461</v>
          </cell>
          <cell r="M141">
            <v>124.24288266864259</v>
          </cell>
        </row>
        <row r="142">
          <cell r="I142">
            <v>42491</v>
          </cell>
          <cell r="M142">
            <v>121.4868505102045</v>
          </cell>
        </row>
        <row r="143">
          <cell r="I143">
            <v>42522</v>
          </cell>
          <cell r="M143">
            <v>118.72140190855849</v>
          </cell>
        </row>
        <row r="144">
          <cell r="I144">
            <v>42552</v>
          </cell>
          <cell r="M144">
            <v>115.94650469085664</v>
          </cell>
        </row>
        <row r="145">
          <cell r="I145">
            <v>42583</v>
          </cell>
          <cell r="M145">
            <v>113.16212657432796</v>
          </cell>
        </row>
        <row r="146">
          <cell r="I146">
            <v>42614</v>
          </cell>
          <cell r="M146">
            <v>110.3682351659009</v>
          </cell>
        </row>
        <row r="147">
          <cell r="I147">
            <v>42644</v>
          </cell>
          <cell r="M147">
            <v>107.56479796182819</v>
          </cell>
        </row>
        <row r="148">
          <cell r="I148">
            <v>42675</v>
          </cell>
          <cell r="M148">
            <v>104.75178234730843</v>
          </cell>
        </row>
        <row r="149">
          <cell r="I149">
            <v>42705</v>
          </cell>
          <cell r="M149">
            <v>101.92915559610584</v>
          </cell>
        </row>
        <row r="150">
          <cell r="I150">
            <v>42736</v>
          </cell>
          <cell r="M150">
            <v>99.096884870169944</v>
          </cell>
        </row>
        <row r="151">
          <cell r="I151">
            <v>42767</v>
          </cell>
          <cell r="M151">
            <v>96.254937219253733</v>
          </cell>
        </row>
        <row r="152">
          <cell r="I152">
            <v>42795</v>
          </cell>
          <cell r="M152">
            <v>93.403279580530224</v>
          </cell>
        </row>
        <row r="153">
          <cell r="I153">
            <v>42826</v>
          </cell>
          <cell r="M153">
            <v>90.541878778207703</v>
          </cell>
        </row>
        <row r="154">
          <cell r="I154">
            <v>42856</v>
          </cell>
          <cell r="M154">
            <v>87.670701523143791</v>
          </cell>
        </row>
        <row r="155">
          <cell r="I155">
            <v>42887</v>
          </cell>
          <cell r="M155">
            <v>84.789714412458636</v>
          </cell>
        </row>
        <row r="156">
          <cell r="I156">
            <v>42917</v>
          </cell>
          <cell r="M156">
            <v>81.898883929145271</v>
          </cell>
        </row>
        <row r="157">
          <cell r="I157">
            <v>42948</v>
          </cell>
          <cell r="M157">
            <v>78.998176441680371</v>
          </cell>
        </row>
        <row r="158">
          <cell r="I158">
            <v>42979</v>
          </cell>
          <cell r="M158">
            <v>76.087558203633549</v>
          </cell>
        </row>
        <row r="159">
          <cell r="I159">
            <v>43009</v>
          </cell>
          <cell r="M159">
            <v>73.166995353273435</v>
          </cell>
        </row>
        <row r="160">
          <cell r="I160">
            <v>43040</v>
          </cell>
          <cell r="M160">
            <v>70.236453913174458</v>
          </cell>
        </row>
        <row r="161">
          <cell r="I161">
            <v>43070</v>
          </cell>
          <cell r="M161">
            <v>67.295899789821846</v>
          </cell>
        </row>
        <row r="162">
          <cell r="I162">
            <v>43101</v>
          </cell>
          <cell r="M162">
            <v>64.345298773214381</v>
          </cell>
        </row>
        <row r="163">
          <cell r="I163">
            <v>43132</v>
          </cell>
          <cell r="M163">
            <v>61.384616536466844</v>
          </cell>
        </row>
        <row r="164">
          <cell r="I164">
            <v>43160</v>
          </cell>
          <cell r="M164">
            <v>58.413818635410465</v>
          </cell>
        </row>
        <row r="165">
          <cell r="I165">
            <v>43191</v>
          </cell>
          <cell r="M165">
            <v>55.432870508192281</v>
          </cell>
        </row>
        <row r="166">
          <cell r="I166">
            <v>43221</v>
          </cell>
          <cell r="M166">
            <v>52.441737474872561</v>
          </cell>
        </row>
        <row r="167">
          <cell r="I167">
            <v>43252</v>
          </cell>
          <cell r="M167">
            <v>49.440384737022399</v>
          </cell>
        </row>
        <row r="168">
          <cell r="I168">
            <v>43282</v>
          </cell>
          <cell r="M168">
            <v>46.428777377317878</v>
          </cell>
        </row>
        <row r="169">
          <cell r="I169">
            <v>43313</v>
          </cell>
          <cell r="M169">
            <v>43.406880359134526</v>
          </cell>
        </row>
        <row r="170">
          <cell r="I170">
            <v>43344</v>
          </cell>
          <cell r="M170">
            <v>40.37465852613883</v>
          </cell>
        </row>
        <row r="171">
          <cell r="I171">
            <v>43374</v>
          </cell>
          <cell r="M171">
            <v>37.332076601880544</v>
          </cell>
        </row>
        <row r="172">
          <cell r="I172">
            <v>43405</v>
          </cell>
          <cell r="M172">
            <v>34.279099189380915</v>
          </cell>
        </row>
        <row r="173">
          <cell r="I173">
            <v>43435</v>
          </cell>
          <cell r="M173">
            <v>31.215690770722002</v>
          </cell>
        </row>
        <row r="174">
          <cell r="I174">
            <v>43466</v>
          </cell>
          <cell r="M174">
            <v>28.141815706632418</v>
          </cell>
        </row>
        <row r="175">
          <cell r="I175">
            <v>43497</v>
          </cell>
          <cell r="M175">
            <v>25.057438236074265</v>
          </cell>
        </row>
        <row r="176">
          <cell r="I176">
            <v>43525</v>
          </cell>
          <cell r="M176">
            <v>21.962522475824986</v>
          </cell>
        </row>
        <row r="177">
          <cell r="I177">
            <v>43556</v>
          </cell>
          <cell r="M177">
            <v>18.857032420061543</v>
          </cell>
        </row>
        <row r="178">
          <cell r="I178">
            <v>43586</v>
          </cell>
          <cell r="M178">
            <v>15.740931939940655</v>
          </cell>
        </row>
        <row r="179">
          <cell r="I179">
            <v>43617</v>
          </cell>
          <cell r="M179">
            <v>12.614184783179587</v>
          </cell>
        </row>
        <row r="180">
          <cell r="I180">
            <v>43647</v>
          </cell>
          <cell r="M180">
            <v>9.476754573632741</v>
          </cell>
        </row>
        <row r="181">
          <cell r="I181">
            <v>43678</v>
          </cell>
          <cell r="M181">
            <v>6.3286048108698312</v>
          </cell>
        </row>
        <row r="182">
          <cell r="I182">
            <v>43709</v>
          </cell>
          <cell r="M182">
            <v>3.1696988697511941</v>
          </cell>
        </row>
        <row r="183">
          <cell r="I183" t="str">
            <v/>
          </cell>
          <cell r="M183" t="str">
            <v/>
          </cell>
        </row>
        <row r="184">
          <cell r="I184" t="str">
            <v/>
          </cell>
          <cell r="M184" t="str">
            <v/>
          </cell>
        </row>
        <row r="185">
          <cell r="I185" t="str">
            <v/>
          </cell>
          <cell r="M185" t="str">
            <v/>
          </cell>
        </row>
        <row r="186">
          <cell r="I186" t="str">
            <v/>
          </cell>
          <cell r="M186" t="str">
            <v/>
          </cell>
        </row>
        <row r="187">
          <cell r="I187" t="str">
            <v/>
          </cell>
          <cell r="M187" t="str">
            <v/>
          </cell>
        </row>
        <row r="188">
          <cell r="I188" t="str">
            <v/>
          </cell>
          <cell r="M188" t="str">
            <v/>
          </cell>
        </row>
        <row r="189">
          <cell r="I189" t="str">
            <v/>
          </cell>
          <cell r="M189" t="str">
            <v/>
          </cell>
        </row>
        <row r="190">
          <cell r="I190" t="str">
            <v/>
          </cell>
          <cell r="M190" t="str">
            <v/>
          </cell>
        </row>
        <row r="191">
          <cell r="I191" t="str">
            <v/>
          </cell>
          <cell r="M191" t="str">
            <v/>
          </cell>
        </row>
        <row r="192">
          <cell r="I192" t="str">
            <v/>
          </cell>
          <cell r="M192" t="str">
            <v/>
          </cell>
        </row>
        <row r="193">
          <cell r="I193" t="str">
            <v/>
          </cell>
          <cell r="M193" t="str">
            <v/>
          </cell>
        </row>
        <row r="194">
          <cell r="I194" t="str">
            <v/>
          </cell>
          <cell r="M194" t="str">
            <v/>
          </cell>
        </row>
        <row r="195">
          <cell r="I195" t="str">
            <v/>
          </cell>
          <cell r="M195" t="str">
            <v/>
          </cell>
        </row>
        <row r="196">
          <cell r="I196" t="str">
            <v/>
          </cell>
          <cell r="M196" t="str">
            <v/>
          </cell>
        </row>
        <row r="197">
          <cell r="I197" t="str">
            <v/>
          </cell>
          <cell r="M197" t="str">
            <v/>
          </cell>
        </row>
        <row r="198">
          <cell r="I198" t="str">
            <v/>
          </cell>
          <cell r="M198" t="str">
            <v/>
          </cell>
        </row>
        <row r="199">
          <cell r="I199" t="str">
            <v/>
          </cell>
          <cell r="M199" t="str">
            <v/>
          </cell>
        </row>
        <row r="200">
          <cell r="I200" t="str">
            <v/>
          </cell>
          <cell r="M200" t="str">
            <v/>
          </cell>
        </row>
        <row r="201">
          <cell r="I201" t="str">
            <v/>
          </cell>
          <cell r="M201" t="str">
            <v/>
          </cell>
        </row>
        <row r="202">
          <cell r="I202" t="str">
            <v/>
          </cell>
          <cell r="M202" t="str">
            <v/>
          </cell>
        </row>
        <row r="203">
          <cell r="I203" t="str">
            <v/>
          </cell>
          <cell r="M203" t="str">
            <v/>
          </cell>
        </row>
        <row r="204">
          <cell r="I204" t="str">
            <v/>
          </cell>
          <cell r="M204" t="str">
            <v/>
          </cell>
        </row>
        <row r="205">
          <cell r="I205" t="str">
            <v/>
          </cell>
          <cell r="M205" t="str">
            <v/>
          </cell>
        </row>
        <row r="206">
          <cell r="I206" t="str">
            <v/>
          </cell>
          <cell r="M206" t="str">
            <v/>
          </cell>
        </row>
        <row r="207">
          <cell r="I207" t="str">
            <v/>
          </cell>
          <cell r="M207" t="str">
            <v/>
          </cell>
        </row>
        <row r="208">
          <cell r="I208" t="str">
            <v/>
          </cell>
          <cell r="M208" t="str">
            <v/>
          </cell>
        </row>
        <row r="209">
          <cell r="I209" t="str">
            <v/>
          </cell>
          <cell r="M209" t="str">
            <v/>
          </cell>
        </row>
        <row r="210">
          <cell r="I210" t="str">
            <v/>
          </cell>
          <cell r="M210" t="str">
            <v/>
          </cell>
        </row>
        <row r="211">
          <cell r="I211" t="str">
            <v/>
          </cell>
          <cell r="M211" t="str">
            <v/>
          </cell>
        </row>
        <row r="212">
          <cell r="I212" t="str">
            <v/>
          </cell>
          <cell r="M212" t="str">
            <v/>
          </cell>
        </row>
        <row r="213">
          <cell r="I213" t="str">
            <v/>
          </cell>
          <cell r="M213" t="str">
            <v/>
          </cell>
        </row>
        <row r="214">
          <cell r="I214" t="str">
            <v/>
          </cell>
          <cell r="M214" t="str">
            <v/>
          </cell>
        </row>
        <row r="215">
          <cell r="I215" t="str">
            <v/>
          </cell>
          <cell r="M215" t="str">
            <v/>
          </cell>
        </row>
        <row r="216">
          <cell r="I216" t="str">
            <v/>
          </cell>
          <cell r="M216" t="str">
            <v/>
          </cell>
        </row>
        <row r="217">
          <cell r="I217" t="str">
            <v/>
          </cell>
          <cell r="M217" t="str">
            <v/>
          </cell>
        </row>
        <row r="218">
          <cell r="I218" t="str">
            <v/>
          </cell>
          <cell r="M218" t="str">
            <v/>
          </cell>
        </row>
        <row r="219">
          <cell r="I219" t="str">
            <v/>
          </cell>
          <cell r="M219" t="str">
            <v/>
          </cell>
        </row>
        <row r="220">
          <cell r="I220" t="str">
            <v/>
          </cell>
          <cell r="M220" t="str">
            <v/>
          </cell>
        </row>
        <row r="221">
          <cell r="I221" t="str">
            <v/>
          </cell>
          <cell r="M221" t="str">
            <v/>
          </cell>
        </row>
        <row r="222">
          <cell r="I222" t="str">
            <v/>
          </cell>
          <cell r="M222" t="str">
            <v/>
          </cell>
        </row>
        <row r="223">
          <cell r="I223" t="str">
            <v/>
          </cell>
          <cell r="M223" t="str">
            <v/>
          </cell>
        </row>
        <row r="224">
          <cell r="I224" t="str">
            <v/>
          </cell>
          <cell r="M224" t="str">
            <v/>
          </cell>
        </row>
        <row r="225">
          <cell r="I225" t="str">
            <v/>
          </cell>
          <cell r="M225" t="str">
            <v/>
          </cell>
        </row>
        <row r="226">
          <cell r="I226" t="str">
            <v/>
          </cell>
          <cell r="M226" t="str">
            <v/>
          </cell>
        </row>
        <row r="227">
          <cell r="I227" t="str">
            <v/>
          </cell>
          <cell r="M227" t="str">
            <v/>
          </cell>
        </row>
        <row r="228">
          <cell r="I228" t="str">
            <v/>
          </cell>
          <cell r="M228" t="str">
            <v/>
          </cell>
        </row>
        <row r="229">
          <cell r="I229" t="str">
            <v/>
          </cell>
          <cell r="M229" t="str">
            <v/>
          </cell>
        </row>
        <row r="230">
          <cell r="I230" t="str">
            <v/>
          </cell>
          <cell r="M230" t="str">
            <v/>
          </cell>
        </row>
        <row r="231">
          <cell r="I231" t="str">
            <v/>
          </cell>
          <cell r="M231" t="str">
            <v/>
          </cell>
        </row>
        <row r="232">
          <cell r="I232" t="str">
            <v/>
          </cell>
          <cell r="M232" t="str">
            <v/>
          </cell>
        </row>
        <row r="233">
          <cell r="I233" t="str">
            <v/>
          </cell>
          <cell r="M233" t="str">
            <v/>
          </cell>
        </row>
        <row r="234">
          <cell r="I234" t="str">
            <v/>
          </cell>
          <cell r="M234" t="str">
            <v/>
          </cell>
        </row>
        <row r="235">
          <cell r="I235" t="str">
            <v/>
          </cell>
          <cell r="M235" t="str">
            <v/>
          </cell>
        </row>
        <row r="236">
          <cell r="I236" t="str">
            <v/>
          </cell>
          <cell r="M236" t="str">
            <v/>
          </cell>
        </row>
        <row r="237">
          <cell r="I237" t="str">
            <v/>
          </cell>
          <cell r="M237" t="str">
            <v/>
          </cell>
        </row>
        <row r="238">
          <cell r="I238" t="str">
            <v/>
          </cell>
          <cell r="M238" t="str">
            <v/>
          </cell>
        </row>
        <row r="239">
          <cell r="I239" t="str">
            <v/>
          </cell>
          <cell r="M239" t="str">
            <v/>
          </cell>
        </row>
        <row r="240">
          <cell r="I240" t="str">
            <v/>
          </cell>
          <cell r="M240" t="str">
            <v/>
          </cell>
        </row>
        <row r="241">
          <cell r="I241" t="str">
            <v/>
          </cell>
          <cell r="M241" t="str">
            <v/>
          </cell>
        </row>
        <row r="242">
          <cell r="I242" t="str">
            <v/>
          </cell>
          <cell r="M242" t="str">
            <v/>
          </cell>
        </row>
        <row r="243">
          <cell r="I243" t="str">
            <v/>
          </cell>
          <cell r="M243" t="str">
            <v/>
          </cell>
        </row>
        <row r="244">
          <cell r="I244" t="str">
            <v/>
          </cell>
          <cell r="M244" t="str">
            <v/>
          </cell>
        </row>
        <row r="245">
          <cell r="I245" t="str">
            <v/>
          </cell>
          <cell r="M245" t="str">
            <v/>
          </cell>
        </row>
        <row r="246">
          <cell r="I246" t="str">
            <v/>
          </cell>
          <cell r="M246" t="str">
            <v/>
          </cell>
        </row>
        <row r="247">
          <cell r="I247" t="str">
            <v/>
          </cell>
          <cell r="M247" t="str">
            <v/>
          </cell>
        </row>
        <row r="248">
          <cell r="I248" t="str">
            <v/>
          </cell>
          <cell r="M248" t="str">
            <v/>
          </cell>
        </row>
        <row r="249">
          <cell r="I249" t="str">
            <v/>
          </cell>
          <cell r="M249" t="str">
            <v/>
          </cell>
        </row>
        <row r="250">
          <cell r="I250" t="str">
            <v/>
          </cell>
          <cell r="M250" t="str">
            <v/>
          </cell>
        </row>
        <row r="251">
          <cell r="I251" t="str">
            <v/>
          </cell>
          <cell r="M251" t="str">
            <v/>
          </cell>
        </row>
        <row r="252">
          <cell r="I252" t="str">
            <v/>
          </cell>
          <cell r="M252" t="str">
            <v/>
          </cell>
        </row>
        <row r="253">
          <cell r="I253" t="str">
            <v/>
          </cell>
          <cell r="M253" t="str">
            <v/>
          </cell>
        </row>
        <row r="254">
          <cell r="I254" t="str">
            <v/>
          </cell>
          <cell r="M254" t="str">
            <v/>
          </cell>
        </row>
      </sheetData>
      <sheetData sheetId="6" refreshError="1">
        <row r="2">
          <cell r="I2">
            <v>38231</v>
          </cell>
        </row>
        <row r="3">
          <cell r="I3">
            <v>38261</v>
          </cell>
          <cell r="M3">
            <v>0</v>
          </cell>
        </row>
        <row r="4">
          <cell r="I4">
            <v>38292</v>
          </cell>
          <cell r="M4">
            <v>0</v>
          </cell>
        </row>
        <row r="5">
          <cell r="I5">
            <v>38322</v>
          </cell>
          <cell r="M5">
            <v>0</v>
          </cell>
        </row>
        <row r="6">
          <cell r="I6">
            <v>38353</v>
          </cell>
          <cell r="M6">
            <v>0</v>
          </cell>
        </row>
        <row r="7">
          <cell r="I7">
            <v>38384</v>
          </cell>
          <cell r="M7">
            <v>0</v>
          </cell>
        </row>
        <row r="8">
          <cell r="I8">
            <v>38412</v>
          </cell>
          <cell r="M8">
            <v>0</v>
          </cell>
        </row>
        <row r="9">
          <cell r="I9">
            <v>38443</v>
          </cell>
          <cell r="M9">
            <v>0</v>
          </cell>
        </row>
        <row r="10">
          <cell r="I10">
            <v>38473</v>
          </cell>
          <cell r="M10">
            <v>0</v>
          </cell>
        </row>
        <row r="11">
          <cell r="I11">
            <v>38504</v>
          </cell>
          <cell r="M11">
            <v>0</v>
          </cell>
        </row>
        <row r="12">
          <cell r="I12">
            <v>38534</v>
          </cell>
          <cell r="M12">
            <v>0</v>
          </cell>
        </row>
        <row r="13">
          <cell r="I13">
            <v>38565</v>
          </cell>
          <cell r="M13">
            <v>0</v>
          </cell>
        </row>
        <row r="14">
          <cell r="I14">
            <v>38596</v>
          </cell>
          <cell r="M14">
            <v>0</v>
          </cell>
        </row>
        <row r="15">
          <cell r="I15">
            <v>38626</v>
          </cell>
          <cell r="M15">
            <v>0</v>
          </cell>
        </row>
        <row r="16">
          <cell r="I16">
            <v>38657</v>
          </cell>
          <cell r="M16">
            <v>0</v>
          </cell>
        </row>
        <row r="17">
          <cell r="B17">
            <v>0</v>
          </cell>
          <cell r="I17">
            <v>38687</v>
          </cell>
          <cell r="M17">
            <v>0</v>
          </cell>
        </row>
        <row r="18">
          <cell r="B18">
            <v>0</v>
          </cell>
          <cell r="I18">
            <v>38718</v>
          </cell>
          <cell r="M18">
            <v>0</v>
          </cell>
        </row>
        <row r="19">
          <cell r="I19">
            <v>38749</v>
          </cell>
          <cell r="M19">
            <v>0</v>
          </cell>
        </row>
        <row r="20">
          <cell r="I20">
            <v>38777</v>
          </cell>
          <cell r="M20">
            <v>0</v>
          </cell>
        </row>
        <row r="21">
          <cell r="I21">
            <v>38808</v>
          </cell>
          <cell r="M21">
            <v>0</v>
          </cell>
        </row>
        <row r="22">
          <cell r="I22">
            <v>38838</v>
          </cell>
          <cell r="M22">
            <v>0</v>
          </cell>
        </row>
        <row r="23">
          <cell r="I23">
            <v>38869</v>
          </cell>
          <cell r="M23">
            <v>0</v>
          </cell>
        </row>
        <row r="24">
          <cell r="I24">
            <v>38899</v>
          </cell>
          <cell r="M24">
            <v>0</v>
          </cell>
        </row>
        <row r="25">
          <cell r="I25">
            <v>38930</v>
          </cell>
          <cell r="M25">
            <v>0</v>
          </cell>
        </row>
        <row r="26">
          <cell r="I26">
            <v>38961</v>
          </cell>
          <cell r="M26">
            <v>0</v>
          </cell>
        </row>
        <row r="27">
          <cell r="I27">
            <v>38991</v>
          </cell>
          <cell r="M27">
            <v>0</v>
          </cell>
        </row>
        <row r="28">
          <cell r="I28">
            <v>39022</v>
          </cell>
          <cell r="M28">
            <v>0</v>
          </cell>
        </row>
        <row r="29">
          <cell r="I29">
            <v>39052</v>
          </cell>
          <cell r="M29">
            <v>0</v>
          </cell>
        </row>
        <row r="30">
          <cell r="I30">
            <v>39083</v>
          </cell>
          <cell r="M30">
            <v>0</v>
          </cell>
        </row>
        <row r="31">
          <cell r="I31">
            <v>39114</v>
          </cell>
          <cell r="M31">
            <v>0</v>
          </cell>
        </row>
        <row r="32">
          <cell r="I32">
            <v>39142</v>
          </cell>
          <cell r="M32">
            <v>0</v>
          </cell>
        </row>
        <row r="33">
          <cell r="I33">
            <v>39173</v>
          </cell>
          <cell r="M33">
            <v>0</v>
          </cell>
        </row>
        <row r="34">
          <cell r="I34">
            <v>39203</v>
          </cell>
          <cell r="M34">
            <v>0</v>
          </cell>
        </row>
        <row r="35">
          <cell r="I35">
            <v>39234</v>
          </cell>
          <cell r="M35">
            <v>0</v>
          </cell>
        </row>
        <row r="36">
          <cell r="I36">
            <v>39264</v>
          </cell>
          <cell r="M36">
            <v>0</v>
          </cell>
        </row>
        <row r="37">
          <cell r="I37">
            <v>39295</v>
          </cell>
          <cell r="M37">
            <v>0</v>
          </cell>
        </row>
        <row r="38">
          <cell r="I38">
            <v>39326</v>
          </cell>
          <cell r="M38">
            <v>0</v>
          </cell>
        </row>
        <row r="39">
          <cell r="I39">
            <v>39356</v>
          </cell>
          <cell r="M39">
            <v>0</v>
          </cell>
        </row>
        <row r="40">
          <cell r="I40">
            <v>39387</v>
          </cell>
          <cell r="M40">
            <v>0</v>
          </cell>
        </row>
        <row r="41">
          <cell r="I41">
            <v>39417</v>
          </cell>
          <cell r="M41">
            <v>0</v>
          </cell>
        </row>
        <row r="42">
          <cell r="I42">
            <v>39448</v>
          </cell>
          <cell r="M42">
            <v>0</v>
          </cell>
        </row>
        <row r="43">
          <cell r="I43">
            <v>39479</v>
          </cell>
          <cell r="M43">
            <v>0</v>
          </cell>
        </row>
        <row r="44">
          <cell r="I44">
            <v>39508</v>
          </cell>
          <cell r="M44">
            <v>0</v>
          </cell>
        </row>
        <row r="45">
          <cell r="I45">
            <v>39539</v>
          </cell>
          <cell r="M45">
            <v>0</v>
          </cell>
        </row>
        <row r="46">
          <cell r="I46">
            <v>39569</v>
          </cell>
          <cell r="M46">
            <v>0</v>
          </cell>
        </row>
        <row r="47">
          <cell r="I47">
            <v>39600</v>
          </cell>
          <cell r="M47">
            <v>0</v>
          </cell>
        </row>
        <row r="48">
          <cell r="I48">
            <v>39630</v>
          </cell>
          <cell r="M48">
            <v>0</v>
          </cell>
        </row>
        <row r="49">
          <cell r="I49">
            <v>39661</v>
          </cell>
          <cell r="M49">
            <v>0</v>
          </cell>
        </row>
        <row r="50">
          <cell r="I50">
            <v>39692</v>
          </cell>
          <cell r="M50">
            <v>0</v>
          </cell>
        </row>
        <row r="51">
          <cell r="I51">
            <v>39722</v>
          </cell>
          <cell r="M51">
            <v>0</v>
          </cell>
        </row>
        <row r="52">
          <cell r="I52">
            <v>39753</v>
          </cell>
          <cell r="M52">
            <v>0</v>
          </cell>
        </row>
        <row r="53">
          <cell r="I53">
            <v>39783</v>
          </cell>
          <cell r="M53">
            <v>0</v>
          </cell>
        </row>
        <row r="54">
          <cell r="I54">
            <v>39814</v>
          </cell>
          <cell r="M54">
            <v>0</v>
          </cell>
        </row>
        <row r="55">
          <cell r="I55">
            <v>39845</v>
          </cell>
          <cell r="M55">
            <v>0</v>
          </cell>
        </row>
        <row r="56">
          <cell r="I56">
            <v>39873</v>
          </cell>
          <cell r="M56">
            <v>0</v>
          </cell>
        </row>
        <row r="57">
          <cell r="I57">
            <v>39904</v>
          </cell>
          <cell r="M57">
            <v>0</v>
          </cell>
        </row>
        <row r="58">
          <cell r="I58">
            <v>39934</v>
          </cell>
          <cell r="M58">
            <v>0</v>
          </cell>
        </row>
        <row r="59">
          <cell r="I59">
            <v>39965</v>
          </cell>
          <cell r="M59">
            <v>0</v>
          </cell>
        </row>
        <row r="60">
          <cell r="I60">
            <v>39995</v>
          </cell>
          <cell r="M60">
            <v>0</v>
          </cell>
        </row>
        <row r="61">
          <cell r="I61">
            <v>40026</v>
          </cell>
          <cell r="M61">
            <v>0</v>
          </cell>
        </row>
        <row r="62">
          <cell r="I62">
            <v>40057</v>
          </cell>
          <cell r="M62">
            <v>0</v>
          </cell>
        </row>
        <row r="63">
          <cell r="I63">
            <v>40087</v>
          </cell>
          <cell r="M63">
            <v>0</v>
          </cell>
        </row>
        <row r="64">
          <cell r="I64">
            <v>40118</v>
          </cell>
          <cell r="M64">
            <v>0</v>
          </cell>
        </row>
        <row r="65">
          <cell r="I65">
            <v>40148</v>
          </cell>
          <cell r="M65">
            <v>0</v>
          </cell>
        </row>
        <row r="66">
          <cell r="I66">
            <v>40179</v>
          </cell>
          <cell r="M66">
            <v>0</v>
          </cell>
        </row>
        <row r="67">
          <cell r="I67">
            <v>40210</v>
          </cell>
          <cell r="M67">
            <v>0</v>
          </cell>
        </row>
        <row r="68">
          <cell r="I68">
            <v>40238</v>
          </cell>
          <cell r="M68">
            <v>0</v>
          </cell>
        </row>
        <row r="69">
          <cell r="I69">
            <v>40269</v>
          </cell>
          <cell r="M69">
            <v>0</v>
          </cell>
        </row>
        <row r="70">
          <cell r="I70">
            <v>40299</v>
          </cell>
          <cell r="M70">
            <v>0</v>
          </cell>
        </row>
        <row r="71">
          <cell r="I71">
            <v>40330</v>
          </cell>
          <cell r="M71">
            <v>0</v>
          </cell>
        </row>
        <row r="72">
          <cell r="I72">
            <v>40360</v>
          </cell>
          <cell r="M72">
            <v>0</v>
          </cell>
        </row>
        <row r="73">
          <cell r="I73">
            <v>40391</v>
          </cell>
          <cell r="M73">
            <v>0</v>
          </cell>
        </row>
        <row r="74">
          <cell r="I74">
            <v>40422</v>
          </cell>
          <cell r="M74">
            <v>0</v>
          </cell>
        </row>
        <row r="75">
          <cell r="I75">
            <v>40452</v>
          </cell>
          <cell r="M75">
            <v>0</v>
          </cell>
        </row>
        <row r="76">
          <cell r="I76">
            <v>40483</v>
          </cell>
          <cell r="M76">
            <v>0</v>
          </cell>
        </row>
        <row r="77">
          <cell r="I77">
            <v>40513</v>
          </cell>
          <cell r="M77">
            <v>0</v>
          </cell>
        </row>
        <row r="78">
          <cell r="I78">
            <v>40544</v>
          </cell>
          <cell r="M78">
            <v>0</v>
          </cell>
        </row>
        <row r="79">
          <cell r="I79">
            <v>40575</v>
          </cell>
          <cell r="M79">
            <v>0</v>
          </cell>
        </row>
        <row r="80">
          <cell r="I80">
            <v>40603</v>
          </cell>
          <cell r="M80">
            <v>0</v>
          </cell>
        </row>
        <row r="81">
          <cell r="I81">
            <v>40634</v>
          </cell>
          <cell r="M81">
            <v>0</v>
          </cell>
        </row>
        <row r="82">
          <cell r="I82">
            <v>40664</v>
          </cell>
          <cell r="M82">
            <v>0</v>
          </cell>
        </row>
        <row r="83">
          <cell r="I83">
            <v>40695</v>
          </cell>
          <cell r="M83">
            <v>0</v>
          </cell>
        </row>
        <row r="84">
          <cell r="I84">
            <v>40725</v>
          </cell>
          <cell r="M84">
            <v>0</v>
          </cell>
        </row>
        <row r="85">
          <cell r="I85">
            <v>40756</v>
          </cell>
          <cell r="M85">
            <v>0</v>
          </cell>
        </row>
        <row r="86">
          <cell r="I86">
            <v>40787</v>
          </cell>
          <cell r="M86">
            <v>0</v>
          </cell>
        </row>
        <row r="87">
          <cell r="I87">
            <v>40817</v>
          </cell>
          <cell r="M87">
            <v>0</v>
          </cell>
        </row>
        <row r="88">
          <cell r="I88">
            <v>40848</v>
          </cell>
          <cell r="M88">
            <v>0</v>
          </cell>
        </row>
        <row r="89">
          <cell r="I89">
            <v>40878</v>
          </cell>
          <cell r="M89">
            <v>0</v>
          </cell>
        </row>
        <row r="90">
          <cell r="I90">
            <v>40909</v>
          </cell>
          <cell r="M90">
            <v>0</v>
          </cell>
        </row>
        <row r="91">
          <cell r="I91">
            <v>40940</v>
          </cell>
          <cell r="M91">
            <v>0</v>
          </cell>
        </row>
        <row r="92">
          <cell r="I92">
            <v>40969</v>
          </cell>
          <cell r="M92">
            <v>0</v>
          </cell>
        </row>
        <row r="93">
          <cell r="I93">
            <v>41000</v>
          </cell>
          <cell r="M93">
            <v>0</v>
          </cell>
        </row>
        <row r="94">
          <cell r="I94">
            <v>41030</v>
          </cell>
          <cell r="M94">
            <v>0</v>
          </cell>
        </row>
        <row r="95">
          <cell r="I95">
            <v>41061</v>
          </cell>
          <cell r="M95">
            <v>0</v>
          </cell>
        </row>
        <row r="96">
          <cell r="I96">
            <v>41091</v>
          </cell>
          <cell r="M96">
            <v>0</v>
          </cell>
        </row>
        <row r="97">
          <cell r="I97">
            <v>41122</v>
          </cell>
          <cell r="M97">
            <v>0</v>
          </cell>
        </row>
        <row r="98">
          <cell r="I98">
            <v>41153</v>
          </cell>
          <cell r="M98">
            <v>0</v>
          </cell>
        </row>
        <row r="99">
          <cell r="I99">
            <v>41183</v>
          </cell>
          <cell r="M99">
            <v>0</v>
          </cell>
        </row>
        <row r="100">
          <cell r="I100">
            <v>41214</v>
          </cell>
          <cell r="M100">
            <v>0</v>
          </cell>
        </row>
        <row r="101">
          <cell r="I101">
            <v>41244</v>
          </cell>
          <cell r="M101">
            <v>0</v>
          </cell>
        </row>
        <row r="102">
          <cell r="I102">
            <v>41275</v>
          </cell>
          <cell r="M102">
            <v>0</v>
          </cell>
        </row>
        <row r="103">
          <cell r="I103">
            <v>41306</v>
          </cell>
          <cell r="M103">
            <v>0</v>
          </cell>
        </row>
        <row r="104">
          <cell r="I104">
            <v>41334</v>
          </cell>
          <cell r="M104">
            <v>0</v>
          </cell>
        </row>
        <row r="105">
          <cell r="I105">
            <v>41365</v>
          </cell>
          <cell r="M105">
            <v>0</v>
          </cell>
        </row>
        <row r="106">
          <cell r="I106">
            <v>41395</v>
          </cell>
          <cell r="M106">
            <v>0</v>
          </cell>
        </row>
        <row r="107">
          <cell r="I107">
            <v>41426</v>
          </cell>
          <cell r="M107">
            <v>0</v>
          </cell>
        </row>
        <row r="108">
          <cell r="I108">
            <v>41456</v>
          </cell>
          <cell r="M108">
            <v>0</v>
          </cell>
        </row>
        <row r="109">
          <cell r="I109">
            <v>41487</v>
          </cell>
          <cell r="M109">
            <v>0</v>
          </cell>
        </row>
        <row r="110">
          <cell r="I110">
            <v>41518</v>
          </cell>
          <cell r="M110">
            <v>0</v>
          </cell>
        </row>
        <row r="111">
          <cell r="I111">
            <v>41548</v>
          </cell>
          <cell r="M111">
            <v>0</v>
          </cell>
        </row>
        <row r="112">
          <cell r="I112">
            <v>41579</v>
          </cell>
          <cell r="M112">
            <v>0</v>
          </cell>
        </row>
        <row r="113">
          <cell r="I113">
            <v>41609</v>
          </cell>
          <cell r="M113">
            <v>0</v>
          </cell>
        </row>
        <row r="114">
          <cell r="I114">
            <v>41640</v>
          </cell>
          <cell r="M114">
            <v>0</v>
          </cell>
        </row>
        <row r="115">
          <cell r="I115">
            <v>41671</v>
          </cell>
          <cell r="M115">
            <v>0</v>
          </cell>
        </row>
        <row r="116">
          <cell r="I116">
            <v>41699</v>
          </cell>
          <cell r="M116">
            <v>0</v>
          </cell>
        </row>
        <row r="117">
          <cell r="I117">
            <v>41730</v>
          </cell>
          <cell r="M117">
            <v>0</v>
          </cell>
        </row>
        <row r="118">
          <cell r="I118">
            <v>41760</v>
          </cell>
          <cell r="M118">
            <v>0</v>
          </cell>
        </row>
        <row r="119">
          <cell r="I119">
            <v>41791</v>
          </cell>
          <cell r="M119">
            <v>0</v>
          </cell>
        </row>
        <row r="120">
          <cell r="I120">
            <v>41821</v>
          </cell>
          <cell r="M120">
            <v>0</v>
          </cell>
        </row>
        <row r="121">
          <cell r="I121">
            <v>41852</v>
          </cell>
          <cell r="M121">
            <v>0</v>
          </cell>
        </row>
        <row r="122">
          <cell r="I122">
            <v>41883</v>
          </cell>
          <cell r="M122">
            <v>0</v>
          </cell>
        </row>
        <row r="123">
          <cell r="I123">
            <v>41913</v>
          </cell>
          <cell r="M123">
            <v>0</v>
          </cell>
        </row>
        <row r="124">
          <cell r="I124">
            <v>41944</v>
          </cell>
          <cell r="M124">
            <v>0</v>
          </cell>
        </row>
        <row r="125">
          <cell r="I125">
            <v>41974</v>
          </cell>
          <cell r="M125">
            <v>0</v>
          </cell>
        </row>
        <row r="126">
          <cell r="I126">
            <v>42005</v>
          </cell>
          <cell r="M126">
            <v>0</v>
          </cell>
        </row>
        <row r="127">
          <cell r="I127">
            <v>42036</v>
          </cell>
          <cell r="M127">
            <v>0</v>
          </cell>
        </row>
        <row r="128">
          <cell r="I128">
            <v>42064</v>
          </cell>
          <cell r="M128">
            <v>0</v>
          </cell>
        </row>
        <row r="129">
          <cell r="I129">
            <v>42095</v>
          </cell>
          <cell r="M129">
            <v>0</v>
          </cell>
        </row>
        <row r="130">
          <cell r="I130">
            <v>42125</v>
          </cell>
          <cell r="M130">
            <v>0</v>
          </cell>
        </row>
        <row r="131">
          <cell r="I131">
            <v>42156</v>
          </cell>
          <cell r="M131">
            <v>0</v>
          </cell>
        </row>
        <row r="132">
          <cell r="I132">
            <v>42186</v>
          </cell>
          <cell r="M132">
            <v>0</v>
          </cell>
        </row>
        <row r="133">
          <cell r="I133">
            <v>42217</v>
          </cell>
          <cell r="M133">
            <v>0</v>
          </cell>
        </row>
        <row r="134">
          <cell r="I134">
            <v>42248</v>
          </cell>
          <cell r="M134">
            <v>0</v>
          </cell>
        </row>
        <row r="135">
          <cell r="I135">
            <v>42278</v>
          </cell>
          <cell r="M135">
            <v>0</v>
          </cell>
        </row>
        <row r="136">
          <cell r="I136">
            <v>42309</v>
          </cell>
          <cell r="M136">
            <v>0</v>
          </cell>
        </row>
        <row r="137">
          <cell r="I137">
            <v>42339</v>
          </cell>
          <cell r="M137">
            <v>0</v>
          </cell>
        </row>
        <row r="138">
          <cell r="I138">
            <v>42370</v>
          </cell>
          <cell r="M138">
            <v>0</v>
          </cell>
        </row>
        <row r="139">
          <cell r="I139">
            <v>42401</v>
          </cell>
          <cell r="M139">
            <v>0</v>
          </cell>
        </row>
        <row r="140">
          <cell r="I140">
            <v>42430</v>
          </cell>
          <cell r="M140">
            <v>0</v>
          </cell>
        </row>
        <row r="141">
          <cell r="I141">
            <v>42461</v>
          </cell>
          <cell r="M141">
            <v>0</v>
          </cell>
        </row>
        <row r="142">
          <cell r="I142">
            <v>42491</v>
          </cell>
          <cell r="M142">
            <v>0</v>
          </cell>
        </row>
        <row r="143">
          <cell r="I143">
            <v>42522</v>
          </cell>
          <cell r="M143">
            <v>0</v>
          </cell>
        </row>
        <row r="144">
          <cell r="I144">
            <v>42552</v>
          </cell>
          <cell r="M144">
            <v>0</v>
          </cell>
        </row>
        <row r="145">
          <cell r="I145">
            <v>42583</v>
          </cell>
          <cell r="M145">
            <v>0</v>
          </cell>
        </row>
        <row r="146">
          <cell r="I146">
            <v>42614</v>
          </cell>
          <cell r="M146">
            <v>0</v>
          </cell>
        </row>
        <row r="147">
          <cell r="I147">
            <v>42644</v>
          </cell>
          <cell r="M147">
            <v>0</v>
          </cell>
        </row>
        <row r="148">
          <cell r="I148">
            <v>42675</v>
          </cell>
          <cell r="M148">
            <v>0</v>
          </cell>
        </row>
        <row r="149">
          <cell r="I149">
            <v>42705</v>
          </cell>
          <cell r="M149">
            <v>0</v>
          </cell>
        </row>
        <row r="150">
          <cell r="I150">
            <v>42736</v>
          </cell>
          <cell r="M150">
            <v>0</v>
          </cell>
        </row>
        <row r="151">
          <cell r="I151">
            <v>42767</v>
          </cell>
          <cell r="M151">
            <v>0</v>
          </cell>
        </row>
        <row r="152">
          <cell r="I152">
            <v>42795</v>
          </cell>
          <cell r="M152">
            <v>0</v>
          </cell>
        </row>
        <row r="153">
          <cell r="I153">
            <v>42826</v>
          </cell>
          <cell r="M153">
            <v>0</v>
          </cell>
        </row>
        <row r="154">
          <cell r="I154">
            <v>42856</v>
          </cell>
          <cell r="M154">
            <v>0</v>
          </cell>
        </row>
        <row r="155">
          <cell r="I155">
            <v>42887</v>
          </cell>
          <cell r="M155">
            <v>0</v>
          </cell>
        </row>
        <row r="156">
          <cell r="I156">
            <v>42917</v>
          </cell>
          <cell r="M156">
            <v>0</v>
          </cell>
        </row>
        <row r="157">
          <cell r="I157">
            <v>42948</v>
          </cell>
          <cell r="M157">
            <v>0</v>
          </cell>
        </row>
        <row r="158">
          <cell r="I158">
            <v>42979</v>
          </cell>
          <cell r="M158">
            <v>0</v>
          </cell>
        </row>
        <row r="159">
          <cell r="I159">
            <v>43009</v>
          </cell>
          <cell r="M159">
            <v>0</v>
          </cell>
        </row>
        <row r="160">
          <cell r="I160">
            <v>43040</v>
          </cell>
          <cell r="M160">
            <v>0</v>
          </cell>
        </row>
        <row r="161">
          <cell r="I161">
            <v>43070</v>
          </cell>
          <cell r="M161">
            <v>0</v>
          </cell>
        </row>
        <row r="162">
          <cell r="I162">
            <v>43101</v>
          </cell>
          <cell r="M162">
            <v>0</v>
          </cell>
        </row>
        <row r="163">
          <cell r="I163">
            <v>43132</v>
          </cell>
          <cell r="M163">
            <v>0</v>
          </cell>
        </row>
        <row r="164">
          <cell r="I164">
            <v>43160</v>
          </cell>
          <cell r="M164">
            <v>0</v>
          </cell>
        </row>
        <row r="165">
          <cell r="I165">
            <v>43191</v>
          </cell>
          <cell r="M165">
            <v>0</v>
          </cell>
        </row>
        <row r="166">
          <cell r="I166">
            <v>43221</v>
          </cell>
          <cell r="M166">
            <v>0</v>
          </cell>
        </row>
        <row r="167">
          <cell r="I167">
            <v>43252</v>
          </cell>
          <cell r="M167">
            <v>0</v>
          </cell>
        </row>
        <row r="168">
          <cell r="I168">
            <v>43282</v>
          </cell>
          <cell r="M168">
            <v>0</v>
          </cell>
        </row>
        <row r="169">
          <cell r="I169">
            <v>43313</v>
          </cell>
          <cell r="M169">
            <v>0</v>
          </cell>
        </row>
        <row r="170">
          <cell r="I170">
            <v>43344</v>
          </cell>
          <cell r="M170">
            <v>0</v>
          </cell>
        </row>
        <row r="171">
          <cell r="I171">
            <v>43374</v>
          </cell>
          <cell r="M171">
            <v>0</v>
          </cell>
        </row>
        <row r="172">
          <cell r="I172">
            <v>43405</v>
          </cell>
          <cell r="M172">
            <v>0</v>
          </cell>
        </row>
        <row r="173">
          <cell r="I173">
            <v>43435</v>
          </cell>
          <cell r="M173">
            <v>0</v>
          </cell>
        </row>
        <row r="174">
          <cell r="I174">
            <v>43466</v>
          </cell>
          <cell r="M174">
            <v>0</v>
          </cell>
        </row>
        <row r="175">
          <cell r="I175">
            <v>43497</v>
          </cell>
          <cell r="M175">
            <v>0</v>
          </cell>
        </row>
        <row r="176">
          <cell r="I176">
            <v>43525</v>
          </cell>
          <cell r="M176">
            <v>0</v>
          </cell>
        </row>
        <row r="177">
          <cell r="I177">
            <v>43556</v>
          </cell>
          <cell r="M177">
            <v>0</v>
          </cell>
        </row>
        <row r="178">
          <cell r="I178">
            <v>43586</v>
          </cell>
          <cell r="M178">
            <v>0</v>
          </cell>
        </row>
        <row r="179">
          <cell r="I179">
            <v>43617</v>
          </cell>
          <cell r="M179">
            <v>0</v>
          </cell>
        </row>
        <row r="180">
          <cell r="I180">
            <v>43647</v>
          </cell>
          <cell r="M180">
            <v>0</v>
          </cell>
        </row>
        <row r="181">
          <cell r="I181">
            <v>43678</v>
          </cell>
          <cell r="M181">
            <v>0</v>
          </cell>
        </row>
        <row r="182">
          <cell r="I182">
            <v>43709</v>
          </cell>
          <cell r="M182">
            <v>0</v>
          </cell>
        </row>
        <row r="183">
          <cell r="I183" t="str">
            <v/>
          </cell>
          <cell r="M183" t="str">
            <v/>
          </cell>
        </row>
        <row r="184">
          <cell r="I184" t="str">
            <v/>
          </cell>
          <cell r="M184" t="str">
            <v/>
          </cell>
        </row>
        <row r="185">
          <cell r="I185" t="str">
            <v/>
          </cell>
          <cell r="M185" t="str">
            <v/>
          </cell>
        </row>
        <row r="186">
          <cell r="I186" t="str">
            <v/>
          </cell>
          <cell r="M186" t="str">
            <v/>
          </cell>
        </row>
        <row r="187">
          <cell r="I187" t="str">
            <v/>
          </cell>
          <cell r="M187" t="str">
            <v/>
          </cell>
        </row>
        <row r="188">
          <cell r="I188" t="str">
            <v/>
          </cell>
          <cell r="M188" t="str">
            <v/>
          </cell>
        </row>
        <row r="189">
          <cell r="I189" t="str">
            <v/>
          </cell>
          <cell r="M189" t="str">
            <v/>
          </cell>
        </row>
        <row r="190">
          <cell r="I190" t="str">
            <v/>
          </cell>
          <cell r="M190" t="str">
            <v/>
          </cell>
        </row>
        <row r="191">
          <cell r="I191" t="str">
            <v/>
          </cell>
          <cell r="M191" t="str">
            <v/>
          </cell>
        </row>
        <row r="192">
          <cell r="I192" t="str">
            <v/>
          </cell>
          <cell r="M192" t="str">
            <v/>
          </cell>
        </row>
        <row r="193">
          <cell r="I193" t="str">
            <v/>
          </cell>
          <cell r="M193" t="str">
            <v/>
          </cell>
        </row>
        <row r="194">
          <cell r="I194" t="str">
            <v/>
          </cell>
          <cell r="M194" t="str">
            <v/>
          </cell>
        </row>
        <row r="195">
          <cell r="I195" t="str">
            <v/>
          </cell>
          <cell r="M195" t="str">
            <v/>
          </cell>
        </row>
        <row r="196">
          <cell r="I196" t="str">
            <v/>
          </cell>
          <cell r="M196" t="str">
            <v/>
          </cell>
        </row>
        <row r="197">
          <cell r="I197" t="str">
            <v/>
          </cell>
          <cell r="M197" t="str">
            <v/>
          </cell>
        </row>
        <row r="198">
          <cell r="I198" t="str">
            <v/>
          </cell>
          <cell r="M198" t="str">
            <v/>
          </cell>
        </row>
        <row r="199">
          <cell r="I199" t="str">
            <v/>
          </cell>
          <cell r="M199" t="str">
            <v/>
          </cell>
        </row>
        <row r="200">
          <cell r="I200" t="str">
            <v/>
          </cell>
          <cell r="M200" t="str">
            <v/>
          </cell>
        </row>
        <row r="201">
          <cell r="I201" t="str">
            <v/>
          </cell>
          <cell r="M201" t="str">
            <v/>
          </cell>
        </row>
        <row r="202">
          <cell r="I202" t="str">
            <v/>
          </cell>
          <cell r="M202" t="str">
            <v/>
          </cell>
        </row>
        <row r="203">
          <cell r="I203" t="str">
            <v/>
          </cell>
          <cell r="M203" t="str">
            <v/>
          </cell>
        </row>
        <row r="204">
          <cell r="I204" t="str">
            <v/>
          </cell>
          <cell r="M204" t="str">
            <v/>
          </cell>
        </row>
        <row r="205">
          <cell r="I205" t="str">
            <v/>
          </cell>
          <cell r="M205" t="str">
            <v/>
          </cell>
        </row>
        <row r="206">
          <cell r="I206" t="str">
            <v/>
          </cell>
          <cell r="M206" t="str">
            <v/>
          </cell>
        </row>
        <row r="207">
          <cell r="I207" t="str">
            <v/>
          </cell>
          <cell r="M207" t="str">
            <v/>
          </cell>
        </row>
        <row r="208">
          <cell r="I208" t="str">
            <v/>
          </cell>
          <cell r="M208" t="str">
            <v/>
          </cell>
        </row>
        <row r="209">
          <cell r="I209" t="str">
            <v/>
          </cell>
          <cell r="M209" t="str">
            <v/>
          </cell>
        </row>
        <row r="210">
          <cell r="I210" t="str">
            <v/>
          </cell>
          <cell r="M210" t="str">
            <v/>
          </cell>
        </row>
        <row r="211">
          <cell r="I211" t="str">
            <v/>
          </cell>
          <cell r="M211" t="str">
            <v/>
          </cell>
        </row>
        <row r="212">
          <cell r="I212" t="str">
            <v/>
          </cell>
          <cell r="M212" t="str">
            <v/>
          </cell>
        </row>
        <row r="213">
          <cell r="I213" t="str">
            <v/>
          </cell>
          <cell r="M213" t="str">
            <v/>
          </cell>
        </row>
        <row r="214">
          <cell r="I214" t="str">
            <v/>
          </cell>
          <cell r="M214" t="str">
            <v/>
          </cell>
        </row>
        <row r="215">
          <cell r="I215" t="str">
            <v/>
          </cell>
          <cell r="M215" t="str">
            <v/>
          </cell>
        </row>
        <row r="216">
          <cell r="I216" t="str">
            <v/>
          </cell>
          <cell r="M216" t="str">
            <v/>
          </cell>
        </row>
        <row r="217">
          <cell r="I217" t="str">
            <v/>
          </cell>
          <cell r="M217" t="str">
            <v/>
          </cell>
        </row>
        <row r="218">
          <cell r="I218" t="str">
            <v/>
          </cell>
          <cell r="M218" t="str">
            <v/>
          </cell>
        </row>
        <row r="219">
          <cell r="I219" t="str">
            <v/>
          </cell>
          <cell r="M219" t="str">
            <v/>
          </cell>
        </row>
        <row r="220">
          <cell r="I220" t="str">
            <v/>
          </cell>
          <cell r="M220" t="str">
            <v/>
          </cell>
        </row>
        <row r="221">
          <cell r="I221" t="str">
            <v/>
          </cell>
          <cell r="M221" t="str">
            <v/>
          </cell>
        </row>
        <row r="222">
          <cell r="I222" t="str">
            <v/>
          </cell>
          <cell r="M222" t="str">
            <v/>
          </cell>
        </row>
        <row r="223">
          <cell r="I223" t="str">
            <v/>
          </cell>
          <cell r="M223" t="str">
            <v/>
          </cell>
        </row>
        <row r="224">
          <cell r="I224" t="str">
            <v/>
          </cell>
          <cell r="M224" t="str">
            <v/>
          </cell>
        </row>
        <row r="225">
          <cell r="I225" t="str">
            <v/>
          </cell>
          <cell r="M225" t="str">
            <v/>
          </cell>
        </row>
        <row r="226">
          <cell r="I226" t="str">
            <v/>
          </cell>
          <cell r="M226" t="str">
            <v/>
          </cell>
        </row>
        <row r="227">
          <cell r="I227" t="str">
            <v/>
          </cell>
          <cell r="M227" t="str">
            <v/>
          </cell>
        </row>
        <row r="228">
          <cell r="I228" t="str">
            <v/>
          </cell>
          <cell r="M228" t="str">
            <v/>
          </cell>
        </row>
        <row r="229">
          <cell r="I229" t="str">
            <v/>
          </cell>
          <cell r="M229" t="str">
            <v/>
          </cell>
        </row>
        <row r="230">
          <cell r="I230" t="str">
            <v/>
          </cell>
          <cell r="M230" t="str">
            <v/>
          </cell>
        </row>
        <row r="231">
          <cell r="I231" t="str">
            <v/>
          </cell>
          <cell r="M231" t="str">
            <v/>
          </cell>
        </row>
        <row r="232">
          <cell r="I232" t="str">
            <v/>
          </cell>
          <cell r="M232" t="str">
            <v/>
          </cell>
        </row>
        <row r="233">
          <cell r="I233" t="str">
            <v/>
          </cell>
          <cell r="M233" t="str">
            <v/>
          </cell>
        </row>
        <row r="234">
          <cell r="I234" t="str">
            <v/>
          </cell>
          <cell r="M234" t="str">
            <v/>
          </cell>
        </row>
        <row r="235">
          <cell r="I235" t="str">
            <v/>
          </cell>
          <cell r="M235" t="str">
            <v/>
          </cell>
        </row>
        <row r="236">
          <cell r="I236" t="str">
            <v/>
          </cell>
          <cell r="M236" t="str">
            <v/>
          </cell>
        </row>
        <row r="237">
          <cell r="I237" t="str">
            <v/>
          </cell>
          <cell r="M237" t="str">
            <v/>
          </cell>
        </row>
        <row r="238">
          <cell r="I238" t="str">
            <v/>
          </cell>
          <cell r="M238" t="str">
            <v/>
          </cell>
        </row>
        <row r="239">
          <cell r="I239" t="str">
            <v/>
          </cell>
          <cell r="M239" t="str">
            <v/>
          </cell>
        </row>
        <row r="240">
          <cell r="I240" t="str">
            <v/>
          </cell>
          <cell r="M240" t="str">
            <v/>
          </cell>
        </row>
        <row r="241">
          <cell r="I241" t="str">
            <v/>
          </cell>
          <cell r="M241" t="str">
            <v/>
          </cell>
        </row>
        <row r="242">
          <cell r="I242" t="str">
            <v/>
          </cell>
          <cell r="M242" t="str">
            <v/>
          </cell>
        </row>
        <row r="243">
          <cell r="I243" t="str">
            <v/>
          </cell>
          <cell r="M243" t="str">
            <v/>
          </cell>
        </row>
        <row r="244">
          <cell r="I244" t="str">
            <v/>
          </cell>
          <cell r="M244" t="str">
            <v/>
          </cell>
        </row>
        <row r="245">
          <cell r="I245" t="str">
            <v/>
          </cell>
          <cell r="M245" t="str">
            <v/>
          </cell>
        </row>
        <row r="246">
          <cell r="I246" t="str">
            <v/>
          </cell>
          <cell r="M246" t="str">
            <v/>
          </cell>
        </row>
        <row r="247">
          <cell r="I247" t="str">
            <v/>
          </cell>
          <cell r="M247" t="str">
            <v/>
          </cell>
        </row>
        <row r="248">
          <cell r="I248" t="str">
            <v/>
          </cell>
          <cell r="M248" t="str">
            <v/>
          </cell>
        </row>
        <row r="249">
          <cell r="I249" t="str">
            <v/>
          </cell>
          <cell r="M249" t="str">
            <v/>
          </cell>
        </row>
        <row r="250">
          <cell r="I250" t="str">
            <v/>
          </cell>
          <cell r="M250" t="str">
            <v/>
          </cell>
        </row>
        <row r="251">
          <cell r="I251" t="str">
            <v/>
          </cell>
          <cell r="M251" t="str">
            <v/>
          </cell>
        </row>
        <row r="252">
          <cell r="I252" t="str">
            <v/>
          </cell>
          <cell r="M252" t="str">
            <v/>
          </cell>
        </row>
        <row r="253">
          <cell r="I253" t="str">
            <v/>
          </cell>
          <cell r="M253" t="str">
            <v/>
          </cell>
        </row>
        <row r="254">
          <cell r="I254" t="str">
            <v/>
          </cell>
          <cell r="M254" t="str">
            <v/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 communaux"/>
      <sheetName val="Param globaux"/>
      <sheetName val="Param opération"/>
      <sheetName val="Surfaces"/>
      <sheetName val="Présentations"/>
      <sheetName val="Prix rev.CE"/>
      <sheetName val="Bilan Détaillé CE DDE"/>
      <sheetName val="Bilan Récap. CE DDE"/>
      <sheetName val="Attestations DDE"/>
      <sheetName val="Contingent CE DDE"/>
      <sheetName val="ODSDataSheet"/>
      <sheetName val="ODSTempDataSheet"/>
    </sheetNames>
    <sheetDataSet>
      <sheetData sheetId="0"/>
      <sheetData sheetId="1" refreshError="1">
        <row r="7">
          <cell r="J7">
            <v>595</v>
          </cell>
        </row>
        <row r="9">
          <cell r="J9">
            <v>6098</v>
          </cell>
        </row>
        <row r="34">
          <cell r="J34">
            <v>0.05</v>
          </cell>
        </row>
        <row r="35">
          <cell r="J35">
            <v>0.03</v>
          </cell>
        </row>
        <row r="36">
          <cell r="J36">
            <v>2.1000000000000001E-2</v>
          </cell>
        </row>
        <row r="37">
          <cell r="J37">
            <v>8.5000000000000006E-2</v>
          </cell>
        </row>
      </sheetData>
      <sheetData sheetId="2" refreshError="1">
        <row r="4">
          <cell r="F4" t="str">
            <v>FIDJI individuels</v>
          </cell>
        </row>
        <row r="6">
          <cell r="F6" t="str">
            <v/>
          </cell>
        </row>
        <row r="38">
          <cell r="F38">
            <v>127500</v>
          </cell>
        </row>
        <row r="39">
          <cell r="F39">
            <v>0</v>
          </cell>
        </row>
        <row r="41">
          <cell r="F41">
            <v>246</v>
          </cell>
        </row>
        <row r="42">
          <cell r="F42">
            <v>672</v>
          </cell>
        </row>
        <row r="43">
          <cell r="F43">
            <v>0</v>
          </cell>
        </row>
        <row r="44">
          <cell r="F44">
            <v>3.0000000000000001E-3</v>
          </cell>
        </row>
        <row r="45">
          <cell r="F45">
            <v>0.02</v>
          </cell>
        </row>
        <row r="46">
          <cell r="F46">
            <v>800</v>
          </cell>
        </row>
        <row r="47">
          <cell r="F47">
            <v>304.89999999999998</v>
          </cell>
        </row>
        <row r="48">
          <cell r="F48">
            <v>0</v>
          </cell>
        </row>
        <row r="51">
          <cell r="F51">
            <v>0.32500000000000001</v>
          </cell>
        </row>
        <row r="52">
          <cell r="F52">
            <v>1149774.6459999999</v>
          </cell>
        </row>
        <row r="53">
          <cell r="F53">
            <v>0</v>
          </cell>
        </row>
        <row r="54">
          <cell r="F54" t="str">
            <v>CAF</v>
          </cell>
        </row>
        <row r="55">
          <cell r="F55">
            <v>91470</v>
          </cell>
        </row>
        <row r="56">
          <cell r="F56">
            <v>0</v>
          </cell>
        </row>
        <row r="58">
          <cell r="F58">
            <v>0</v>
          </cell>
        </row>
        <row r="60">
          <cell r="F60">
            <v>0</v>
          </cell>
        </row>
        <row r="61">
          <cell r="F61">
            <v>0</v>
          </cell>
        </row>
        <row r="62">
          <cell r="F62" t="str">
            <v>Autre sub logement</v>
          </cell>
        </row>
        <row r="63">
          <cell r="F63">
            <v>0</v>
          </cell>
        </row>
        <row r="64">
          <cell r="F64" t="str">
            <v>Autre sub commerce</v>
          </cell>
        </row>
        <row r="65">
          <cell r="F65" t="str">
            <v>Région</v>
          </cell>
        </row>
        <row r="66">
          <cell r="F66">
            <v>0</v>
          </cell>
        </row>
        <row r="67">
          <cell r="F67">
            <v>0.75</v>
          </cell>
        </row>
        <row r="70">
          <cell r="F70">
            <v>0</v>
          </cell>
        </row>
        <row r="71">
          <cell r="F71" t="str">
            <v>OUI</v>
          </cell>
        </row>
        <row r="72">
          <cell r="F72" t="str">
            <v>NON</v>
          </cell>
        </row>
        <row r="73">
          <cell r="F73" t="str">
            <v/>
          </cell>
        </row>
        <row r="75">
          <cell r="F75">
            <v>18000</v>
          </cell>
        </row>
        <row r="78">
          <cell r="F78">
            <v>0</v>
          </cell>
        </row>
        <row r="83">
          <cell r="F83">
            <v>294468</v>
          </cell>
        </row>
        <row r="84">
          <cell r="F84">
            <v>0</v>
          </cell>
        </row>
        <row r="85">
          <cell r="F85">
            <v>0</v>
          </cell>
        </row>
        <row r="86">
          <cell r="F86">
            <v>0</v>
          </cell>
        </row>
        <row r="87">
          <cell r="F87">
            <v>0</v>
          </cell>
        </row>
        <row r="90">
          <cell r="F90">
            <v>0</v>
          </cell>
        </row>
        <row r="91">
          <cell r="F91">
            <v>0</v>
          </cell>
        </row>
      </sheetData>
      <sheetData sheetId="3" refreshError="1">
        <row r="53">
          <cell r="X53">
            <v>0</v>
          </cell>
          <cell r="AA53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 communaux"/>
      <sheetName val="Param globaux"/>
      <sheetName val="Param opération"/>
      <sheetName val="Surfaces"/>
      <sheetName val="Présentations"/>
      <sheetName val="Prix rev.CE"/>
      <sheetName val="Bilan Détaillé CE DDE"/>
      <sheetName val="Bilan Récap. CE DDE"/>
      <sheetName val="Attestations DDE"/>
      <sheetName val="Contingent CE DDE"/>
      <sheetName val="ODSDataSheet"/>
      <sheetName val="ODSTempDataSheet"/>
    </sheetNames>
    <sheetDataSet>
      <sheetData sheetId="0" refreshError="1"/>
      <sheetData sheetId="1" refreshError="1"/>
      <sheetData sheetId="2" refreshError="1">
        <row r="4">
          <cell r="F4" t="str">
            <v>FIDJI individuels</v>
          </cell>
        </row>
        <row r="5">
          <cell r="F5">
            <v>15</v>
          </cell>
        </row>
        <row r="7">
          <cell r="F7" t="str">
            <v>LLTS</v>
          </cell>
        </row>
        <row r="25">
          <cell r="F25" t="str">
            <v/>
          </cell>
        </row>
        <row r="27">
          <cell r="F27" t="str">
            <v>Aménagement</v>
          </cell>
        </row>
        <row r="32">
          <cell r="F32" t="str">
            <v>Say Piscine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 d'entrée"/>
      <sheetName val="GUIDE DEAL"/>
      <sheetName val="première page"/>
      <sheetName val="1"/>
      <sheetName val="2"/>
      <sheetName val="3"/>
      <sheetName val="4"/>
      <sheetName val="5"/>
      <sheetName val="6"/>
      <sheetName val="7"/>
      <sheetName val="8"/>
      <sheetName val="9"/>
      <sheetName val="Calculs détaillés"/>
      <sheetName val="Notice explicative"/>
      <sheetName val="Test de compensation"/>
      <sheetName val="FFD LLTS"/>
      <sheetName val="Bdgt"/>
      <sheetName val="BILAN"/>
      <sheetName val="SOLDE"/>
      <sheetName val="FICHE CLOTURE"/>
      <sheetName val="Prgr. 2015"/>
      <sheetName val="DPR LLS"/>
      <sheetName val="DPR LLTS"/>
      <sheetName val="Base éligible"/>
      <sheetName val="FFD LLS"/>
      <sheetName val="FRAFU AVS + LESG"/>
      <sheetName val="5.5 plafond aides"/>
      <sheetName val="pièces 3.2 et 3.3"/>
      <sheetName val="Feuil1"/>
    </sheetNames>
    <sheetDataSet>
      <sheetData sheetId="0">
        <row r="8">
          <cell r="D8">
            <v>0</v>
          </cell>
        </row>
        <row r="12">
          <cell r="E12" t="str">
            <v>4, rue Lacaussade 3 - 97 480 SAINT-JOSEPH</v>
          </cell>
        </row>
        <row r="16">
          <cell r="E16" t="str">
            <v>SAINT-JOSEPH</v>
          </cell>
        </row>
      </sheetData>
      <sheetData sheetId="1"/>
      <sheetData sheetId="2"/>
      <sheetData sheetId="3">
        <row r="101">
          <cell r="O101">
            <v>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58">
          <cell r="L158">
            <v>1544668</v>
          </cell>
        </row>
      </sheetData>
      <sheetData sheetId="17"/>
      <sheetData sheetId="18"/>
      <sheetData sheetId="19"/>
      <sheetData sheetId="20">
        <row r="1">
          <cell r="D1" t="str">
            <v>Lacaussade 3</v>
          </cell>
        </row>
        <row r="67">
          <cell r="AA67">
            <v>803098</v>
          </cell>
        </row>
      </sheetData>
      <sheetData sheetId="21"/>
      <sheetData sheetId="22">
        <row r="62">
          <cell r="E62">
            <v>2686138.1842805124</v>
          </cell>
        </row>
      </sheetData>
      <sheetData sheetId="23"/>
      <sheetData sheetId="24"/>
      <sheetData sheetId="25"/>
      <sheetData sheetId="26">
        <row r="8">
          <cell r="C8">
            <v>0</v>
          </cell>
          <cell r="E8">
            <v>0</v>
          </cell>
        </row>
      </sheetData>
      <sheetData sheetId="27"/>
      <sheetData sheetId="2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ar. com."/>
      <sheetName val="Par. glob."/>
      <sheetName val="Par. prêt"/>
      <sheetName val="Par. Op."/>
      <sheetName val="Surf."/>
      <sheetName val="Prix rev.CE"/>
      <sheetName val="Defisc"/>
      <sheetName val="CA"/>
      <sheetName val="Prés."/>
      <sheetName val="Financeurs"/>
      <sheetName val="DDE - B simpl."/>
      <sheetName val="DDE - B détail."/>
      <sheetName val="DDE - Attest."/>
      <sheetName val="DDE - Cont."/>
      <sheetName val="CEX - Recap"/>
      <sheetName val="CEX - Graph."/>
      <sheetName val="CEX - Résult."/>
      <sheetName val="ODSDataSheet"/>
      <sheetName val="ODSTempDataSheet"/>
    </sheetNames>
    <sheetDataSet>
      <sheetData sheetId="0"/>
      <sheetData sheetId="1"/>
      <sheetData sheetId="2" refreshError="1">
        <row r="14">
          <cell r="K14">
            <v>2247</v>
          </cell>
        </row>
      </sheetData>
      <sheetData sheetId="3"/>
      <sheetData sheetId="4" refreshError="1">
        <row r="145">
          <cell r="F145">
            <v>2010</v>
          </cell>
        </row>
        <row r="146">
          <cell r="F146" t="str">
            <v/>
          </cell>
        </row>
        <row r="147">
          <cell r="F147">
            <v>2.1000000000000001E-2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habitat social"/>
      <sheetName val="Saisie"/>
      <sheetName val="fiche opé"/>
      <sheetName val="Charges COP"/>
      <sheetName val="Charges CTX"/>
      <sheetName val="A.O."/>
      <sheetName val="O.S."/>
      <sheetName val="Livraisons"/>
      <sheetName val="Défisc"/>
      <sheetName val="VEFA"/>
      <sheetName val="ANRU"/>
      <sheetName val="Prets - garanties"/>
      <sheetName val="Suivi par intervenant"/>
      <sheetName val="Suivi par secteur"/>
      <sheetName val="Listes"/>
      <sheetName val="TABLEAU DE BORD HABITAT"/>
    </sheetNames>
    <sheetDataSet>
      <sheetData sheetId="0" refreshError="1">
        <row r="11">
          <cell r="A11" t="str">
            <v>opération</v>
          </cell>
          <cell r="B11" t="str">
            <v>n° compt</v>
          </cell>
          <cell r="C11" t="str">
            <v>zone</v>
          </cell>
          <cell r="D11" t="str">
            <v>COMMUNES</v>
          </cell>
          <cell r="E11" t="str">
            <v>Localisation</v>
          </cell>
          <cell r="F11" t="str">
            <v>Nbre L</v>
          </cell>
          <cell r="G11" t="str">
            <v>produit</v>
          </cell>
          <cell r="H11" t="str">
            <v>Cgal</v>
          </cell>
          <cell r="I11" t="str">
            <v>type aide Cgal</v>
          </cell>
          <cell r="J11" t="str">
            <v>TYP</v>
          </cell>
          <cell r="K11" t="str">
            <v>foncier</v>
          </cell>
          <cell r="L11" t="str">
            <v>si CF</v>
          </cell>
          <cell r="M11" t="str">
            <v>Foncier</v>
          </cell>
          <cell r="N11" t="str">
            <v>COP</v>
          </cell>
          <cell r="O11" t="str">
            <v>CTX</v>
          </cell>
          <cell r="P11" t="str">
            <v>ASS</v>
          </cell>
          <cell r="Q11" t="str">
            <v>AMT</v>
          </cell>
          <cell r="R11" t="str">
            <v>LBU</v>
          </cell>
          <cell r="S11" t="str">
            <v>prob dépôt AO</v>
          </cell>
          <cell r="T11" t="str">
            <v>Remarques</v>
          </cell>
          <cell r="U11" t="str">
            <v>Maitrise d'œuvre</v>
          </cell>
          <cell r="V11" t="str">
            <v>AVANCEMENT</v>
          </cell>
          <cell r="W11" t="str">
            <v>Dépôt PC</v>
          </cell>
          <cell r="X11" t="str">
            <v>d</v>
          </cell>
          <cell r="Y11" t="str">
            <v>N° de permis de construire</v>
          </cell>
          <cell r="Z11" t="str">
            <v>Obtention PC</v>
          </cell>
          <cell r="AA11" t="str">
            <v>o</v>
          </cell>
          <cell r="AB11" t="str">
            <v>Comité Engt</v>
          </cell>
          <cell r="AC11" t="str">
            <v>v</v>
          </cell>
          <cell r="AD11" t="str">
            <v>CA du</v>
          </cell>
          <cell r="AE11" t="str">
            <v>Dépôt FINCT</v>
          </cell>
          <cell r="AF11" t="str">
            <v>f</v>
          </cell>
          <cell r="AG11" t="str">
            <v>Décision finct</v>
          </cell>
          <cell r="AH11" t="str">
            <v>lanct AO</v>
          </cell>
          <cell r="AI11" t="str">
            <v>ao</v>
          </cell>
          <cell r="AJ11" t="str">
            <v>OS</v>
          </cell>
          <cell r="AK11" t="str">
            <v>ch</v>
          </cell>
          <cell r="AL11" t="str">
            <v>ecart AO/OS</v>
          </cell>
          <cell r="AM11" t="str">
            <v>année OS</v>
          </cell>
          <cell r="AN11" t="str">
            <v>durée chantier</v>
          </cell>
          <cell r="AO11" t="str">
            <v>LIV technique</v>
          </cell>
          <cell r="AP11" t="str">
            <v>LIV reelle</v>
          </cell>
          <cell r="AQ11" t="str">
            <v>li</v>
          </cell>
          <cell r="AR11" t="str">
            <v>année LIV</v>
          </cell>
          <cell r="AS11" t="str">
            <v>t1bis</v>
          </cell>
          <cell r="AT11" t="str">
            <v>surf t1bis</v>
          </cell>
          <cell r="AU11" t="str">
            <v>T2</v>
          </cell>
          <cell r="AV11" t="str">
            <v>surf T2</v>
          </cell>
          <cell r="AW11" t="str">
            <v>T2/3</v>
          </cell>
          <cell r="AX11" t="str">
            <v>surf T2/3</v>
          </cell>
          <cell r="AY11" t="str">
            <v>T3</v>
          </cell>
          <cell r="AZ11" t="str">
            <v>surf T3</v>
          </cell>
          <cell r="BA11" t="str">
            <v>T3/4</v>
          </cell>
          <cell r="BB11" t="str">
            <v>surf T3/4</v>
          </cell>
          <cell r="BC11" t="str">
            <v>T4</v>
          </cell>
          <cell r="BD11" t="str">
            <v>surf T4</v>
          </cell>
          <cell r="BE11" t="str">
            <v>T4/5</v>
          </cell>
          <cell r="BF11" t="str">
            <v>surf T4/5</v>
          </cell>
          <cell r="BG11" t="str">
            <v>T5</v>
          </cell>
          <cell r="BH11" t="str">
            <v>surf T5</v>
          </cell>
          <cell r="BI11" t="str">
            <v>T5/6</v>
          </cell>
          <cell r="BJ11" t="str">
            <v>surf T5/6</v>
          </cell>
          <cell r="BK11" t="str">
            <v>verif N</v>
          </cell>
          <cell r="BL11" t="str">
            <v>loyer théorique</v>
          </cell>
          <cell r="BM11" t="str">
            <v>charges théoriques</v>
          </cell>
          <cell r="BN11" t="str">
            <v>CG</v>
          </cell>
          <cell r="BO11" t="str">
            <v>GAR EMP CG</v>
          </cell>
          <cell r="BP11" t="str">
            <v>commune</v>
          </cell>
          <cell r="BQ11" t="str">
            <v>GAR EMP COM</v>
          </cell>
          <cell r="BR11" t="str">
            <v>finct comp LLTS1</v>
          </cell>
          <cell r="BS11" t="str">
            <v>%age reservation</v>
          </cell>
          <cell r="BT11" t="str">
            <v>convention signée</v>
          </cell>
          <cell r="BU11" t="str">
            <v>finct comp LLTS2</v>
          </cell>
          <cell r="BV11" t="str">
            <v>%age reservation</v>
          </cell>
          <cell r="BW11" t="str">
            <v>convention signée</v>
          </cell>
          <cell r="BX11" t="str">
            <v>Prêt CDC ou autre</v>
          </cell>
          <cell r="BY11" t="str">
            <v>Shon</v>
          </cell>
          <cell r="BZ11" t="str">
            <v>Shob</v>
          </cell>
          <cell r="CA11" t="str">
            <v>Sfinançables</v>
          </cell>
          <cell r="CB11" t="str">
            <v>Shabitable</v>
          </cell>
          <cell r="CC11" t="str">
            <v>Sdéfisc</v>
          </cell>
          <cell r="CD11" t="str">
            <v>Sperficie terrain</v>
          </cell>
          <cell r="CE11" t="str">
            <v>centrale de production</v>
          </cell>
          <cell r="CF11" t="str">
            <v>lot solaire</v>
          </cell>
          <cell r="CG11" t="str">
            <v xml:space="preserve"> region</v>
          </cell>
          <cell r="CH11" t="str">
            <v xml:space="preserve"> Feder</v>
          </cell>
          <cell r="CI11" t="str">
            <v xml:space="preserve"> DRIRE</v>
          </cell>
          <cell r="CJ11" t="str">
            <v>Véhicule fiscal</v>
          </cell>
          <cell r="CK11" t="str">
            <v>Défiscalisateur</v>
          </cell>
          <cell r="CL11" t="str">
            <v>Dépôt agrement</v>
          </cell>
          <cell r="CM11" t="str">
            <v>Agrement</v>
          </cell>
          <cell r="CN11" t="str">
            <v>Montant défisc</v>
          </cell>
          <cell r="CO11" t="str">
            <v>montage défisc</v>
          </cell>
          <cell r="CP11" t="str">
            <v>Périmetre ANRU</v>
          </cell>
          <cell r="CQ11" t="str">
            <v>Opération cloturée</v>
          </cell>
          <cell r="CR11" t="str">
            <v>Charge foncière TTC</v>
          </cell>
          <cell r="CS11" t="str">
            <v>cout terrain TTC</v>
          </cell>
          <cell r="CT11" t="str">
            <v>Batiment TTC (hors solaire)</v>
          </cell>
          <cell r="CU11" t="str">
            <v>Eau chaude solaire TTC</v>
          </cell>
          <cell r="CV11" t="str">
            <v>Honoraires &amp; autres frais TTC</v>
          </cell>
          <cell r="CW11" t="str">
            <v>Interets de préfinancement</v>
          </cell>
          <cell r="CX11" t="str">
            <v>TOTAL</v>
          </cell>
          <cell r="CY11" t="str">
            <v>LBU</v>
          </cell>
          <cell r="CZ11" t="str">
            <v>LBU terrain</v>
          </cell>
          <cell r="DA11" t="str">
            <v>subvention complementaire LLTS</v>
          </cell>
          <cell r="DB11" t="str">
            <v>Subvention complémentaire paritaire</v>
          </cell>
          <cell r="DC11" t="str">
            <v>LBU surcharge foncière</v>
          </cell>
          <cell r="DD11" t="str">
            <v>Collectivité subvention surcharge fonciere</v>
          </cell>
          <cell r="DE11" t="str">
            <v>Suvention solaire</v>
          </cell>
          <cell r="DF11" t="str">
            <v>Autres subvention 1</v>
          </cell>
          <cell r="DG11" t="str">
            <v>Financeurs aute subvention 1</v>
          </cell>
          <cell r="DH11" t="str">
            <v>Autres subvention 2</v>
          </cell>
          <cell r="DI11" t="str">
            <v>Financeurs aute subvention 2</v>
          </cell>
          <cell r="DJ11" t="str">
            <v>TOTAL SUBVENTIONS</v>
          </cell>
          <cell r="DK11" t="str">
            <v>CDC</v>
          </cell>
          <cell r="DL11" t="str">
            <v>CDC foncier</v>
          </cell>
          <cell r="DM11" t="str">
            <v>Collecteur 1%</v>
          </cell>
          <cell r="DN11" t="str">
            <v>Complementaire</v>
          </cell>
          <cell r="DO11" t="str">
            <v>TOTAL PRÊT</v>
          </cell>
          <cell r="DP11" t="str">
            <v>F P surcharge foncières</v>
          </cell>
          <cell r="DQ11" t="str">
            <v>F P pour revision de prix</v>
          </cell>
          <cell r="DR11" t="str">
            <v>F P solaire</v>
          </cell>
          <cell r="DS11" t="str">
            <v>Autre</v>
          </cell>
          <cell r="DT11" t="str">
            <v>TOTAL FONDS PROPRES</v>
          </cell>
          <cell r="DU11" t="str">
            <v>Vérification Prix revient / financement</v>
          </cell>
          <cell r="DV11" t="str">
            <v>Vendeur VEFA</v>
          </cell>
          <cell r="DW11" t="str">
            <v xml:space="preserve">Charges foncières TTC aux logement </v>
          </cell>
          <cell r="DX11" t="str">
            <v>Cout Batiments au m² financable</v>
          </cell>
          <cell r="DY11" t="str">
            <v>Cout total TTC m² habitable</v>
          </cell>
          <cell r="DZ11" t="str">
            <v>Cout total TTC m² financable</v>
          </cell>
          <cell r="EA11" t="str">
            <v>COUT TOTAL TTC au logement</v>
          </cell>
          <cell r="EB11" t="str">
            <v>Fonds Propres au logement</v>
          </cell>
          <cell r="EC11" t="str">
            <v>Descriptif opération</v>
          </cell>
          <cell r="ED11" t="str">
            <v>Adresse image 1</v>
          </cell>
          <cell r="EE11" t="str">
            <v>Adresse image 2</v>
          </cell>
          <cell r="EF11" t="str">
            <v>Logement réservé CILR</v>
          </cell>
          <cell r="EG11" t="str">
            <v>Prêt CILR</v>
          </cell>
          <cell r="EH11" t="str">
            <v>Convention CILR</v>
          </cell>
          <cell r="EI11" t="str">
            <v>Logements réservé ACLPME</v>
          </cell>
          <cell r="EJ11" t="str">
            <v>Prêt ACLPME</v>
          </cell>
          <cell r="EK11" t="str">
            <v>Convention ACLPME</v>
          </cell>
          <cell r="EL11" t="str">
            <v>Logements reservés ACLPME</v>
          </cell>
          <cell r="EM11" t="str">
            <v>Logement réservé LAPOSTE</v>
          </cell>
          <cell r="EN11" t="str">
            <v>Subvention LAPOSTE</v>
          </cell>
          <cell r="EO11" t="str">
            <v>Convention LAPOSTE</v>
          </cell>
          <cell r="EP11" t="str">
            <v>Réservataires communes</v>
          </cell>
          <cell r="EQ11" t="str">
            <v>Réservataires prefectures</v>
          </cell>
          <cell r="ER11" t="str">
            <v>Nombre de logement autre reservataire</v>
          </cell>
          <cell r="ES11" t="str">
            <v>Subvention autre reservataire</v>
          </cell>
          <cell r="ET11" t="str">
            <v>Coinvention autre reservataire</v>
          </cell>
          <cell r="EU11" t="str">
            <v>DOC</v>
          </cell>
          <cell r="EV11" t="str">
            <v>DAT &amp; Conformité</v>
          </cell>
          <cell r="EW11" t="str">
            <v>Adresse de l'opération</v>
          </cell>
          <cell r="EX11" t="str">
            <v>Référence cadastrale</v>
          </cell>
        </row>
        <row r="12">
          <cell r="A12" t="str">
            <v xml:space="preserve"> A1 FLORES ex BERMUDES</v>
          </cell>
          <cell r="B12">
            <v>9690</v>
          </cell>
          <cell r="C12" t="str">
            <v>OUEST</v>
          </cell>
          <cell r="D12" t="str">
            <v>Port</v>
          </cell>
          <cell r="E12" t="str">
            <v>PRU MAIL DE L'OCEAN A1</v>
          </cell>
          <cell r="F12">
            <v>77</v>
          </cell>
          <cell r="G12" t="str">
            <v>LLS</v>
          </cell>
          <cell r="I12" t="str">
            <v>ETU</v>
          </cell>
          <cell r="J12" t="str">
            <v>COL</v>
          </cell>
          <cell r="K12" t="str">
            <v>CF</v>
          </cell>
          <cell r="L12" t="str">
            <v>SIDR</v>
          </cell>
          <cell r="M12" t="str">
            <v>maitrisé</v>
          </cell>
          <cell r="N12" t="str">
            <v>PC</v>
          </cell>
          <cell r="O12" t="str">
            <v>PC</v>
          </cell>
          <cell r="P12" t="str">
            <v>CS</v>
          </cell>
          <cell r="Q12" t="str">
            <v>SN</v>
          </cell>
          <cell r="R12">
            <v>2008</v>
          </cell>
          <cell r="S12">
            <v>0.75</v>
          </cell>
          <cell r="T12" t="str">
            <v>liberation foncier 2009?/126 000€ aclpme</v>
          </cell>
          <cell r="U12" t="str">
            <v>PERRAU</v>
          </cell>
          <cell r="V12" t="str">
            <v>K - OS TRAVAUX</v>
          </cell>
          <cell r="W12">
            <v>39630</v>
          </cell>
          <cell r="X12" t="str">
            <v>d</v>
          </cell>
          <cell r="Z12">
            <v>39751</v>
          </cell>
          <cell r="AA12" t="str">
            <v>o</v>
          </cell>
          <cell r="AB12">
            <v>39598</v>
          </cell>
          <cell r="AC12" t="str">
            <v>v</v>
          </cell>
          <cell r="AD12">
            <v>39729</v>
          </cell>
          <cell r="AE12">
            <v>39715</v>
          </cell>
          <cell r="AF12" t="str">
            <v>f</v>
          </cell>
          <cell r="AH12">
            <v>39751</v>
          </cell>
          <cell r="AI12" t="str">
            <v>ao</v>
          </cell>
          <cell r="AJ12">
            <v>39933</v>
          </cell>
          <cell r="AK12" t="str">
            <v/>
          </cell>
          <cell r="AL12">
            <v>5.9836927932667017</v>
          </cell>
          <cell r="AM12">
            <v>2009</v>
          </cell>
          <cell r="AN12">
            <v>23</v>
          </cell>
          <cell r="AO12">
            <v>40632</v>
          </cell>
          <cell r="AP12">
            <v>40647</v>
          </cell>
          <cell r="AQ12" t="str">
            <v/>
          </cell>
          <cell r="AR12">
            <v>2011</v>
          </cell>
          <cell r="BK12">
            <v>0</v>
          </cell>
          <cell r="BL12">
            <v>8.9700000000000006</v>
          </cell>
          <cell r="CJ12" t="str">
            <v>SCI Saint Denis</v>
          </cell>
          <cell r="CK12" t="str">
            <v>INFI</v>
          </cell>
          <cell r="CL12">
            <v>39801</v>
          </cell>
          <cell r="CM12" t="str">
            <v>-</v>
          </cell>
          <cell r="CN12">
            <v>0</v>
          </cell>
          <cell r="CO12" t="str">
            <v>199 undecies A</v>
          </cell>
          <cell r="CQ12" t="str">
            <v>non</v>
          </cell>
          <cell r="CX12">
            <v>0</v>
          </cell>
          <cell r="DE12">
            <v>0</v>
          </cell>
          <cell r="DJ12">
            <v>0</v>
          </cell>
          <cell r="DO12">
            <v>0</v>
          </cell>
          <cell r="DS12">
            <v>0</v>
          </cell>
          <cell r="DT12">
            <v>0</v>
          </cell>
          <cell r="DU12">
            <v>0</v>
          </cell>
          <cell r="ED12" t="str">
            <v>G:\Habitat\OPERATIONNEL HABITAT\02- Operations\Photothèque\images locatifs\Flores &amp; Malacca\Nouvelle Image (1).bmp</v>
          </cell>
          <cell r="EE12" t="str">
            <v>G:\Habitat\OPERATIONNEL HABITAT\02- Operations\Photothèque\image non disponible.jpg</v>
          </cell>
        </row>
        <row r="13">
          <cell r="A13" t="str">
            <v xml:space="preserve"> LE TEXTOR exCASCADES MV</v>
          </cell>
          <cell r="B13">
            <v>9648</v>
          </cell>
          <cell r="C13" t="str">
            <v>EST</v>
          </cell>
          <cell r="D13" t="str">
            <v>Plaine des Palmistes</v>
          </cell>
          <cell r="E13" t="str">
            <v>CENTRE VILLE</v>
          </cell>
          <cell r="F13">
            <v>12</v>
          </cell>
          <cell r="G13" t="str">
            <v>LLS</v>
          </cell>
          <cell r="H13" t="str">
            <v>déposé</v>
          </cell>
          <cell r="I13" t="str">
            <v>CG5</v>
          </cell>
          <cell r="J13" t="str">
            <v>MV</v>
          </cell>
          <cell r="K13" t="str">
            <v>CF</v>
          </cell>
          <cell r="L13" t="str">
            <v>SIDR</v>
          </cell>
          <cell r="M13" t="str">
            <v>maitrisé</v>
          </cell>
          <cell r="N13" t="str">
            <v>JPM</v>
          </cell>
          <cell r="O13" t="str">
            <v>JMO</v>
          </cell>
          <cell r="P13" t="str">
            <v>CC</v>
          </cell>
          <cell r="Q13" t="str">
            <v>SM</v>
          </cell>
          <cell r="R13">
            <v>2006</v>
          </cell>
          <cell r="S13">
            <v>0</v>
          </cell>
          <cell r="T13" t="str">
            <v>retard décision sidr pour os 2007</v>
          </cell>
          <cell r="U13" t="str">
            <v>ATELIER GAZUT</v>
          </cell>
          <cell r="V13" t="str">
            <v>L - CHANTIER EN COURS</v>
          </cell>
          <cell r="W13">
            <v>38855</v>
          </cell>
          <cell r="X13" t="str">
            <v>d</v>
          </cell>
          <cell r="Y13" t="str">
            <v>97441006A0072</v>
          </cell>
          <cell r="Z13">
            <v>39174</v>
          </cell>
          <cell r="AA13" t="str">
            <v>o</v>
          </cell>
          <cell r="AB13">
            <v>38974</v>
          </cell>
          <cell r="AC13" t="str">
            <v>v</v>
          </cell>
          <cell r="AD13">
            <v>38990</v>
          </cell>
          <cell r="AE13">
            <v>38904</v>
          </cell>
          <cell r="AF13" t="str">
            <v>f</v>
          </cell>
          <cell r="AG13">
            <v>39093</v>
          </cell>
          <cell r="AH13">
            <v>39042</v>
          </cell>
          <cell r="AI13" t="str">
            <v>ao</v>
          </cell>
          <cell r="AJ13">
            <v>39548</v>
          </cell>
          <cell r="AK13" t="str">
            <v>ch</v>
          </cell>
          <cell r="AL13">
            <v>16.635981062598631</v>
          </cell>
          <cell r="AM13">
            <v>2008</v>
          </cell>
          <cell r="AN13">
            <v>14</v>
          </cell>
          <cell r="AO13">
            <v>39974</v>
          </cell>
          <cell r="AP13">
            <v>39989</v>
          </cell>
          <cell r="AQ13" t="str">
            <v/>
          </cell>
          <cell r="AR13">
            <v>2009</v>
          </cell>
          <cell r="AS13">
            <v>4</v>
          </cell>
          <cell r="AT13">
            <v>34</v>
          </cell>
          <cell r="AW13">
            <v>8</v>
          </cell>
          <cell r="AX13">
            <v>54</v>
          </cell>
          <cell r="BK13">
            <v>12</v>
          </cell>
          <cell r="BL13">
            <v>7</v>
          </cell>
          <cell r="BM13">
            <v>0.31</v>
          </cell>
          <cell r="BO13" t="str">
            <v xml:space="preserve">transmis </v>
          </cell>
          <cell r="BQ13" t="str">
            <v xml:space="preserve">transmis </v>
          </cell>
          <cell r="BX13" t="str">
            <v>demande à faire</v>
          </cell>
          <cell r="BY13">
            <v>638.1</v>
          </cell>
          <cell r="BZ13">
            <v>702</v>
          </cell>
          <cell r="CA13">
            <v>638.1</v>
          </cell>
          <cell r="CE13" t="str">
            <v>ECS ind</v>
          </cell>
          <cell r="CF13">
            <v>44400</v>
          </cell>
          <cell r="CG13">
            <v>13320</v>
          </cell>
          <cell r="CH13">
            <v>19980</v>
          </cell>
          <cell r="CJ13" t="str">
            <v>-</v>
          </cell>
          <cell r="CK13" t="str">
            <v>-</v>
          </cell>
          <cell r="CL13" t="str">
            <v>-</v>
          </cell>
          <cell r="CM13" t="str">
            <v>-</v>
          </cell>
          <cell r="CN13">
            <v>0</v>
          </cell>
          <cell r="CQ13" t="str">
            <v>non</v>
          </cell>
          <cell r="CX13">
            <v>0</v>
          </cell>
          <cell r="DE13">
            <v>33300</v>
          </cell>
          <cell r="DJ13">
            <v>33300</v>
          </cell>
          <cell r="DO13">
            <v>0</v>
          </cell>
          <cell r="DQ13">
            <v>30764</v>
          </cell>
          <cell r="DR13">
            <v>12000</v>
          </cell>
          <cell r="DS13">
            <v>42764</v>
          </cell>
          <cell r="DT13">
            <v>85528</v>
          </cell>
          <cell r="DU13">
            <v>118828</v>
          </cell>
          <cell r="ED13" t="str">
            <v>G:\Habitat\OPERATIONNEL HABITAT\02- Operations\Photothèque\images locatifs\CASCADES\Cascades.jpg</v>
          </cell>
          <cell r="EE13" t="str">
            <v>G:\Habitat\OPERATIONNEL HABITAT\02- Operations\Photothèque\image non disponible.jpg</v>
          </cell>
        </row>
        <row r="14">
          <cell r="A14" t="str">
            <v xml:space="preserve"> LIFOU ex ARUBA </v>
          </cell>
          <cell r="B14">
            <v>9732</v>
          </cell>
          <cell r="C14" t="str">
            <v>EST</v>
          </cell>
          <cell r="D14" t="str">
            <v>Saint-Benoît</v>
          </cell>
          <cell r="E14" t="str">
            <v>ZAC ENTREE DE VILLE ST ANNE</v>
          </cell>
          <cell r="F14">
            <v>62</v>
          </cell>
          <cell r="G14" t="str">
            <v>LLTS</v>
          </cell>
          <cell r="J14" t="str">
            <v>COL</v>
          </cell>
          <cell r="K14" t="str">
            <v>CF</v>
          </cell>
          <cell r="L14" t="str">
            <v>SIDR</v>
          </cell>
          <cell r="M14" t="str">
            <v>maitrisé</v>
          </cell>
          <cell r="N14" t="str">
            <v>Cla</v>
          </cell>
          <cell r="O14" t="str">
            <v>JMO</v>
          </cell>
          <cell r="P14" t="str">
            <v>CC</v>
          </cell>
          <cell r="Q14" t="str">
            <v>AR</v>
          </cell>
          <cell r="R14">
            <v>2009</v>
          </cell>
          <cell r="S14">
            <v>0</v>
          </cell>
          <cell r="T14" t="str">
            <v>Problématique de la livraison de la station d'épuration (livraison annoncée octobre 2011) alors que l'opération doit se terminer courant 2011 !!!!</v>
          </cell>
          <cell r="U14" t="str">
            <v>DELCOURT</v>
          </cell>
          <cell r="V14" t="str">
            <v>B - ETUDE PRE-OP</v>
          </cell>
          <cell r="W14" t="str">
            <v>15/05/209</v>
          </cell>
          <cell r="X14" t="str">
            <v/>
          </cell>
          <cell r="AA14" t="str">
            <v/>
          </cell>
          <cell r="AC14" t="str">
            <v/>
          </cell>
          <cell r="AE14">
            <v>40071</v>
          </cell>
          <cell r="AF14" t="str">
            <v/>
          </cell>
          <cell r="AH14">
            <v>40071</v>
          </cell>
          <cell r="AI14" t="str">
            <v/>
          </cell>
          <cell r="AK14" t="str">
            <v/>
          </cell>
          <cell r="AL14">
            <v>-1317.4316149395056</v>
          </cell>
          <cell r="AM14" t="str">
            <v/>
          </cell>
          <cell r="AO14" t="str">
            <v/>
          </cell>
          <cell r="AP14" t="str">
            <v/>
          </cell>
          <cell r="AQ14" t="str">
            <v/>
          </cell>
          <cell r="AR14">
            <v>2012</v>
          </cell>
          <cell r="CJ14" t="str">
            <v>-</v>
          </cell>
          <cell r="CK14" t="str">
            <v>-</v>
          </cell>
          <cell r="CL14" t="str">
            <v>-</v>
          </cell>
          <cell r="CM14" t="str">
            <v>-</v>
          </cell>
          <cell r="CN14">
            <v>0</v>
          </cell>
          <cell r="CQ14" t="str">
            <v>non</v>
          </cell>
          <cell r="CX14">
            <v>0</v>
          </cell>
          <cell r="DE14">
            <v>0</v>
          </cell>
          <cell r="DJ14">
            <v>0</v>
          </cell>
          <cell r="DO14">
            <v>0</v>
          </cell>
          <cell r="DS14">
            <v>0</v>
          </cell>
          <cell r="DT14">
            <v>0</v>
          </cell>
          <cell r="DU14">
            <v>0</v>
          </cell>
          <cell r="ED14" t="str">
            <v>G:\Habitat\OPERATIONNEL HABITAT\02- Operations\Photothèque\image non disponible.jpg</v>
          </cell>
          <cell r="EE14" t="str">
            <v>G:\Habitat\OPERATIONNEL HABITAT\02- Operations\Photothèque\image non disponible.jpg</v>
          </cell>
        </row>
        <row r="15">
          <cell r="A15" t="str">
            <v xml:space="preserve"> STADE 2</v>
          </cell>
          <cell r="B15">
            <v>9681</v>
          </cell>
          <cell r="C15" t="str">
            <v>SUD</v>
          </cell>
          <cell r="D15" t="str">
            <v>Saint-Louis</v>
          </cell>
          <cell r="E15" t="str">
            <v>RHI DU STADE</v>
          </cell>
          <cell r="F15">
            <v>23</v>
          </cell>
          <cell r="G15" t="str">
            <v>LESG</v>
          </cell>
          <cell r="J15" t="str">
            <v>IND</v>
          </cell>
          <cell r="K15" t="str">
            <v>CF</v>
          </cell>
          <cell r="L15" t="str">
            <v>SIDR</v>
          </cell>
          <cell r="N15" t="str">
            <v>BS</v>
          </cell>
          <cell r="O15" t="str">
            <v>FG</v>
          </cell>
          <cell r="P15" t="str">
            <v>LV</v>
          </cell>
          <cell r="Q15" t="str">
            <v>HBM</v>
          </cell>
          <cell r="R15">
            <v>2006</v>
          </cell>
          <cell r="T15" t="str">
            <v>verif propriéte avec amenageur/temoin 02/2009</v>
          </cell>
          <cell r="U15" t="str">
            <v>SOAA MEUNIER</v>
          </cell>
          <cell r="V15" t="str">
            <v>L - CHANTIER EN COURS</v>
          </cell>
          <cell r="W15">
            <v>38961</v>
          </cell>
          <cell r="X15" t="str">
            <v>d</v>
          </cell>
          <cell r="Y15" t="str">
            <v>9741406a0394</v>
          </cell>
          <cell r="Z15">
            <v>39010</v>
          </cell>
          <cell r="AA15" t="str">
            <v>o</v>
          </cell>
          <cell r="AB15">
            <v>38974</v>
          </cell>
          <cell r="AC15" t="str">
            <v>v</v>
          </cell>
          <cell r="AD15">
            <v>0</v>
          </cell>
          <cell r="AE15">
            <v>38989</v>
          </cell>
          <cell r="AF15" t="str">
            <v>f</v>
          </cell>
          <cell r="AG15">
            <v>39080</v>
          </cell>
          <cell r="AH15">
            <v>39302</v>
          </cell>
          <cell r="AI15" t="str">
            <v>ao</v>
          </cell>
          <cell r="AJ15">
            <v>39622</v>
          </cell>
          <cell r="AK15" t="str">
            <v>ch</v>
          </cell>
          <cell r="AL15">
            <v>10.520778537611783</v>
          </cell>
          <cell r="AM15">
            <v>2008</v>
          </cell>
          <cell r="AN15">
            <v>18</v>
          </cell>
          <cell r="AO15">
            <v>40170</v>
          </cell>
          <cell r="AP15">
            <v>40185</v>
          </cell>
          <cell r="AQ15" t="str">
            <v/>
          </cell>
          <cell r="AR15">
            <v>2010</v>
          </cell>
          <cell r="CJ15" t="str">
            <v>-</v>
          </cell>
          <cell r="CK15" t="str">
            <v>-</v>
          </cell>
          <cell r="CL15" t="str">
            <v>-</v>
          </cell>
          <cell r="CM15" t="str">
            <v>-</v>
          </cell>
          <cell r="CN15">
            <v>0</v>
          </cell>
          <cell r="CQ15" t="str">
            <v>non</v>
          </cell>
          <cell r="CX15">
            <v>0</v>
          </cell>
          <cell r="DE15">
            <v>0</v>
          </cell>
          <cell r="DJ15">
            <v>0</v>
          </cell>
          <cell r="DO15">
            <v>0</v>
          </cell>
          <cell r="DS15">
            <v>0</v>
          </cell>
          <cell r="DT15">
            <v>0</v>
          </cell>
          <cell r="DU15">
            <v>0</v>
          </cell>
          <cell r="ED15" t="str">
            <v>G:\Habitat\OPERATIONNEL HABITAT\02- Operations\Photothèque\image non disponible.jpg</v>
          </cell>
          <cell r="EE15" t="str">
            <v>G:\Habitat\OPERATIONNEL HABITAT\02- Operations\Photothèque\image non disponible.jpg</v>
          </cell>
        </row>
        <row r="16">
          <cell r="A16" t="str">
            <v>A2 MALACCA ex MAJORQUE</v>
          </cell>
          <cell r="B16">
            <v>9693</v>
          </cell>
          <cell r="C16" t="str">
            <v>OUEST</v>
          </cell>
          <cell r="D16" t="str">
            <v>Port</v>
          </cell>
          <cell r="E16" t="str">
            <v>PRU MAIL DE L'OCEAN A2</v>
          </cell>
          <cell r="F16">
            <v>61</v>
          </cell>
          <cell r="G16" t="str">
            <v>PLS</v>
          </cell>
          <cell r="J16" t="str">
            <v>COL</v>
          </cell>
          <cell r="K16" t="str">
            <v>CF</v>
          </cell>
          <cell r="L16" t="str">
            <v>SIDR</v>
          </cell>
          <cell r="M16" t="str">
            <v>maitrisé</v>
          </cell>
          <cell r="N16" t="str">
            <v>PC</v>
          </cell>
          <cell r="O16" t="str">
            <v>PC</v>
          </cell>
          <cell r="P16" t="str">
            <v>CS</v>
          </cell>
          <cell r="Q16" t="str">
            <v>SN</v>
          </cell>
          <cell r="R16">
            <v>2008</v>
          </cell>
          <cell r="S16">
            <v>0.75</v>
          </cell>
          <cell r="T16" t="str">
            <v>piste financement PLS+</v>
          </cell>
          <cell r="U16" t="str">
            <v>PERRAU</v>
          </cell>
          <cell r="V16" t="str">
            <v>K - OS TRAVAUX</v>
          </cell>
          <cell r="W16">
            <v>39630</v>
          </cell>
          <cell r="X16" t="str">
            <v>d</v>
          </cell>
          <cell r="Z16">
            <v>39751</v>
          </cell>
          <cell r="AA16" t="str">
            <v>o</v>
          </cell>
          <cell r="AB16">
            <v>39598</v>
          </cell>
          <cell r="AC16" t="str">
            <v>v</v>
          </cell>
          <cell r="AD16">
            <v>39729</v>
          </cell>
          <cell r="AE16">
            <v>39715</v>
          </cell>
          <cell r="AF16" t="str">
            <v>f</v>
          </cell>
          <cell r="AH16">
            <v>39751</v>
          </cell>
          <cell r="AI16" t="str">
            <v>ao</v>
          </cell>
          <cell r="AJ16">
            <v>39933</v>
          </cell>
          <cell r="AK16" t="str">
            <v/>
          </cell>
          <cell r="AL16">
            <v>5.9836927932667017</v>
          </cell>
          <cell r="AM16">
            <v>2009</v>
          </cell>
          <cell r="AN16">
            <v>23</v>
          </cell>
          <cell r="AO16">
            <v>40632</v>
          </cell>
          <cell r="AP16">
            <v>40647</v>
          </cell>
          <cell r="AQ16" t="str">
            <v/>
          </cell>
          <cell r="AR16">
            <v>2011</v>
          </cell>
          <cell r="BK16">
            <v>0</v>
          </cell>
          <cell r="BL16">
            <v>8.5</v>
          </cell>
          <cell r="CJ16" t="str">
            <v>SCI Saint Denis</v>
          </cell>
          <cell r="CK16" t="str">
            <v>INFI</v>
          </cell>
          <cell r="CL16">
            <v>39801</v>
          </cell>
          <cell r="CM16" t="str">
            <v>-</v>
          </cell>
          <cell r="CN16">
            <v>0</v>
          </cell>
          <cell r="CO16" t="str">
            <v>199 undecies A</v>
          </cell>
          <cell r="CQ16" t="str">
            <v>non</v>
          </cell>
          <cell r="CX16">
            <v>0</v>
          </cell>
          <cell r="DE16">
            <v>0</v>
          </cell>
          <cell r="DJ16">
            <v>0</v>
          </cell>
          <cell r="DO16">
            <v>0</v>
          </cell>
          <cell r="DS16">
            <v>0</v>
          </cell>
          <cell r="DT16">
            <v>0</v>
          </cell>
          <cell r="DU16">
            <v>0</v>
          </cell>
          <cell r="ED16" t="str">
            <v>G:\Habitat\OPERATIONNEL HABITAT\02- Operations\Photothèque\images locatifs\Flores &amp; Malacca\Nouvelle Image (1).bmp</v>
          </cell>
          <cell r="EE16" t="str">
            <v>G:\Habitat\OPERATIONNEL HABITAT\02- Operations\Photothèque\image non disponible.jpg</v>
          </cell>
        </row>
        <row r="17">
          <cell r="A17" t="str">
            <v>ACORES</v>
          </cell>
          <cell r="B17">
            <v>9701</v>
          </cell>
          <cell r="C17" t="str">
            <v>EST</v>
          </cell>
          <cell r="D17" t="str">
            <v>Saint-Benoît</v>
          </cell>
          <cell r="E17" t="str">
            <v>ZAC ENTREE DE VILLE ST ANNE</v>
          </cell>
          <cell r="F17">
            <v>62</v>
          </cell>
          <cell r="G17" t="str">
            <v>LLTS</v>
          </cell>
          <cell r="J17" t="str">
            <v>COL</v>
          </cell>
          <cell r="K17" t="str">
            <v>CF</v>
          </cell>
          <cell r="L17" t="str">
            <v>SIDR</v>
          </cell>
          <cell r="M17" t="str">
            <v>maitrisé</v>
          </cell>
          <cell r="N17" t="str">
            <v>JPM</v>
          </cell>
          <cell r="O17" t="str">
            <v>JMO</v>
          </cell>
          <cell r="P17" t="str">
            <v>CC</v>
          </cell>
          <cell r="Q17" t="str">
            <v>AR</v>
          </cell>
          <cell r="R17">
            <v>2008</v>
          </cell>
          <cell r="S17">
            <v>0.5</v>
          </cell>
          <cell r="T17" t="str">
            <v>Problématique de la livraison de la station d'épuration (livraison annoncée octobre 2011) alors que l'opération doit se terminer en mars 2011 !!!!</v>
          </cell>
          <cell r="U17" t="str">
            <v>DELCOURT</v>
          </cell>
          <cell r="V17" t="str">
            <v>H - APPEL D'OFFRES</v>
          </cell>
          <cell r="W17">
            <v>39675</v>
          </cell>
          <cell r="X17" t="str">
            <v>d</v>
          </cell>
          <cell r="Y17" t="str">
            <v>0974100A0284</v>
          </cell>
          <cell r="Z17">
            <v>39706</v>
          </cell>
          <cell r="AA17" t="str">
            <v>o</v>
          </cell>
          <cell r="AB17">
            <v>39639</v>
          </cell>
          <cell r="AC17" t="str">
            <v>v</v>
          </cell>
          <cell r="AD17">
            <v>39710</v>
          </cell>
          <cell r="AE17">
            <v>39717</v>
          </cell>
          <cell r="AF17" t="str">
            <v>f</v>
          </cell>
          <cell r="AH17">
            <v>39873</v>
          </cell>
          <cell r="AI17" t="str">
            <v>ao</v>
          </cell>
          <cell r="AJ17">
            <v>40057</v>
          </cell>
          <cell r="AK17" t="str">
            <v/>
          </cell>
          <cell r="AL17">
            <v>6.0494476591267752</v>
          </cell>
          <cell r="AM17">
            <v>2009</v>
          </cell>
          <cell r="AN17">
            <v>18</v>
          </cell>
          <cell r="AO17">
            <v>40603</v>
          </cell>
          <cell r="AP17">
            <v>40618</v>
          </cell>
          <cell r="AQ17" t="str">
            <v/>
          </cell>
          <cell r="AR17">
            <v>2011</v>
          </cell>
          <cell r="BL17">
            <v>5</v>
          </cell>
          <cell r="CJ17" t="str">
            <v>A déterminer</v>
          </cell>
          <cell r="CK17" t="str">
            <v>INFI</v>
          </cell>
          <cell r="CL17" t="str">
            <v>-</v>
          </cell>
          <cell r="CM17" t="str">
            <v>-</v>
          </cell>
          <cell r="CN17">
            <v>0</v>
          </cell>
          <cell r="CQ17" t="str">
            <v>non</v>
          </cell>
          <cell r="CX17">
            <v>0</v>
          </cell>
          <cell r="DE17">
            <v>0</v>
          </cell>
          <cell r="DJ17">
            <v>0</v>
          </cell>
          <cell r="DO17">
            <v>0</v>
          </cell>
          <cell r="DS17">
            <v>0</v>
          </cell>
          <cell r="DT17">
            <v>0</v>
          </cell>
          <cell r="DU17">
            <v>0</v>
          </cell>
          <cell r="ED17" t="str">
            <v>G:\Habitat\OPERATIONNEL HABITAT\02- Operations\Photothèque\image non disponible.jpg</v>
          </cell>
          <cell r="EE17" t="str">
            <v>G:\Habitat\OPERATIONNEL HABITAT\02- Operations\Photothèque</v>
          </cell>
        </row>
        <row r="18">
          <cell r="A18" t="str">
            <v>AMBRE</v>
          </cell>
          <cell r="B18">
            <v>9716</v>
          </cell>
          <cell r="C18" t="str">
            <v>NORD</v>
          </cell>
          <cell r="D18" t="str">
            <v>Saint-Denis</v>
          </cell>
          <cell r="E18" t="str">
            <v>RHI HYACINTHE CARAMBOLES</v>
          </cell>
          <cell r="F18">
            <v>29</v>
          </cell>
          <cell r="G18" t="str">
            <v>LLTS</v>
          </cell>
          <cell r="J18" t="str">
            <v>MV</v>
          </cell>
          <cell r="K18" t="str">
            <v>CF</v>
          </cell>
          <cell r="L18" t="str">
            <v>SIDR</v>
          </cell>
          <cell r="M18" t="str">
            <v>maitrisé</v>
          </cell>
          <cell r="N18" t="str">
            <v>JEM</v>
          </cell>
          <cell r="O18" t="str">
            <v>PE</v>
          </cell>
          <cell r="P18" t="str">
            <v>CS</v>
          </cell>
          <cell r="Q18" t="str">
            <v>AR</v>
          </cell>
          <cell r="R18">
            <v>2009</v>
          </cell>
          <cell r="S18">
            <v>0.25</v>
          </cell>
          <cell r="T18" t="str">
            <v>reprise amenagement 100% - projet à présenter à la DDE</v>
          </cell>
          <cell r="U18" t="str">
            <v>GAZUT</v>
          </cell>
          <cell r="V18" t="str">
            <v>E - APS / PC</v>
          </cell>
          <cell r="W18">
            <v>39918</v>
          </cell>
          <cell r="X18" t="str">
            <v>d</v>
          </cell>
          <cell r="AA18" t="str">
            <v/>
          </cell>
          <cell r="AB18">
            <v>39889</v>
          </cell>
          <cell r="AC18" t="str">
            <v>v</v>
          </cell>
          <cell r="AE18">
            <v>40071</v>
          </cell>
          <cell r="AF18" t="str">
            <v/>
          </cell>
          <cell r="AH18">
            <v>40053</v>
          </cell>
          <cell r="AI18" t="str">
            <v/>
          </cell>
          <cell r="AJ18">
            <v>40237</v>
          </cell>
          <cell r="AK18" t="str">
            <v/>
          </cell>
          <cell r="AL18">
            <v>6.0494476591267752</v>
          </cell>
          <cell r="AM18">
            <v>2010</v>
          </cell>
          <cell r="AN18">
            <v>14</v>
          </cell>
          <cell r="AO18">
            <v>40661</v>
          </cell>
          <cell r="AP18">
            <v>40676</v>
          </cell>
          <cell r="AQ18" t="str">
            <v/>
          </cell>
          <cell r="AR18">
            <v>2011</v>
          </cell>
          <cell r="CJ18" t="str">
            <v>-</v>
          </cell>
          <cell r="CK18" t="str">
            <v>-</v>
          </cell>
          <cell r="CL18" t="str">
            <v>-</v>
          </cell>
          <cell r="CM18" t="str">
            <v>-</v>
          </cell>
          <cell r="CN18">
            <v>0</v>
          </cell>
          <cell r="CQ18" t="str">
            <v>non</v>
          </cell>
          <cell r="CX18">
            <v>0</v>
          </cell>
          <cell r="DE18">
            <v>0</v>
          </cell>
          <cell r="DJ18">
            <v>0</v>
          </cell>
          <cell r="DO18">
            <v>0</v>
          </cell>
          <cell r="DS18">
            <v>0</v>
          </cell>
          <cell r="DT18">
            <v>0</v>
          </cell>
          <cell r="DU18">
            <v>0</v>
          </cell>
          <cell r="ED18" t="str">
            <v>G:\Habitat\OPERATIONNEL HABITAT\02- Operations\Photothèque\image non disponible.jpg</v>
          </cell>
          <cell r="EE18" t="str">
            <v>G:\Habitat\OPERATIONNEL HABITAT\02- Operations\Photothèque\image non disponible.jpg</v>
          </cell>
          <cell r="EX18" t="str">
            <v>SECTION DS</v>
          </cell>
        </row>
        <row r="19">
          <cell r="A19" t="str">
            <v>AMIRANTES</v>
          </cell>
          <cell r="C19" t="str">
            <v>EST</v>
          </cell>
          <cell r="D19" t="str">
            <v>Saint-André</v>
          </cell>
          <cell r="E19" t="str">
            <v>RHI 2 LES MANGUIERS</v>
          </cell>
          <cell r="F19">
            <v>12</v>
          </cell>
          <cell r="G19" t="str">
            <v>LLS</v>
          </cell>
          <cell r="J19" t="str">
            <v>MV</v>
          </cell>
          <cell r="K19" t="str">
            <v>CF</v>
          </cell>
          <cell r="L19" t="str">
            <v>SIDR</v>
          </cell>
          <cell r="N19" t="str">
            <v>CLa</v>
          </cell>
          <cell r="P19" t="str">
            <v>CC</v>
          </cell>
          <cell r="Q19" t="str">
            <v>SPG</v>
          </cell>
          <cell r="R19">
            <v>2010</v>
          </cell>
          <cell r="T19" t="str">
            <v>LLS diffus attente libération pour montage complexe</v>
          </cell>
          <cell r="V19" t="str">
            <v>A - NON LANCE</v>
          </cell>
          <cell r="X19" t="str">
            <v/>
          </cell>
          <cell r="AA19" t="str">
            <v/>
          </cell>
          <cell r="AC19" t="str">
            <v/>
          </cell>
          <cell r="AF19" t="str">
            <v/>
          </cell>
          <cell r="AI19" t="str">
            <v/>
          </cell>
          <cell r="AK19" t="str">
            <v/>
          </cell>
          <cell r="AL19">
            <v>0</v>
          </cell>
          <cell r="AM19" t="str">
            <v/>
          </cell>
          <cell r="AO19" t="str">
            <v/>
          </cell>
          <cell r="AP19" t="str">
            <v/>
          </cell>
          <cell r="AQ19" t="str">
            <v/>
          </cell>
          <cell r="CJ19" t="str">
            <v>-</v>
          </cell>
          <cell r="CK19" t="str">
            <v>-</v>
          </cell>
          <cell r="CL19" t="str">
            <v>-</v>
          </cell>
          <cell r="CM19" t="str">
            <v>-</v>
          </cell>
          <cell r="CN19">
            <v>0</v>
          </cell>
          <cell r="CQ19" t="str">
            <v>non</v>
          </cell>
          <cell r="CX19">
            <v>0</v>
          </cell>
          <cell r="DE19">
            <v>0</v>
          </cell>
          <cell r="DJ19">
            <v>0</v>
          </cell>
          <cell r="DO19">
            <v>0</v>
          </cell>
          <cell r="DS19">
            <v>0</v>
          </cell>
          <cell r="DT19">
            <v>0</v>
          </cell>
          <cell r="DU19">
            <v>0</v>
          </cell>
          <cell r="ED19" t="str">
            <v>G:\Habitat\OPERATIONNEL HABITAT\02- Operations\Photothèque\image non disponible.jpg</v>
          </cell>
          <cell r="EE19" t="str">
            <v>G:\Habitat\OPERATIONNEL HABITAT\02- Operations\Photothèque\image non disponible.jpg</v>
          </cell>
        </row>
        <row r="20">
          <cell r="A20" t="str">
            <v>AMOUIexANTIGUA</v>
          </cell>
          <cell r="B20">
            <v>9718</v>
          </cell>
          <cell r="C20" t="str">
            <v>SUD</v>
          </cell>
          <cell r="D20" t="str">
            <v>Saint-Joseph</v>
          </cell>
          <cell r="E20" t="str">
            <v>RHI CENTRE VILLE</v>
          </cell>
          <cell r="F20">
            <v>13</v>
          </cell>
          <cell r="G20" t="str">
            <v>LLS</v>
          </cell>
          <cell r="J20" t="str">
            <v>MV</v>
          </cell>
          <cell r="K20" t="str">
            <v>CF</v>
          </cell>
          <cell r="L20" t="str">
            <v>SIDR</v>
          </cell>
          <cell r="M20" t="str">
            <v>maitrisé</v>
          </cell>
          <cell r="N20" t="str">
            <v>LC</v>
          </cell>
          <cell r="O20" t="str">
            <v>CA</v>
          </cell>
          <cell r="P20" t="str">
            <v>LV</v>
          </cell>
          <cell r="Q20" t="str">
            <v>HBM</v>
          </cell>
          <cell r="R20">
            <v>2009</v>
          </cell>
          <cell r="S20">
            <v>0.25</v>
          </cell>
          <cell r="U20" t="str">
            <v>2APMR</v>
          </cell>
          <cell r="V20" t="str">
            <v>D - ESQUISSES</v>
          </cell>
          <cell r="W20">
            <v>39736</v>
          </cell>
          <cell r="X20" t="str">
            <v>d</v>
          </cell>
          <cell r="Z20">
            <v>39620</v>
          </cell>
          <cell r="AA20" t="str">
            <v>o</v>
          </cell>
          <cell r="AB20">
            <v>39583</v>
          </cell>
          <cell r="AC20" t="str">
            <v>v</v>
          </cell>
          <cell r="AE20">
            <v>40082</v>
          </cell>
          <cell r="AF20" t="str">
            <v/>
          </cell>
          <cell r="AH20">
            <v>40084</v>
          </cell>
          <cell r="AI20" t="str">
            <v/>
          </cell>
          <cell r="AJ20">
            <v>40265</v>
          </cell>
          <cell r="AK20" t="str">
            <v/>
          </cell>
          <cell r="AL20">
            <v>5.9508153603366649</v>
          </cell>
          <cell r="AM20">
            <v>2010</v>
          </cell>
          <cell r="AN20">
            <v>14</v>
          </cell>
          <cell r="AO20">
            <v>40691</v>
          </cell>
          <cell r="AP20">
            <v>40706</v>
          </cell>
          <cell r="AQ20" t="str">
            <v/>
          </cell>
          <cell r="AR20">
            <v>2011</v>
          </cell>
          <cell r="BK20">
            <v>0</v>
          </cell>
          <cell r="CJ20" t="str">
            <v>-</v>
          </cell>
          <cell r="CK20" t="str">
            <v>-</v>
          </cell>
          <cell r="CL20" t="str">
            <v>-</v>
          </cell>
          <cell r="CM20" t="str">
            <v>-</v>
          </cell>
          <cell r="CN20">
            <v>0</v>
          </cell>
          <cell r="CQ20" t="str">
            <v>non</v>
          </cell>
          <cell r="CX20">
            <v>0</v>
          </cell>
          <cell r="DE20">
            <v>0</v>
          </cell>
          <cell r="DJ20">
            <v>0</v>
          </cell>
          <cell r="DO20">
            <v>0</v>
          </cell>
          <cell r="DS20">
            <v>0</v>
          </cell>
          <cell r="DT20">
            <v>0</v>
          </cell>
          <cell r="DU20">
            <v>0</v>
          </cell>
          <cell r="ED20" t="str">
            <v>G:\Habitat\OPERATIONNEL HABITAT\02- Operations\Photothèque\image non disponible.jpg</v>
          </cell>
          <cell r="EE20" t="str">
            <v>G:\Habitat\OPERATIONNEL HABITAT\02- Operations\Photothèque\image non disponible.jpg</v>
          </cell>
        </row>
        <row r="21">
          <cell r="A21" t="str">
            <v>AMSTERDAM</v>
          </cell>
          <cell r="B21">
            <v>9539</v>
          </cell>
          <cell r="C21" t="str">
            <v>OUEST</v>
          </cell>
          <cell r="D21" t="str">
            <v>Port</v>
          </cell>
          <cell r="E21" t="str">
            <v>RHI SAY PISCINE</v>
          </cell>
          <cell r="F21">
            <v>40</v>
          </cell>
          <cell r="G21" t="str">
            <v>LLTS</v>
          </cell>
          <cell r="J21" t="str">
            <v>COL</v>
          </cell>
          <cell r="K21" t="str">
            <v>CF</v>
          </cell>
          <cell r="L21" t="str">
            <v>SIDR</v>
          </cell>
          <cell r="N21" t="str">
            <v>CLa</v>
          </cell>
          <cell r="O21" t="str">
            <v>GG</v>
          </cell>
          <cell r="P21" t="str">
            <v>CC</v>
          </cell>
          <cell r="Q21" t="str">
            <v>OP</v>
          </cell>
          <cell r="R21">
            <v>2004</v>
          </cell>
          <cell r="U21" t="str">
            <v>DELCOURT</v>
          </cell>
          <cell r="V21" t="str">
            <v>M - LIVRE/GPA</v>
          </cell>
          <cell r="W21">
            <v>38181</v>
          </cell>
          <cell r="X21" t="str">
            <v>d</v>
          </cell>
          <cell r="Y21" t="str">
            <v>97440704A0060</v>
          </cell>
          <cell r="Z21">
            <v>38376</v>
          </cell>
          <cell r="AA21" t="str">
            <v>o</v>
          </cell>
          <cell r="AB21" t="str">
            <v>validé</v>
          </cell>
          <cell r="AC21" t="str">
            <v/>
          </cell>
          <cell r="AD21">
            <v>38265</v>
          </cell>
          <cell r="AE21">
            <v>38238</v>
          </cell>
          <cell r="AF21" t="str">
            <v>f</v>
          </cell>
          <cell r="AG21">
            <v>38419</v>
          </cell>
          <cell r="AH21">
            <v>38299</v>
          </cell>
          <cell r="AI21" t="str">
            <v>ao</v>
          </cell>
          <cell r="AJ21">
            <v>38467</v>
          </cell>
          <cell r="AK21" t="str">
            <v/>
          </cell>
          <cell r="AL21">
            <v>5.5234087322461862</v>
          </cell>
          <cell r="AM21">
            <v>2005</v>
          </cell>
          <cell r="AN21">
            <v>18</v>
          </cell>
          <cell r="AO21">
            <v>39015</v>
          </cell>
          <cell r="AP21">
            <v>39055</v>
          </cell>
          <cell r="AQ21" t="str">
            <v>li</v>
          </cell>
          <cell r="AR21">
            <v>2006</v>
          </cell>
          <cell r="AU21">
            <v>3</v>
          </cell>
          <cell r="AV21">
            <v>49</v>
          </cell>
          <cell r="AW21">
            <v>13</v>
          </cell>
          <cell r="AX21">
            <v>57</v>
          </cell>
          <cell r="AY21">
            <v>1</v>
          </cell>
          <cell r="AZ21">
            <v>59</v>
          </cell>
          <cell r="BA21">
            <v>12</v>
          </cell>
          <cell r="BB21">
            <v>67</v>
          </cell>
          <cell r="BE21">
            <v>7</v>
          </cell>
          <cell r="BF21">
            <v>77</v>
          </cell>
          <cell r="BI21">
            <v>4</v>
          </cell>
          <cell r="BJ21">
            <v>93</v>
          </cell>
          <cell r="BK21">
            <v>40</v>
          </cell>
          <cell r="BL21">
            <v>4.62</v>
          </cell>
          <cell r="BM21">
            <v>0.82</v>
          </cell>
          <cell r="BN21">
            <v>0.2</v>
          </cell>
          <cell r="BO21" t="str">
            <v>signée</v>
          </cell>
          <cell r="BP21">
            <v>0.8</v>
          </cell>
          <cell r="BQ21" t="str">
            <v>signée</v>
          </cell>
          <cell r="BR21" t="str">
            <v>CAF</v>
          </cell>
          <cell r="BT21" t="str">
            <v>signée</v>
          </cell>
          <cell r="BX21" t="str">
            <v>signé</v>
          </cell>
          <cell r="BY21">
            <v>2533</v>
          </cell>
          <cell r="BZ21">
            <v>4173</v>
          </cell>
          <cell r="CA21">
            <v>3164.35</v>
          </cell>
          <cell r="CE21" t="str">
            <v>ECS ind</v>
          </cell>
          <cell r="CF21">
            <v>119720.27</v>
          </cell>
          <cell r="CG21">
            <v>35916.080999999998</v>
          </cell>
          <cell r="CH21">
            <v>53874.121500000001</v>
          </cell>
          <cell r="CI21">
            <v>29930.067500000001</v>
          </cell>
          <cell r="CJ21" t="str">
            <v>-</v>
          </cell>
          <cell r="CK21" t="str">
            <v>-</v>
          </cell>
          <cell r="CL21" t="str">
            <v>-</v>
          </cell>
          <cell r="CM21" t="str">
            <v>-</v>
          </cell>
          <cell r="CN21">
            <v>0</v>
          </cell>
          <cell r="CQ21" t="str">
            <v>oui</v>
          </cell>
          <cell r="CR21">
            <v>122842</v>
          </cell>
          <cell r="CT21">
            <v>2429231</v>
          </cell>
          <cell r="CX21">
            <v>2552073</v>
          </cell>
          <cell r="DE21">
            <v>89790.202499999999</v>
          </cell>
          <cell r="DJ21">
            <v>89790.202499999999</v>
          </cell>
          <cell r="DO21">
            <v>0</v>
          </cell>
          <cell r="DQ21">
            <v>88300</v>
          </cell>
          <cell r="DR21">
            <v>28779</v>
          </cell>
          <cell r="DS21">
            <v>117079</v>
          </cell>
          <cell r="DT21">
            <v>234158</v>
          </cell>
          <cell r="DU21">
            <v>-2228124.7974999999</v>
          </cell>
          <cell r="ED21" t="str">
            <v>G:\Habitat\OPERATIONNEL HABITAT\02- Operations\Photothèque\images locatifs\Amsterdam\persinsert AMSTERDAM.jpg</v>
          </cell>
          <cell r="EE21" t="str">
            <v>G:\Habitat\OPERATIONNEL HABITAT\02- Operations\Photothèque\images locatifs\Amsterdam\Perspectivenewamsterdam.jpg</v>
          </cell>
        </row>
        <row r="22">
          <cell r="A22" t="str">
            <v>ANDROMEDE</v>
          </cell>
          <cell r="B22">
            <v>9440</v>
          </cell>
          <cell r="C22" t="str">
            <v>SUD</v>
          </cell>
          <cell r="D22" t="str">
            <v>Tampon</v>
          </cell>
          <cell r="E22" t="str">
            <v>CENTRE VILLE</v>
          </cell>
          <cell r="F22">
            <v>48</v>
          </cell>
          <cell r="G22" t="str">
            <v>LLS</v>
          </cell>
          <cell r="J22" t="str">
            <v>MV</v>
          </cell>
          <cell r="K22" t="str">
            <v>RF</v>
          </cell>
          <cell r="N22" t="str">
            <v>N.A.</v>
          </cell>
          <cell r="O22" t="str">
            <v>GG</v>
          </cell>
          <cell r="P22" t="str">
            <v>CC</v>
          </cell>
          <cell r="R22">
            <v>2002</v>
          </cell>
          <cell r="T22" t="str">
            <v>depassement bud 700 kE(hors GPA)</v>
          </cell>
          <cell r="U22" t="str">
            <v>BOCQUEE</v>
          </cell>
          <cell r="V22" t="str">
            <v>M - LIVRE/GPA</v>
          </cell>
          <cell r="W22">
            <v>37330</v>
          </cell>
          <cell r="X22" t="str">
            <v>d</v>
          </cell>
          <cell r="Y22" t="str">
            <v>97442202A0125</v>
          </cell>
          <cell r="Z22">
            <v>37886</v>
          </cell>
          <cell r="AA22" t="str">
            <v>o</v>
          </cell>
          <cell r="AB22" t="str">
            <v>validé</v>
          </cell>
          <cell r="AC22" t="str">
            <v/>
          </cell>
          <cell r="AE22">
            <v>37539</v>
          </cell>
          <cell r="AF22" t="str">
            <v>f</v>
          </cell>
          <cell r="AG22" t="str">
            <v>O</v>
          </cell>
          <cell r="AH22">
            <v>37726</v>
          </cell>
          <cell r="AI22" t="str">
            <v>ao</v>
          </cell>
          <cell r="AJ22">
            <v>37970</v>
          </cell>
          <cell r="AK22" t="str">
            <v/>
          </cell>
          <cell r="AL22">
            <v>8.022093634928984</v>
          </cell>
          <cell r="AM22">
            <v>2003</v>
          </cell>
          <cell r="AN22">
            <v>17</v>
          </cell>
          <cell r="AO22">
            <v>38487</v>
          </cell>
          <cell r="AP22">
            <v>38701</v>
          </cell>
          <cell r="AQ22" t="str">
            <v>li</v>
          </cell>
          <cell r="AR22">
            <v>2005</v>
          </cell>
          <cell r="BO22" t="str">
            <v>signée</v>
          </cell>
          <cell r="BQ22" t="str">
            <v>signée</v>
          </cell>
          <cell r="BX22" t="str">
            <v>signé</v>
          </cell>
          <cell r="CA22">
            <v>3750.93</v>
          </cell>
          <cell r="CE22" t="str">
            <v>ECS ind</v>
          </cell>
          <cell r="CF22">
            <v>105960</v>
          </cell>
          <cell r="CG22">
            <v>31788</v>
          </cell>
          <cell r="CH22">
            <v>47682</v>
          </cell>
          <cell r="CI22">
            <v>26490</v>
          </cell>
          <cell r="CJ22" t="str">
            <v>-</v>
          </cell>
          <cell r="CK22" t="str">
            <v>-</v>
          </cell>
          <cell r="CL22" t="str">
            <v>-</v>
          </cell>
          <cell r="CM22" t="str">
            <v>-</v>
          </cell>
          <cell r="CN22">
            <v>0</v>
          </cell>
          <cell r="CQ22" t="str">
            <v>oui</v>
          </cell>
          <cell r="CR22">
            <v>710000</v>
          </cell>
          <cell r="CT22">
            <v>2604464</v>
          </cell>
          <cell r="CX22">
            <v>3314464</v>
          </cell>
          <cell r="DE22">
            <v>79470</v>
          </cell>
          <cell r="DJ22">
            <v>79470</v>
          </cell>
          <cell r="DO22">
            <v>0</v>
          </cell>
          <cell r="DQ22">
            <v>200000</v>
          </cell>
          <cell r="DR22">
            <v>26490</v>
          </cell>
          <cell r="DS22">
            <v>226490</v>
          </cell>
          <cell r="DT22">
            <v>452980</v>
          </cell>
          <cell r="DU22">
            <v>-2782014</v>
          </cell>
          <cell r="ED22" t="str">
            <v>G:\Habitat\OPERATIONNEL HABITAT\02- Operations\Photothèque\images locatifs\Andromede\andromède 12 juillet photos chantier (2).jpg</v>
          </cell>
          <cell r="EE22" t="str">
            <v>G:\Habitat\OPERATIONNEL HABITAT\02- Operations\Photothèque\images locatifs\Andromede\DSC_0113.jpg</v>
          </cell>
        </row>
        <row r="23">
          <cell r="A23" t="str">
            <v>ANTHURA 1</v>
          </cell>
          <cell r="C23" t="str">
            <v>EST</v>
          </cell>
          <cell r="D23" t="str">
            <v>Saint-André</v>
          </cell>
          <cell r="E23" t="str">
            <v>ZAC fayard</v>
          </cell>
          <cell r="F23">
            <v>40</v>
          </cell>
          <cell r="G23" t="str">
            <v>PLS</v>
          </cell>
          <cell r="J23" t="str">
            <v>COL</v>
          </cell>
          <cell r="K23" t="str">
            <v>ACQ</v>
          </cell>
          <cell r="M23" t="str">
            <v>maitrisé</v>
          </cell>
          <cell r="N23" t="str">
            <v>JPM</v>
          </cell>
          <cell r="P23" t="str">
            <v>CC</v>
          </cell>
          <cell r="R23">
            <v>2009</v>
          </cell>
          <cell r="T23" t="str">
            <v xml:space="preserve">VEFA/ALOGIA </v>
          </cell>
          <cell r="AA23" t="str">
            <v/>
          </cell>
          <cell r="AC23" t="str">
            <v/>
          </cell>
          <cell r="AE23">
            <v>39813</v>
          </cell>
          <cell r="AF23" t="str">
            <v>f</v>
          </cell>
          <cell r="AI23" t="str">
            <v/>
          </cell>
          <cell r="AK23" t="str">
            <v/>
          </cell>
          <cell r="AL23">
            <v>0</v>
          </cell>
          <cell r="AQ23" t="str">
            <v/>
          </cell>
          <cell r="CJ23" t="str">
            <v>-</v>
          </cell>
          <cell r="CK23" t="str">
            <v>CALYON</v>
          </cell>
          <cell r="CL23" t="str">
            <v>-</v>
          </cell>
          <cell r="CM23" t="str">
            <v>-</v>
          </cell>
          <cell r="CN23">
            <v>0</v>
          </cell>
          <cell r="CQ23" t="str">
            <v>non</v>
          </cell>
          <cell r="CX23">
            <v>0</v>
          </cell>
          <cell r="DE23">
            <v>0</v>
          </cell>
          <cell r="DJ23">
            <v>0</v>
          </cell>
          <cell r="DO23">
            <v>0</v>
          </cell>
          <cell r="DS23">
            <v>0</v>
          </cell>
          <cell r="DT23">
            <v>0</v>
          </cell>
          <cell r="DU23">
            <v>0</v>
          </cell>
          <cell r="DV23" t="str">
            <v>ALLOGIA</v>
          </cell>
          <cell r="ED23" t="str">
            <v>G:\Habitat\OPERATIONNEL HABITAT\02- Operations\Photothèque\image non disponible.jpg</v>
          </cell>
          <cell r="EE23" t="str">
            <v>G:\Habitat\OPERATIONNEL HABITAT\02- Operations\Photothèque\image non disponible.jpg</v>
          </cell>
        </row>
        <row r="24">
          <cell r="A24" t="str">
            <v>ANTHURA 2</v>
          </cell>
          <cell r="C24" t="str">
            <v>EST</v>
          </cell>
          <cell r="D24" t="str">
            <v>Saint-André</v>
          </cell>
          <cell r="E24" t="str">
            <v>ZAC fayard</v>
          </cell>
          <cell r="F24">
            <v>64</v>
          </cell>
          <cell r="G24" t="str">
            <v>LLS</v>
          </cell>
          <cell r="J24" t="str">
            <v>COL</v>
          </cell>
          <cell r="K24" t="str">
            <v>ACQ</v>
          </cell>
          <cell r="M24" t="str">
            <v>maitrisé</v>
          </cell>
          <cell r="N24" t="str">
            <v>JPM</v>
          </cell>
          <cell r="P24" t="str">
            <v>CC</v>
          </cell>
          <cell r="R24">
            <v>2009</v>
          </cell>
          <cell r="T24" t="str">
            <v xml:space="preserve">VEFA/ALOGIA </v>
          </cell>
          <cell r="AA24" t="str">
            <v/>
          </cell>
          <cell r="AC24" t="str">
            <v/>
          </cell>
          <cell r="AE24">
            <v>39813</v>
          </cell>
          <cell r="AF24" t="str">
            <v>f</v>
          </cell>
          <cell r="AI24" t="str">
            <v/>
          </cell>
          <cell r="AK24" t="str">
            <v/>
          </cell>
          <cell r="AL24">
            <v>0</v>
          </cell>
          <cell r="AQ24" t="str">
            <v/>
          </cell>
          <cell r="CJ24" t="str">
            <v>-</v>
          </cell>
          <cell r="CK24" t="str">
            <v>CALYON</v>
          </cell>
          <cell r="CL24" t="str">
            <v>-</v>
          </cell>
          <cell r="CM24" t="str">
            <v>-</v>
          </cell>
          <cell r="CN24">
            <v>0</v>
          </cell>
          <cell r="CQ24" t="str">
            <v>non</v>
          </cell>
          <cell r="CX24">
            <v>0</v>
          </cell>
          <cell r="DE24">
            <v>0</v>
          </cell>
          <cell r="DJ24">
            <v>0</v>
          </cell>
          <cell r="DO24">
            <v>0</v>
          </cell>
          <cell r="DS24">
            <v>0</v>
          </cell>
          <cell r="DT24">
            <v>0</v>
          </cell>
          <cell r="DU24">
            <v>0</v>
          </cell>
          <cell r="DV24" t="str">
            <v>ALLOGIA</v>
          </cell>
          <cell r="ED24" t="str">
            <v>G:\Habitat\OPERATIONNEL HABITAT\02- Operations\Photothèque\image non disponible.jpg</v>
          </cell>
          <cell r="EE24" t="str">
            <v>G:\Habitat\OPERATIONNEL HABITAT\02- Operations\Photothèque\image non disponible.jpg</v>
          </cell>
        </row>
        <row r="25">
          <cell r="A25" t="str">
            <v>ANTHURIUMS ex CHAGOS 2</v>
          </cell>
          <cell r="B25">
            <v>9695</v>
          </cell>
          <cell r="C25" t="str">
            <v>EST</v>
          </cell>
          <cell r="D25" t="str">
            <v>Saint-André</v>
          </cell>
          <cell r="E25" t="str">
            <v>RHI 2 LES MANGUIERS</v>
          </cell>
          <cell r="F25">
            <v>18</v>
          </cell>
          <cell r="G25" t="str">
            <v>LLS</v>
          </cell>
          <cell r="J25" t="str">
            <v>COL</v>
          </cell>
          <cell r="K25" t="str">
            <v>CF</v>
          </cell>
          <cell r="L25" t="str">
            <v>SIDR</v>
          </cell>
          <cell r="M25" t="str">
            <v>maitrisé</v>
          </cell>
          <cell r="N25" t="str">
            <v>BB</v>
          </cell>
          <cell r="O25" t="str">
            <v>JMO</v>
          </cell>
          <cell r="P25" t="str">
            <v>CC</v>
          </cell>
          <cell r="Q25" t="str">
            <v>SPG</v>
          </cell>
          <cell r="R25">
            <v>2007</v>
          </cell>
          <cell r="S25">
            <v>0.75</v>
          </cell>
          <cell r="T25" t="str">
            <v>attente  VRD Rhi les manguiers/AO commun</v>
          </cell>
          <cell r="U25" t="str">
            <v>GROUARD</v>
          </cell>
          <cell r="V25" t="str">
            <v>H - APPEL D'OFFRES</v>
          </cell>
          <cell r="W25">
            <v>39352</v>
          </cell>
          <cell r="X25" t="str">
            <v>d</v>
          </cell>
          <cell r="Y25" t="str">
            <v>97440907a0532</v>
          </cell>
          <cell r="Z25">
            <v>39462</v>
          </cell>
          <cell r="AA25" t="str">
            <v>o</v>
          </cell>
          <cell r="AB25">
            <v>39337</v>
          </cell>
          <cell r="AC25" t="str">
            <v>v</v>
          </cell>
          <cell r="AD25">
            <v>39597</v>
          </cell>
          <cell r="AE25">
            <v>39353</v>
          </cell>
          <cell r="AF25" t="str">
            <v>f</v>
          </cell>
          <cell r="AG25">
            <v>39464</v>
          </cell>
          <cell r="AH25">
            <v>39722</v>
          </cell>
          <cell r="AI25" t="str">
            <v>ao</v>
          </cell>
          <cell r="AJ25">
            <v>39873</v>
          </cell>
          <cell r="AK25" t="str">
            <v>ch</v>
          </cell>
          <cell r="AL25">
            <v>4.9644923724355605</v>
          </cell>
          <cell r="AM25">
            <v>2009</v>
          </cell>
          <cell r="AN25">
            <v>16</v>
          </cell>
          <cell r="AO25">
            <v>40360</v>
          </cell>
          <cell r="AP25">
            <v>40375</v>
          </cell>
          <cell r="AQ25" t="str">
            <v/>
          </cell>
          <cell r="AR25">
            <v>2010</v>
          </cell>
          <cell r="BL25">
            <v>5.82</v>
          </cell>
          <cell r="CJ25" t="str">
            <v>SCI Saint André</v>
          </cell>
          <cell r="CK25" t="str">
            <v>INFI</v>
          </cell>
          <cell r="CL25">
            <v>39773</v>
          </cell>
          <cell r="CM25" t="str">
            <v>-</v>
          </cell>
          <cell r="CN25">
            <v>0</v>
          </cell>
          <cell r="CO25" t="str">
            <v>199 undecies A</v>
          </cell>
          <cell r="CQ25" t="str">
            <v>non</v>
          </cell>
          <cell r="CX25">
            <v>0</v>
          </cell>
          <cell r="DE25">
            <v>0</v>
          </cell>
          <cell r="DJ25">
            <v>0</v>
          </cell>
          <cell r="DO25">
            <v>0</v>
          </cell>
          <cell r="DS25">
            <v>0</v>
          </cell>
          <cell r="DT25">
            <v>0</v>
          </cell>
          <cell r="DU25">
            <v>0</v>
          </cell>
          <cell r="ED25" t="str">
            <v>G:\Habitat\OPERATIONNEL HABITAT\02- Operations\Photothèque\image non disponible.jpg</v>
          </cell>
          <cell r="EE25" t="str">
            <v>G:\Habitat\OPERATIONNEL HABITAT\02- Operations\Photothèque\image non disponible.jpg</v>
          </cell>
        </row>
        <row r="26">
          <cell r="A26" t="str">
            <v>ARBRE DU VOYAGEUR - Mandarinier</v>
          </cell>
          <cell r="B26">
            <v>9748</v>
          </cell>
          <cell r="C26" t="str">
            <v>SUD</v>
          </cell>
          <cell r="D26" t="str">
            <v>Saint-Pierre</v>
          </cell>
          <cell r="F26">
            <v>72</v>
          </cell>
          <cell r="G26" t="str">
            <v>LLS</v>
          </cell>
          <cell r="J26" t="str">
            <v>COL</v>
          </cell>
          <cell r="K26" t="str">
            <v>ACQ</v>
          </cell>
          <cell r="L26" t="str">
            <v>autres</v>
          </cell>
          <cell r="M26" t="str">
            <v>autres</v>
          </cell>
          <cell r="N26" t="str">
            <v>PC</v>
          </cell>
          <cell r="P26" t="str">
            <v>CS</v>
          </cell>
          <cell r="R26">
            <v>2009</v>
          </cell>
          <cell r="T26" t="str">
            <v>OCEANIS</v>
          </cell>
          <cell r="U26" t="str">
            <v>Goetz</v>
          </cell>
          <cell r="V26" t="str">
            <v>J - PREPARATION MARCHES</v>
          </cell>
          <cell r="W26">
            <v>39569</v>
          </cell>
          <cell r="X26" t="str">
            <v>d</v>
          </cell>
          <cell r="Z26" t="str">
            <v>obtenu</v>
          </cell>
          <cell r="AA26" t="str">
            <v/>
          </cell>
          <cell r="AB26">
            <v>39708</v>
          </cell>
          <cell r="AC26" t="str">
            <v>v</v>
          </cell>
          <cell r="AD26">
            <v>39710</v>
          </cell>
          <cell r="AF26" t="str">
            <v/>
          </cell>
          <cell r="AH26">
            <v>39568</v>
          </cell>
          <cell r="AI26" t="str">
            <v>ao</v>
          </cell>
          <cell r="AJ26">
            <v>39736</v>
          </cell>
          <cell r="AK26" t="str">
            <v>ch</v>
          </cell>
          <cell r="AL26">
            <v>5.5234087322461862</v>
          </cell>
          <cell r="AM26">
            <v>2008</v>
          </cell>
          <cell r="AN26">
            <v>14</v>
          </cell>
          <cell r="AO26">
            <v>40162</v>
          </cell>
          <cell r="AP26">
            <v>40177</v>
          </cell>
          <cell r="AQ26" t="str">
            <v/>
          </cell>
          <cell r="AR26">
            <v>2009</v>
          </cell>
          <cell r="CJ26" t="str">
            <v>-</v>
          </cell>
          <cell r="CK26" t="str">
            <v>ALCYOM</v>
          </cell>
          <cell r="CL26" t="str">
            <v>-</v>
          </cell>
          <cell r="CM26" t="str">
            <v>-</v>
          </cell>
          <cell r="CN26">
            <v>0</v>
          </cell>
          <cell r="CQ26" t="str">
            <v>non</v>
          </cell>
          <cell r="CX26">
            <v>0</v>
          </cell>
          <cell r="DE26">
            <v>0</v>
          </cell>
          <cell r="DJ26">
            <v>0</v>
          </cell>
          <cell r="DO26">
            <v>0</v>
          </cell>
          <cell r="DS26">
            <v>0</v>
          </cell>
          <cell r="DT26">
            <v>0</v>
          </cell>
          <cell r="DU26">
            <v>0</v>
          </cell>
          <cell r="DV26" t="str">
            <v>OCEANIS</v>
          </cell>
          <cell r="ED26" t="str">
            <v>G:\Habitat\OPERATIONNEL HABITAT\02- Operations\Photothèque\image non disponible.jpg</v>
          </cell>
          <cell r="EE26" t="str">
            <v>G:\Habitat\OPERATIONNEL HABITAT\02- Operations\Photothèque\image non disponible.jpg</v>
          </cell>
        </row>
        <row r="27">
          <cell r="A27" t="str">
            <v>ATLANTIDE</v>
          </cell>
          <cell r="B27">
            <v>9506</v>
          </cell>
          <cell r="C27" t="str">
            <v>OUEST</v>
          </cell>
          <cell r="D27" t="str">
            <v>Port</v>
          </cell>
          <cell r="E27" t="str">
            <v>RHI SAY PISCINE</v>
          </cell>
          <cell r="F27">
            <v>49</v>
          </cell>
          <cell r="G27" t="str">
            <v>LLTS</v>
          </cell>
          <cell r="J27" t="str">
            <v>COL</v>
          </cell>
          <cell r="K27" t="str">
            <v>CF</v>
          </cell>
          <cell r="L27" t="str">
            <v>SIDR</v>
          </cell>
          <cell r="N27" t="str">
            <v>CLa</v>
          </cell>
          <cell r="O27" t="str">
            <v>GG</v>
          </cell>
          <cell r="P27" t="str">
            <v>CC</v>
          </cell>
          <cell r="Q27" t="str">
            <v>OP</v>
          </cell>
          <cell r="R27">
            <v>2003</v>
          </cell>
          <cell r="T27" t="str">
            <v>LITIGE Remondi/portail dégradation après fin GPA</v>
          </cell>
          <cell r="U27" t="str">
            <v>ESPACE CREATION</v>
          </cell>
          <cell r="V27" t="str">
            <v>M - LIVRE/GPA</v>
          </cell>
          <cell r="W27">
            <v>37840</v>
          </cell>
          <cell r="X27" t="str">
            <v>d</v>
          </cell>
          <cell r="Y27" t="str">
            <v>97440703A0061</v>
          </cell>
          <cell r="Z27">
            <v>37907</v>
          </cell>
          <cell r="AA27" t="str">
            <v>o</v>
          </cell>
          <cell r="AB27" t="str">
            <v>validé</v>
          </cell>
          <cell r="AC27" t="str">
            <v/>
          </cell>
          <cell r="AE27">
            <v>37887</v>
          </cell>
          <cell r="AF27" t="str">
            <v>f</v>
          </cell>
          <cell r="AG27" t="str">
            <v>O</v>
          </cell>
          <cell r="AH27">
            <v>38104</v>
          </cell>
          <cell r="AI27" t="str">
            <v>ao</v>
          </cell>
          <cell r="AJ27">
            <v>38236</v>
          </cell>
          <cell r="AK27" t="str">
            <v/>
          </cell>
          <cell r="AL27">
            <v>4.3398211467648604</v>
          </cell>
          <cell r="AM27">
            <v>2004</v>
          </cell>
          <cell r="AN27">
            <v>17</v>
          </cell>
          <cell r="AO27">
            <v>38754</v>
          </cell>
          <cell r="AP27">
            <v>38825</v>
          </cell>
          <cell r="AQ27" t="str">
            <v>li</v>
          </cell>
          <cell r="AR27">
            <v>2006</v>
          </cell>
          <cell r="BN27">
            <v>0.2</v>
          </cell>
          <cell r="BO27" t="str">
            <v>signée</v>
          </cell>
          <cell r="BP27">
            <v>0.8</v>
          </cell>
          <cell r="BQ27" t="str">
            <v>signée</v>
          </cell>
          <cell r="BX27" t="str">
            <v>signé</v>
          </cell>
          <cell r="CA27">
            <v>3874.22</v>
          </cell>
          <cell r="CE27" t="str">
            <v>ECS ind</v>
          </cell>
          <cell r="CF27">
            <v>142783</v>
          </cell>
          <cell r="CG27">
            <v>42834</v>
          </cell>
          <cell r="CH27">
            <v>64252</v>
          </cell>
          <cell r="CI27">
            <v>35695</v>
          </cell>
          <cell r="CJ27" t="str">
            <v>-</v>
          </cell>
          <cell r="CK27" t="str">
            <v>-</v>
          </cell>
          <cell r="CL27" t="str">
            <v>-</v>
          </cell>
          <cell r="CM27" t="str">
            <v>-</v>
          </cell>
          <cell r="CN27">
            <v>0</v>
          </cell>
          <cell r="CQ27" t="str">
            <v>oui</v>
          </cell>
          <cell r="CR27">
            <v>235390</v>
          </cell>
          <cell r="CT27">
            <v>2663744</v>
          </cell>
          <cell r="CX27">
            <v>2899134</v>
          </cell>
          <cell r="DE27">
            <v>107086</v>
          </cell>
          <cell r="DJ27">
            <v>107086</v>
          </cell>
          <cell r="DO27">
            <v>0</v>
          </cell>
          <cell r="DQ27">
            <v>96207</v>
          </cell>
          <cell r="DR27">
            <v>42875</v>
          </cell>
          <cell r="DS27">
            <v>139082</v>
          </cell>
          <cell r="DT27">
            <v>278164</v>
          </cell>
          <cell r="DU27">
            <v>-2513884</v>
          </cell>
          <cell r="ED27" t="str">
            <v>G:\Habitat\OPERATIONNEL HABITAT\02- Operations\Photothèque\images locatifs\Atlantides\atlantide pers 1.jpg</v>
          </cell>
          <cell r="EE27" t="str">
            <v>G:\Habitat\OPERATIONNEL HABITAT\02- Operations\Photothèque\images locatifs\Atlantides\présentation atlandide.jpg</v>
          </cell>
        </row>
        <row r="28">
          <cell r="A28" t="str">
            <v>ATTES 1/2(VAVANGUES)</v>
          </cell>
          <cell r="B28">
            <v>9727</v>
          </cell>
          <cell r="C28" t="str">
            <v>OUEST</v>
          </cell>
          <cell r="D28" t="str">
            <v>Saint-Leu</v>
          </cell>
          <cell r="E28" t="str">
            <v>RHI LES ATTES</v>
          </cell>
          <cell r="F28">
            <v>59</v>
          </cell>
          <cell r="G28" t="str">
            <v>LLTS</v>
          </cell>
          <cell r="J28" t="str">
            <v>COL</v>
          </cell>
          <cell r="K28" t="str">
            <v>CF</v>
          </cell>
          <cell r="L28" t="str">
            <v>SIDR</v>
          </cell>
          <cell r="M28" t="str">
            <v>prob foncier</v>
          </cell>
          <cell r="N28" t="str">
            <v>PC</v>
          </cell>
          <cell r="O28" t="str">
            <v>DL</v>
          </cell>
          <cell r="P28" t="str">
            <v>CS</v>
          </cell>
          <cell r="Q28" t="str">
            <v>SG</v>
          </cell>
          <cell r="R28">
            <v>2009</v>
          </cell>
          <cell r="S28">
            <v>0.25</v>
          </cell>
          <cell r="T28" t="str">
            <v>EPFR ?/PLU en cours de modif</v>
          </cell>
          <cell r="U28" t="str">
            <v>LUCAS</v>
          </cell>
          <cell r="V28" t="str">
            <v>E - APS / PC</v>
          </cell>
          <cell r="W28">
            <v>39902</v>
          </cell>
          <cell r="AA28" t="str">
            <v/>
          </cell>
          <cell r="AB28">
            <v>39887</v>
          </cell>
          <cell r="AC28" t="str">
            <v>v</v>
          </cell>
          <cell r="AE28">
            <v>40040</v>
          </cell>
          <cell r="AH28">
            <v>40024</v>
          </cell>
          <cell r="AI28" t="str">
            <v/>
          </cell>
          <cell r="AJ28">
            <v>40147</v>
          </cell>
          <cell r="AK28" t="str">
            <v/>
          </cell>
          <cell r="AL28">
            <v>4.0439242503945287</v>
          </cell>
          <cell r="AM28">
            <v>2009</v>
          </cell>
          <cell r="AN28">
            <v>18</v>
          </cell>
          <cell r="AO28">
            <v>40693</v>
          </cell>
          <cell r="AP28">
            <v>40708</v>
          </cell>
          <cell r="AQ28" t="str">
            <v/>
          </cell>
          <cell r="AR28">
            <v>2011</v>
          </cell>
          <cell r="CJ28" t="str">
            <v>-</v>
          </cell>
          <cell r="CK28" t="str">
            <v>-</v>
          </cell>
          <cell r="CL28" t="str">
            <v>-</v>
          </cell>
          <cell r="CM28" t="str">
            <v>-</v>
          </cell>
          <cell r="CN28">
            <v>0</v>
          </cell>
          <cell r="CQ28" t="str">
            <v>non</v>
          </cell>
          <cell r="CX28">
            <v>0</v>
          </cell>
          <cell r="DE28">
            <v>0</v>
          </cell>
          <cell r="DJ28">
            <v>0</v>
          </cell>
          <cell r="DO28">
            <v>0</v>
          </cell>
          <cell r="DS28">
            <v>0</v>
          </cell>
          <cell r="DT28">
            <v>0</v>
          </cell>
          <cell r="DU28">
            <v>0</v>
          </cell>
          <cell r="ED28" t="str">
            <v>G:\Habitat\OPERATIONNEL HABITAT\02- Operations\Photothèque\image non disponible.jpg</v>
          </cell>
          <cell r="EE28" t="str">
            <v>G:\Habitat\OPERATIONNEL HABITAT\02- Operations\Photothèque\image non disponible.jpg</v>
          </cell>
        </row>
        <row r="29">
          <cell r="A29" t="str">
            <v>ATTES 3()</v>
          </cell>
          <cell r="C29" t="str">
            <v>OUEST</v>
          </cell>
          <cell r="D29" t="str">
            <v>Saint-Leu</v>
          </cell>
          <cell r="E29" t="str">
            <v>RHI LES ATTES</v>
          </cell>
          <cell r="F29">
            <v>10</v>
          </cell>
          <cell r="G29" t="str">
            <v>PLS</v>
          </cell>
          <cell r="J29" t="str">
            <v>COL</v>
          </cell>
          <cell r="K29" t="str">
            <v>CF</v>
          </cell>
          <cell r="L29" t="str">
            <v>SIDR</v>
          </cell>
          <cell r="N29" t="str">
            <v>PC</v>
          </cell>
          <cell r="Q29" t="str">
            <v>SG</v>
          </cell>
          <cell r="R29">
            <v>2011</v>
          </cell>
          <cell r="AA29" t="str">
            <v/>
          </cell>
          <cell r="AC29" t="str">
            <v/>
          </cell>
          <cell r="AI29" t="str">
            <v/>
          </cell>
          <cell r="AK29" t="str">
            <v/>
          </cell>
          <cell r="AL29">
            <v>0</v>
          </cell>
          <cell r="AQ29" t="str">
            <v/>
          </cell>
          <cell r="CJ29" t="str">
            <v>-</v>
          </cell>
          <cell r="CK29" t="str">
            <v>-</v>
          </cell>
          <cell r="CL29" t="str">
            <v>-</v>
          </cell>
          <cell r="CM29" t="str">
            <v>-</v>
          </cell>
          <cell r="CN29">
            <v>0</v>
          </cell>
          <cell r="CQ29" t="str">
            <v>non</v>
          </cell>
          <cell r="CX29">
            <v>0</v>
          </cell>
          <cell r="DE29">
            <v>0</v>
          </cell>
          <cell r="DJ29">
            <v>0</v>
          </cell>
          <cell r="DO29">
            <v>0</v>
          </cell>
          <cell r="DS29">
            <v>0</v>
          </cell>
          <cell r="DT29">
            <v>0</v>
          </cell>
          <cell r="DU29">
            <v>0</v>
          </cell>
          <cell r="ED29" t="str">
            <v>G:\Habitat\OPERATIONNEL HABITAT\02- Operations\Photothèque\image non disponible.jpg</v>
          </cell>
          <cell r="EE29" t="str">
            <v>G:\Habitat\OPERATIONNEL HABITAT\02- Operations\Photothèque\image non disponible.jpg</v>
          </cell>
        </row>
        <row r="30">
          <cell r="A30" t="str">
            <v>ATTES 4()</v>
          </cell>
          <cell r="C30" t="str">
            <v>OUEST</v>
          </cell>
          <cell r="D30" t="str">
            <v>Saint-Leu</v>
          </cell>
          <cell r="E30" t="str">
            <v>RHI LES ATTES</v>
          </cell>
          <cell r="F30">
            <v>40</v>
          </cell>
          <cell r="G30" t="str">
            <v>LLTS</v>
          </cell>
          <cell r="J30" t="str">
            <v>COL</v>
          </cell>
          <cell r="K30" t="str">
            <v>CF</v>
          </cell>
          <cell r="L30" t="str">
            <v>SIDR</v>
          </cell>
          <cell r="N30" t="str">
            <v>PC</v>
          </cell>
          <cell r="Q30" t="str">
            <v>SG</v>
          </cell>
          <cell r="R30">
            <v>2011</v>
          </cell>
          <cell r="AA30" t="str">
            <v/>
          </cell>
          <cell r="AC30" t="str">
            <v/>
          </cell>
          <cell r="AI30" t="str">
            <v/>
          </cell>
          <cell r="AK30" t="str">
            <v/>
          </cell>
          <cell r="AL30">
            <v>0</v>
          </cell>
          <cell r="AQ30" t="str">
            <v/>
          </cell>
          <cell r="CJ30" t="str">
            <v>-</v>
          </cell>
          <cell r="CK30" t="str">
            <v>-</v>
          </cell>
          <cell r="CL30" t="str">
            <v>-</v>
          </cell>
          <cell r="CM30" t="str">
            <v>-</v>
          </cell>
          <cell r="CN30">
            <v>0</v>
          </cell>
          <cell r="CQ30" t="str">
            <v>non</v>
          </cell>
          <cell r="CX30">
            <v>0</v>
          </cell>
          <cell r="DE30">
            <v>0</v>
          </cell>
          <cell r="DJ30">
            <v>0</v>
          </cell>
          <cell r="DO30">
            <v>0</v>
          </cell>
          <cell r="DS30">
            <v>0</v>
          </cell>
          <cell r="DT30">
            <v>0</v>
          </cell>
          <cell r="DU30">
            <v>0</v>
          </cell>
          <cell r="ED30" t="str">
            <v>G:\Habitat\OPERATIONNEL HABITAT\02- Operations\Photothèque\image non disponible.jpg</v>
          </cell>
          <cell r="EE30" t="str">
            <v>G:\Habitat\OPERATIONNEL HABITAT\02- Operations\Photothèque\image non disponible.jpg</v>
          </cell>
        </row>
        <row r="31">
          <cell r="A31" t="str">
            <v>ATTES ACC(LES TAHAIS)</v>
          </cell>
          <cell r="C31" t="str">
            <v>OUEST</v>
          </cell>
          <cell r="D31" t="str">
            <v>Saint-Leu</v>
          </cell>
          <cell r="E31" t="str">
            <v>RHI LES ATTES</v>
          </cell>
          <cell r="F31">
            <v>16</v>
          </cell>
          <cell r="G31" t="str">
            <v>ACC</v>
          </cell>
          <cell r="J31" t="str">
            <v>COL</v>
          </cell>
          <cell r="K31" t="str">
            <v>CF</v>
          </cell>
          <cell r="L31" t="str">
            <v>SIDR</v>
          </cell>
          <cell r="M31" t="str">
            <v>acq en DUP</v>
          </cell>
          <cell r="N31" t="str">
            <v>PC</v>
          </cell>
          <cell r="O31" t="str">
            <v>DL</v>
          </cell>
          <cell r="P31" t="str">
            <v>NA</v>
          </cell>
          <cell r="Q31" t="str">
            <v>SG</v>
          </cell>
          <cell r="R31">
            <v>2008</v>
          </cell>
          <cell r="U31" t="str">
            <v>Fabry</v>
          </cell>
          <cell r="V31" t="str">
            <v>E - APS / PC</v>
          </cell>
          <cell r="W31">
            <v>39807</v>
          </cell>
          <cell r="X31" t="str">
            <v>d</v>
          </cell>
          <cell r="AA31" t="str">
            <v/>
          </cell>
          <cell r="AB31">
            <v>39798</v>
          </cell>
          <cell r="AC31" t="str">
            <v>v</v>
          </cell>
          <cell r="AH31">
            <v>39887</v>
          </cell>
          <cell r="AI31" t="str">
            <v>ao</v>
          </cell>
          <cell r="AJ31">
            <v>40071</v>
          </cell>
          <cell r="AK31" t="str">
            <v/>
          </cell>
          <cell r="AL31">
            <v>6.0494476591267752</v>
          </cell>
          <cell r="AM31">
            <v>2009</v>
          </cell>
          <cell r="AN31">
            <v>12</v>
          </cell>
          <cell r="AO31">
            <v>40436</v>
          </cell>
          <cell r="AP31">
            <v>40451</v>
          </cell>
          <cell r="AQ31" t="str">
            <v/>
          </cell>
          <cell r="AR31">
            <v>2011</v>
          </cell>
          <cell r="CJ31" t="str">
            <v>-</v>
          </cell>
          <cell r="CK31" t="str">
            <v>-</v>
          </cell>
          <cell r="CL31" t="str">
            <v>-</v>
          </cell>
          <cell r="CM31" t="str">
            <v>-</v>
          </cell>
          <cell r="CN31">
            <v>0</v>
          </cell>
          <cell r="CQ31" t="str">
            <v>non</v>
          </cell>
          <cell r="CX31">
            <v>0</v>
          </cell>
          <cell r="DE31">
            <v>0</v>
          </cell>
          <cell r="DJ31">
            <v>0</v>
          </cell>
          <cell r="DO31">
            <v>0</v>
          </cell>
          <cell r="DS31">
            <v>0</v>
          </cell>
          <cell r="DT31">
            <v>0</v>
          </cell>
          <cell r="DU31">
            <v>0</v>
          </cell>
          <cell r="ED31" t="str">
            <v>G:\Habitat\OPERATIONNEL HABITAT\02- Operations\Photothèque\image non disponible.jpg</v>
          </cell>
          <cell r="EE31" t="str">
            <v>G:\Habitat\OPERATIONNEL HABITAT\02- Operations\Photothèque\image non disponible.jpg</v>
          </cell>
        </row>
        <row r="32">
          <cell r="A32" t="str">
            <v>ATTES LESg</v>
          </cell>
          <cell r="C32" t="str">
            <v>OUEST</v>
          </cell>
          <cell r="D32" t="str">
            <v>Saint-Leu</v>
          </cell>
          <cell r="E32" t="str">
            <v>RHI LES ATTES</v>
          </cell>
          <cell r="F32">
            <v>22</v>
          </cell>
          <cell r="G32" t="str">
            <v>LESG</v>
          </cell>
          <cell r="J32" t="str">
            <v>IND</v>
          </cell>
          <cell r="K32" t="str">
            <v>CF</v>
          </cell>
          <cell r="L32" t="str">
            <v>SIDR</v>
          </cell>
          <cell r="N32" t="str">
            <v>BS</v>
          </cell>
          <cell r="Q32" t="str">
            <v>SG</v>
          </cell>
          <cell r="R32">
            <v>2010</v>
          </cell>
          <cell r="AA32" t="str">
            <v/>
          </cell>
          <cell r="AC32" t="str">
            <v/>
          </cell>
          <cell r="AI32" t="str">
            <v/>
          </cell>
          <cell r="AK32" t="str">
            <v/>
          </cell>
          <cell r="AL32">
            <v>0</v>
          </cell>
          <cell r="AQ32" t="str">
            <v/>
          </cell>
          <cell r="CJ32" t="str">
            <v>-</v>
          </cell>
          <cell r="CK32" t="str">
            <v>-</v>
          </cell>
          <cell r="CL32" t="str">
            <v>-</v>
          </cell>
          <cell r="CM32" t="str">
            <v>-</v>
          </cell>
          <cell r="CN32">
            <v>0</v>
          </cell>
          <cell r="CQ32" t="str">
            <v>non</v>
          </cell>
          <cell r="CX32">
            <v>0</v>
          </cell>
          <cell r="DE32">
            <v>0</v>
          </cell>
          <cell r="DJ32">
            <v>0</v>
          </cell>
          <cell r="DO32">
            <v>0</v>
          </cell>
          <cell r="DS32">
            <v>0</v>
          </cell>
          <cell r="DT32">
            <v>0</v>
          </cell>
          <cell r="DU32">
            <v>0</v>
          </cell>
          <cell r="ED32" t="str">
            <v>G:\Habitat\OPERATIONNEL HABITAT\02- Operations\Photothèque\image non disponible.jpg</v>
          </cell>
          <cell r="EE32" t="str">
            <v>G:\Habitat\OPERATIONNEL HABITAT\02- Operations\Photothèque\image non disponible.jpg</v>
          </cell>
        </row>
        <row r="33">
          <cell r="A33" t="str">
            <v>AUSTRALES</v>
          </cell>
          <cell r="B33">
            <v>9333</v>
          </cell>
          <cell r="C33" t="str">
            <v>SUD</v>
          </cell>
          <cell r="D33" t="str">
            <v>Saint-Pierre</v>
          </cell>
          <cell r="E33" t="str">
            <v>RUE DU PRESBYTERE</v>
          </cell>
          <cell r="F33">
            <v>12</v>
          </cell>
          <cell r="G33" t="str">
            <v>LLS</v>
          </cell>
          <cell r="J33" t="str">
            <v>COL</v>
          </cell>
          <cell r="K33" t="str">
            <v>RF</v>
          </cell>
          <cell r="N33" t="str">
            <v>PC</v>
          </cell>
          <cell r="O33" t="str">
            <v>DL</v>
          </cell>
          <cell r="P33" t="str">
            <v>CS</v>
          </cell>
          <cell r="R33">
            <v>2003</v>
          </cell>
          <cell r="T33" t="str">
            <v>ras - fin GPA(conformitée pour déblocage solde LBU)</v>
          </cell>
          <cell r="U33" t="str">
            <v>CARRETIER</v>
          </cell>
          <cell r="V33" t="str">
            <v>M - LIVRE/GPA</v>
          </cell>
          <cell r="W33">
            <v>36732</v>
          </cell>
          <cell r="X33" t="str">
            <v>d</v>
          </cell>
          <cell r="Y33" t="str">
            <v>97441600A0499</v>
          </cell>
          <cell r="Z33">
            <v>37153</v>
          </cell>
          <cell r="AA33" t="str">
            <v>o</v>
          </cell>
          <cell r="AB33" t="str">
            <v>validé</v>
          </cell>
          <cell r="AC33" t="str">
            <v/>
          </cell>
          <cell r="AE33">
            <v>37882</v>
          </cell>
          <cell r="AF33" t="str">
            <v>f</v>
          </cell>
          <cell r="AG33" t="str">
            <v>O</v>
          </cell>
          <cell r="AH33">
            <v>37767</v>
          </cell>
          <cell r="AI33" t="str">
            <v>ao</v>
          </cell>
          <cell r="AJ33">
            <v>38054</v>
          </cell>
          <cell r="AK33" t="str">
            <v/>
          </cell>
          <cell r="AL33">
            <v>9.4358232509205688</v>
          </cell>
          <cell r="AM33">
            <v>2004</v>
          </cell>
          <cell r="AN33">
            <v>14</v>
          </cell>
          <cell r="AO33">
            <v>38480</v>
          </cell>
          <cell r="AP33">
            <v>38520</v>
          </cell>
          <cell r="AQ33" t="str">
            <v>li</v>
          </cell>
          <cell r="AR33">
            <v>2005</v>
          </cell>
          <cell r="BO33" t="str">
            <v>signée</v>
          </cell>
          <cell r="BQ33" t="str">
            <v>signée</v>
          </cell>
          <cell r="BX33" t="str">
            <v>signé</v>
          </cell>
          <cell r="CA33">
            <v>867.2</v>
          </cell>
          <cell r="CE33" t="str">
            <v>pas ECS</v>
          </cell>
          <cell r="CJ33" t="str">
            <v>-</v>
          </cell>
          <cell r="CK33" t="str">
            <v>-</v>
          </cell>
          <cell r="CL33" t="str">
            <v>-</v>
          </cell>
          <cell r="CM33" t="str">
            <v>-</v>
          </cell>
          <cell r="CN33">
            <v>0</v>
          </cell>
          <cell r="CQ33" t="str">
            <v>oui</v>
          </cell>
          <cell r="CR33">
            <v>132980</v>
          </cell>
          <cell r="CT33">
            <v>870284</v>
          </cell>
          <cell r="CX33">
            <v>1003264</v>
          </cell>
          <cell r="DE33">
            <v>0</v>
          </cell>
          <cell r="DJ33">
            <v>0</v>
          </cell>
          <cell r="DO33">
            <v>0</v>
          </cell>
          <cell r="DQ33">
            <v>45031</v>
          </cell>
          <cell r="DS33">
            <v>45031</v>
          </cell>
          <cell r="DT33">
            <v>90062</v>
          </cell>
          <cell r="DU33">
            <v>-913202</v>
          </cell>
          <cell r="ED33" t="str">
            <v>G:\Habitat\OPERATIONNEL HABITAT\02- Operations\Photothèque\images locatifs\Australes\australe - saint pierre 00.jpg</v>
          </cell>
          <cell r="EE33" t="str">
            <v>G:\Habitat\OPERATIONNEL HABITAT\02- Operations\Photothèque\images locatifs\Australes\australe - saint pierre 01.jpg</v>
          </cell>
        </row>
        <row r="34">
          <cell r="A34" t="str">
            <v>AVENIR</v>
          </cell>
          <cell r="B34">
            <v>9619</v>
          </cell>
          <cell r="C34" t="str">
            <v>SUD</v>
          </cell>
          <cell r="D34" t="str">
            <v>Saint-Louis</v>
          </cell>
          <cell r="E34" t="str">
            <v>ZAC AVENIR</v>
          </cell>
          <cell r="F34">
            <v>13</v>
          </cell>
          <cell r="G34" t="str">
            <v>LESG</v>
          </cell>
          <cell r="J34" t="str">
            <v>IND</v>
          </cell>
          <cell r="K34" t="str">
            <v>CF</v>
          </cell>
          <cell r="L34" t="str">
            <v>SIDR</v>
          </cell>
          <cell r="M34" t="str">
            <v>maitrisé</v>
          </cell>
          <cell r="N34" t="str">
            <v>BS</v>
          </cell>
          <cell r="O34" t="str">
            <v>FG</v>
          </cell>
          <cell r="P34" t="str">
            <v>LV</v>
          </cell>
          <cell r="Q34" t="str">
            <v>HBM</v>
          </cell>
          <cell r="R34">
            <v>2005</v>
          </cell>
          <cell r="T34" t="str">
            <v>cloture amenageur ???</v>
          </cell>
          <cell r="U34" t="str">
            <v>SOAA MEUNIER</v>
          </cell>
          <cell r="V34" t="str">
            <v>M - LIVRE/GPA</v>
          </cell>
          <cell r="W34">
            <v>36732</v>
          </cell>
          <cell r="X34" t="str">
            <v>d</v>
          </cell>
          <cell r="Y34" t="str">
            <v>97441405a0479</v>
          </cell>
          <cell r="Z34">
            <v>38720</v>
          </cell>
          <cell r="AA34" t="str">
            <v>o</v>
          </cell>
          <cell r="AB34" t="str">
            <v>validé</v>
          </cell>
          <cell r="AC34" t="str">
            <v/>
          </cell>
          <cell r="AD34">
            <v>0</v>
          </cell>
          <cell r="AE34">
            <v>37882</v>
          </cell>
          <cell r="AF34" t="str">
            <v>f</v>
          </cell>
          <cell r="AG34">
            <v>38695</v>
          </cell>
          <cell r="AH34">
            <v>37767</v>
          </cell>
          <cell r="AI34" t="str">
            <v>ao</v>
          </cell>
          <cell r="AJ34">
            <v>39146</v>
          </cell>
          <cell r="AK34" t="str">
            <v/>
          </cell>
          <cell r="AL34">
            <v>45.337980010520781</v>
          </cell>
          <cell r="AM34">
            <v>2007</v>
          </cell>
          <cell r="AN34">
            <v>18</v>
          </cell>
          <cell r="AO34">
            <v>39696</v>
          </cell>
          <cell r="AP34">
            <v>39711</v>
          </cell>
          <cell r="AQ34" t="str">
            <v>li</v>
          </cell>
          <cell r="AR34">
            <v>2008</v>
          </cell>
          <cell r="CJ34" t="str">
            <v>-</v>
          </cell>
          <cell r="CK34" t="str">
            <v>-</v>
          </cell>
          <cell r="CL34" t="str">
            <v>-</v>
          </cell>
          <cell r="CM34" t="str">
            <v>-</v>
          </cell>
          <cell r="CN34">
            <v>0</v>
          </cell>
          <cell r="CQ34" t="str">
            <v>oui</v>
          </cell>
          <cell r="CX34">
            <v>0</v>
          </cell>
          <cell r="DE34">
            <v>0</v>
          </cell>
          <cell r="DJ34">
            <v>0</v>
          </cell>
          <cell r="DO34">
            <v>0</v>
          </cell>
          <cell r="DS34">
            <v>0</v>
          </cell>
          <cell r="DT34">
            <v>0</v>
          </cell>
          <cell r="DU34">
            <v>0</v>
          </cell>
          <cell r="ED34" t="str">
            <v>G:\Habitat\OPERATIONNEL HABITAT\02- Operations\Photothèque\images locatifs\mail avenir (1).jpg</v>
          </cell>
          <cell r="EE34" t="str">
            <v>G:\Habitat\OPERATIONNEL HABITAT\02- Operations\Photothèque\images locatifs\mail avenir.jpg</v>
          </cell>
        </row>
        <row r="35">
          <cell r="A35" t="str">
            <v>AVOCATIERS</v>
          </cell>
          <cell r="B35">
            <v>9419</v>
          </cell>
          <cell r="C35" t="str">
            <v>EST</v>
          </cell>
          <cell r="D35" t="str">
            <v>Saint-André</v>
          </cell>
          <cell r="E35" t="str">
            <v>ZAC CRESSONIERE</v>
          </cell>
          <cell r="F35">
            <v>102</v>
          </cell>
          <cell r="G35" t="str">
            <v>LLTS</v>
          </cell>
          <cell r="J35" t="str">
            <v>COL</v>
          </cell>
          <cell r="K35" t="str">
            <v>CF</v>
          </cell>
          <cell r="L35" t="str">
            <v>SIDR</v>
          </cell>
          <cell r="N35" t="str">
            <v>CLa</v>
          </cell>
          <cell r="O35" t="str">
            <v>JMO</v>
          </cell>
          <cell r="P35" t="str">
            <v>CC</v>
          </cell>
          <cell r="Q35" t="str">
            <v>SPG</v>
          </cell>
          <cell r="R35">
            <v>2002</v>
          </cell>
          <cell r="T35" t="str">
            <v>ras</v>
          </cell>
          <cell r="U35" t="str">
            <v>BERTIN LEBEIGLE</v>
          </cell>
          <cell r="V35" t="str">
            <v>M - LIVRE/GPA</v>
          </cell>
          <cell r="W35">
            <v>37447</v>
          </cell>
          <cell r="X35" t="str">
            <v>d</v>
          </cell>
          <cell r="Y35" t="str">
            <v>97440902A0250</v>
          </cell>
          <cell r="Z35">
            <v>37574</v>
          </cell>
          <cell r="AA35" t="str">
            <v>o</v>
          </cell>
          <cell r="AB35" t="str">
            <v>validé</v>
          </cell>
          <cell r="AC35" t="str">
            <v/>
          </cell>
          <cell r="AE35">
            <v>37540</v>
          </cell>
          <cell r="AF35" t="str">
            <v>f</v>
          </cell>
          <cell r="AG35" t="str">
            <v>O</v>
          </cell>
          <cell r="AH35">
            <v>37718</v>
          </cell>
          <cell r="AI35" t="str">
            <v>ao</v>
          </cell>
          <cell r="AJ35">
            <v>37879</v>
          </cell>
          <cell r="AK35" t="str">
            <v/>
          </cell>
          <cell r="AL35">
            <v>5.2932667017359281</v>
          </cell>
          <cell r="AM35">
            <v>2003</v>
          </cell>
          <cell r="AN35">
            <v>20</v>
          </cell>
          <cell r="AO35">
            <v>38487</v>
          </cell>
          <cell r="AP35">
            <v>38505</v>
          </cell>
          <cell r="AQ35" t="str">
            <v>li</v>
          </cell>
          <cell r="AR35">
            <v>2005</v>
          </cell>
          <cell r="BO35" t="str">
            <v>signée</v>
          </cell>
          <cell r="BQ35" t="str">
            <v>signée</v>
          </cell>
          <cell r="BX35" t="str">
            <v>signé</v>
          </cell>
          <cell r="CA35">
            <v>7268</v>
          </cell>
          <cell r="CE35" t="str">
            <v>ECS ind</v>
          </cell>
          <cell r="CF35">
            <v>432141</v>
          </cell>
          <cell r="CG35">
            <v>129642</v>
          </cell>
          <cell r="CH35">
            <v>194463</v>
          </cell>
          <cell r="CI35">
            <v>108035</v>
          </cell>
          <cell r="CJ35" t="str">
            <v>-</v>
          </cell>
          <cell r="CK35" t="str">
            <v>-</v>
          </cell>
          <cell r="CL35" t="str">
            <v>-</v>
          </cell>
          <cell r="CM35" t="str">
            <v>-</v>
          </cell>
          <cell r="CN35">
            <v>0</v>
          </cell>
          <cell r="CQ35" t="str">
            <v>oui</v>
          </cell>
          <cell r="CR35">
            <v>608112</v>
          </cell>
          <cell r="CT35">
            <v>4840836</v>
          </cell>
          <cell r="CX35">
            <v>5448948</v>
          </cell>
          <cell r="DE35">
            <v>324105</v>
          </cell>
          <cell r="DJ35">
            <v>324105</v>
          </cell>
          <cell r="DO35">
            <v>0</v>
          </cell>
          <cell r="DQ35">
            <v>354156</v>
          </cell>
          <cell r="DR35">
            <v>108035</v>
          </cell>
          <cell r="DS35">
            <v>462191</v>
          </cell>
          <cell r="DT35">
            <v>924382</v>
          </cell>
          <cell r="DU35">
            <v>-4200461</v>
          </cell>
          <cell r="ED35" t="str">
            <v>G:\Habitat\OPERATIONNEL HABITAT\02- Operations\Photothèque\images locatifs\avocatiers\avocatiers - st andré 00.jpg</v>
          </cell>
          <cell r="EE35" t="str">
            <v>G:\Habitat\OPERATIONNEL HABITAT\02- Operations\Photothèque\images locatifs\avocatiers\avocatiers liv (29).jpg</v>
          </cell>
          <cell r="EG35">
            <v>72000</v>
          </cell>
        </row>
        <row r="36">
          <cell r="A36" t="str">
            <v>BALI</v>
          </cell>
          <cell r="B36">
            <v>9625</v>
          </cell>
          <cell r="C36" t="str">
            <v>SUD</v>
          </cell>
          <cell r="D36" t="str">
            <v>Saint-Louis</v>
          </cell>
          <cell r="E36" t="str">
            <v>ZAC AVENIR</v>
          </cell>
          <cell r="F36">
            <v>20</v>
          </cell>
          <cell r="G36" t="str">
            <v>LLS</v>
          </cell>
          <cell r="J36" t="str">
            <v>MV</v>
          </cell>
          <cell r="K36" t="str">
            <v>CF</v>
          </cell>
          <cell r="L36" t="str">
            <v>SIDR</v>
          </cell>
          <cell r="M36" t="str">
            <v>maitrisé</v>
          </cell>
          <cell r="N36" t="str">
            <v>PC</v>
          </cell>
          <cell r="O36" t="str">
            <v>DL</v>
          </cell>
          <cell r="P36" t="str">
            <v>CS</v>
          </cell>
          <cell r="Q36" t="str">
            <v>HBM</v>
          </cell>
          <cell r="R36">
            <v>2006</v>
          </cell>
          <cell r="S36">
            <v>1</v>
          </cell>
          <cell r="T36" t="str">
            <v>temoin 5/12/2007</v>
          </cell>
          <cell r="U36" t="str">
            <v>MEUNIER</v>
          </cell>
          <cell r="V36" t="str">
            <v>L - CHANTIER EN COURS</v>
          </cell>
          <cell r="W36">
            <v>38700</v>
          </cell>
          <cell r="X36" t="str">
            <v>d</v>
          </cell>
          <cell r="Y36" t="str">
            <v>97441405A0638</v>
          </cell>
          <cell r="Z36">
            <v>38866</v>
          </cell>
          <cell r="AA36" t="str">
            <v>o</v>
          </cell>
          <cell r="AB36">
            <v>38881</v>
          </cell>
          <cell r="AC36" t="str">
            <v>v</v>
          </cell>
          <cell r="AD36">
            <v>38883</v>
          </cell>
          <cell r="AE36">
            <v>38798</v>
          </cell>
          <cell r="AF36" t="str">
            <v>f</v>
          </cell>
          <cell r="AG36">
            <v>38999</v>
          </cell>
          <cell r="AH36">
            <v>38978</v>
          </cell>
          <cell r="AI36" t="str">
            <v>ao</v>
          </cell>
          <cell r="AJ36">
            <v>39139</v>
          </cell>
          <cell r="AK36" t="str">
            <v/>
          </cell>
          <cell r="AL36">
            <v>5.2932667017359281</v>
          </cell>
          <cell r="AM36">
            <v>2007</v>
          </cell>
          <cell r="AN36">
            <v>14</v>
          </cell>
          <cell r="AO36">
            <v>39637</v>
          </cell>
          <cell r="AP36">
            <v>39646</v>
          </cell>
          <cell r="AQ36" t="str">
            <v>li</v>
          </cell>
          <cell r="AR36">
            <v>2008</v>
          </cell>
          <cell r="BA36">
            <v>9</v>
          </cell>
          <cell r="BB36">
            <v>67</v>
          </cell>
          <cell r="BE36">
            <v>8</v>
          </cell>
          <cell r="BF36">
            <v>78</v>
          </cell>
          <cell r="BI36">
            <v>3</v>
          </cell>
          <cell r="BJ36">
            <v>97.3</v>
          </cell>
          <cell r="BK36">
            <v>20</v>
          </cell>
          <cell r="BL36">
            <v>5.62</v>
          </cell>
          <cell r="BM36">
            <v>0.31</v>
          </cell>
          <cell r="BN36">
            <v>0.3</v>
          </cell>
          <cell r="BO36" t="str">
            <v>transmis</v>
          </cell>
          <cell r="BP36">
            <v>0.7</v>
          </cell>
          <cell r="BQ36" t="str">
            <v>transmis</v>
          </cell>
          <cell r="BX36" t="str">
            <v>en attente garanties emprunts</v>
          </cell>
          <cell r="BY36">
            <v>1493</v>
          </cell>
          <cell r="BZ36">
            <v>2284</v>
          </cell>
          <cell r="CA36">
            <v>1554.53</v>
          </cell>
          <cell r="CE36" t="str">
            <v>ECS ind</v>
          </cell>
          <cell r="CF36">
            <v>74000</v>
          </cell>
          <cell r="CG36">
            <v>22200</v>
          </cell>
          <cell r="CH36">
            <v>33300</v>
          </cell>
          <cell r="CI36">
            <v>18500</v>
          </cell>
          <cell r="CJ36" t="str">
            <v>-</v>
          </cell>
          <cell r="CK36" t="str">
            <v>-</v>
          </cell>
          <cell r="CL36" t="str">
            <v>-</v>
          </cell>
          <cell r="CM36" t="str">
            <v>-</v>
          </cell>
          <cell r="CN36">
            <v>0</v>
          </cell>
          <cell r="CQ36" t="str">
            <v>oui</v>
          </cell>
          <cell r="CX36">
            <v>0</v>
          </cell>
          <cell r="DE36">
            <v>55500</v>
          </cell>
          <cell r="DJ36">
            <v>55500</v>
          </cell>
          <cell r="DO36">
            <v>0</v>
          </cell>
          <cell r="DQ36">
            <v>66223</v>
          </cell>
          <cell r="DR36">
            <v>17500</v>
          </cell>
          <cell r="DS36">
            <v>83723</v>
          </cell>
          <cell r="DT36">
            <v>167446</v>
          </cell>
          <cell r="DU36">
            <v>222946</v>
          </cell>
          <cell r="ED36" t="str">
            <v>G:\Habitat\OPERATIONNEL HABITAT\02- Operations\Photothèque\images locatifs\BALI\Vue#1b.jpg</v>
          </cell>
          <cell r="EE36" t="str">
            <v>G:\Habitat\OPERATIONNEL HABITAT\02- Operations\Photothèque\images locatifs\BALI\Vue#3b.jpg</v>
          </cell>
          <cell r="EJ36">
            <v>72000</v>
          </cell>
        </row>
        <row r="37">
          <cell r="A37" t="str">
            <v>BANIANex CHAGOS 3</v>
          </cell>
          <cell r="B37">
            <v>9696</v>
          </cell>
          <cell r="C37" t="str">
            <v>EST</v>
          </cell>
          <cell r="D37" t="str">
            <v>Saint-André</v>
          </cell>
          <cell r="E37" t="str">
            <v>RHI 2 LES MANGUIERS</v>
          </cell>
          <cell r="F37">
            <v>56</v>
          </cell>
          <cell r="G37" t="str">
            <v>LLTS</v>
          </cell>
          <cell r="J37" t="str">
            <v>COL</v>
          </cell>
          <cell r="K37" t="str">
            <v>CF</v>
          </cell>
          <cell r="L37" t="str">
            <v>SIDR</v>
          </cell>
          <cell r="M37" t="str">
            <v>maitrisé</v>
          </cell>
          <cell r="N37" t="str">
            <v>CLa</v>
          </cell>
          <cell r="O37" t="str">
            <v>JMO</v>
          </cell>
          <cell r="P37" t="str">
            <v>CC</v>
          </cell>
          <cell r="Q37" t="str">
            <v>SPG</v>
          </cell>
          <cell r="R37">
            <v>2009</v>
          </cell>
          <cell r="S37">
            <v>0.5</v>
          </cell>
          <cell r="T37" t="str">
            <v>demande équipement public reunion /VEFA/poste locataire/libération et VRD ?/blocage PLU PC 08/2008/pc ok fin 2008?</v>
          </cell>
          <cell r="U37" t="str">
            <v>GROUARD</v>
          </cell>
          <cell r="V37" t="str">
            <v>F - APD</v>
          </cell>
          <cell r="W37">
            <v>39892</v>
          </cell>
          <cell r="X37" t="str">
            <v>d</v>
          </cell>
          <cell r="AA37" t="str">
            <v/>
          </cell>
          <cell r="AB37">
            <v>39870</v>
          </cell>
          <cell r="AC37" t="str">
            <v>v</v>
          </cell>
          <cell r="AE37">
            <v>40071</v>
          </cell>
          <cell r="AF37" t="str">
            <v/>
          </cell>
          <cell r="AH37">
            <v>40057</v>
          </cell>
          <cell r="AI37" t="str">
            <v/>
          </cell>
          <cell r="AJ37">
            <v>40238</v>
          </cell>
          <cell r="AK37" t="str">
            <v/>
          </cell>
          <cell r="AL37">
            <v>5.9508153603366649</v>
          </cell>
          <cell r="AM37">
            <v>2010</v>
          </cell>
          <cell r="AN37">
            <v>18</v>
          </cell>
          <cell r="AO37">
            <v>40787</v>
          </cell>
          <cell r="AP37">
            <v>40802</v>
          </cell>
          <cell r="AQ37" t="str">
            <v/>
          </cell>
          <cell r="AR37">
            <v>2011</v>
          </cell>
          <cell r="CJ37" t="str">
            <v>-</v>
          </cell>
          <cell r="CK37" t="str">
            <v>-</v>
          </cell>
          <cell r="CL37" t="str">
            <v>-</v>
          </cell>
          <cell r="CM37" t="str">
            <v>-</v>
          </cell>
          <cell r="CN37">
            <v>0</v>
          </cell>
          <cell r="CQ37" t="str">
            <v>non</v>
          </cell>
          <cell r="CX37">
            <v>0</v>
          </cell>
          <cell r="DE37">
            <v>0</v>
          </cell>
          <cell r="DJ37">
            <v>0</v>
          </cell>
          <cell r="DO37">
            <v>0</v>
          </cell>
          <cell r="DS37">
            <v>0</v>
          </cell>
          <cell r="DT37">
            <v>0</v>
          </cell>
          <cell r="DU37">
            <v>0</v>
          </cell>
          <cell r="ED37" t="str">
            <v>G:\Habitat\OPERATIONNEL HABITAT\02- Operations\Photothèque\image non disponible.jpg</v>
          </cell>
          <cell r="EE37" t="str">
            <v>G:\Habitat\OPERATIONNEL HABITAT\02- Operations\Photothèque\image non disponible.jpg</v>
          </cell>
        </row>
        <row r="38">
          <cell r="A38" t="str">
            <v>BARBADE</v>
          </cell>
          <cell r="B38">
            <v>9674</v>
          </cell>
          <cell r="C38" t="str">
            <v>NORD</v>
          </cell>
          <cell r="D38" t="str">
            <v>Saint-Denis</v>
          </cell>
          <cell r="E38" t="str">
            <v>BELLEPIERRE</v>
          </cell>
          <cell r="F38">
            <v>28</v>
          </cell>
          <cell r="G38" t="str">
            <v>PLS</v>
          </cell>
          <cell r="J38" t="str">
            <v>COL</v>
          </cell>
          <cell r="K38" t="str">
            <v>RF</v>
          </cell>
          <cell r="M38" t="str">
            <v>maitrisé</v>
          </cell>
          <cell r="N38" t="str">
            <v>PC</v>
          </cell>
          <cell r="O38" t="str">
            <v>PC</v>
          </cell>
          <cell r="P38" t="str">
            <v>CS</v>
          </cell>
          <cell r="R38">
            <v>2006</v>
          </cell>
          <cell r="U38" t="str">
            <v>MARAIS TESSIER</v>
          </cell>
          <cell r="V38" t="str">
            <v>L - CHANTIER EN COURS</v>
          </cell>
          <cell r="W38">
            <v>38910</v>
          </cell>
          <cell r="X38" t="str">
            <v>d</v>
          </cell>
          <cell r="Y38" t="str">
            <v>97411106A0352</v>
          </cell>
          <cell r="Z38">
            <v>39153</v>
          </cell>
          <cell r="AA38" t="str">
            <v>o</v>
          </cell>
          <cell r="AB38">
            <v>38974</v>
          </cell>
          <cell r="AC38" t="str">
            <v>v</v>
          </cell>
          <cell r="AD38">
            <v>39030</v>
          </cell>
          <cell r="AE38">
            <v>38911</v>
          </cell>
          <cell r="AF38" t="str">
            <v>f</v>
          </cell>
          <cell r="AG38">
            <v>39234</v>
          </cell>
          <cell r="AH38">
            <v>39217</v>
          </cell>
          <cell r="AI38" t="str">
            <v>ao</v>
          </cell>
          <cell r="AJ38">
            <v>39370</v>
          </cell>
          <cell r="AK38" t="str">
            <v/>
          </cell>
          <cell r="AL38">
            <v>5.030247238295634</v>
          </cell>
          <cell r="AM38">
            <v>2007</v>
          </cell>
          <cell r="AN38">
            <v>16</v>
          </cell>
          <cell r="AO38">
            <v>39859</v>
          </cell>
          <cell r="AP38">
            <v>39874</v>
          </cell>
          <cell r="AQ38" t="str">
            <v>li</v>
          </cell>
          <cell r="AR38">
            <v>2009</v>
          </cell>
          <cell r="AS38">
            <v>2</v>
          </cell>
          <cell r="AT38">
            <v>33</v>
          </cell>
          <cell r="AU38">
            <v>1</v>
          </cell>
          <cell r="AV38">
            <v>45</v>
          </cell>
          <cell r="AW38">
            <v>5</v>
          </cell>
          <cell r="AX38">
            <v>59</v>
          </cell>
          <cell r="BA38">
            <v>16</v>
          </cell>
          <cell r="BB38">
            <v>70</v>
          </cell>
          <cell r="BE38">
            <v>4</v>
          </cell>
          <cell r="BF38">
            <v>83</v>
          </cell>
          <cell r="BK38">
            <v>28</v>
          </cell>
          <cell r="BL38">
            <v>7.58</v>
          </cell>
          <cell r="BM38">
            <v>1.1100000000000001</v>
          </cell>
          <cell r="BN38">
            <v>0.2</v>
          </cell>
          <cell r="BO38" t="str">
            <v>à faire</v>
          </cell>
          <cell r="BP38">
            <v>0.8</v>
          </cell>
          <cell r="BQ38" t="str">
            <v>à faire</v>
          </cell>
          <cell r="BX38" t="str">
            <v>demande à faire</v>
          </cell>
          <cell r="BY38">
            <v>2481</v>
          </cell>
          <cell r="BZ38">
            <v>3102</v>
          </cell>
          <cell r="CA38">
            <v>2119.46</v>
          </cell>
          <cell r="CE38" t="str">
            <v>ECS ind</v>
          </cell>
          <cell r="CJ38" t="str">
            <v>SCI Barbade</v>
          </cell>
          <cell r="CK38" t="str">
            <v>-</v>
          </cell>
          <cell r="CL38" t="str">
            <v>-</v>
          </cell>
          <cell r="CM38" t="str">
            <v>-</v>
          </cell>
          <cell r="CN38">
            <v>0</v>
          </cell>
          <cell r="CQ38" t="str">
            <v>non</v>
          </cell>
          <cell r="CR38">
            <v>500000</v>
          </cell>
          <cell r="CT38">
            <v>2350000</v>
          </cell>
          <cell r="CX38">
            <v>2850000</v>
          </cell>
          <cell r="DE38">
            <v>0</v>
          </cell>
          <cell r="DJ38">
            <v>0</v>
          </cell>
          <cell r="DO38">
            <v>0</v>
          </cell>
          <cell r="DQ38">
            <v>120000</v>
          </cell>
          <cell r="DR38">
            <v>33600</v>
          </cell>
          <cell r="DS38">
            <v>153600</v>
          </cell>
          <cell r="DT38">
            <v>307200</v>
          </cell>
          <cell r="DU38">
            <v>-2542800</v>
          </cell>
          <cell r="ED38" t="str">
            <v>G:\Habitat\OPERATIONNEL HABITAT\02- Operations\Photothèque\images locatifs\BARBADES\barbade1.jpg</v>
          </cell>
          <cell r="EE38" t="str">
            <v>G:\Habitat\OPERATIONNEL HABITAT\02- Operations\Photothèque\images locatifs\BARBADES\barbades (1).jpg</v>
          </cell>
        </row>
        <row r="39">
          <cell r="A39" t="str">
            <v>BASSAS DE INDIAN</v>
          </cell>
          <cell r="B39">
            <v>9444</v>
          </cell>
          <cell r="C39" t="str">
            <v>NORD</v>
          </cell>
          <cell r="D39" t="str">
            <v>Saint-Denis</v>
          </cell>
          <cell r="E39" t="str">
            <v>AME ILE EPARSES</v>
          </cell>
          <cell r="F39">
            <v>47</v>
          </cell>
          <cell r="G39" t="str">
            <v>LLTS</v>
          </cell>
          <cell r="J39" t="str">
            <v>COL</v>
          </cell>
          <cell r="K39" t="str">
            <v>RF</v>
          </cell>
          <cell r="N39" t="str">
            <v>JPM</v>
          </cell>
          <cell r="O39" t="str">
            <v>SV</v>
          </cell>
          <cell r="P39" t="str">
            <v>CC</v>
          </cell>
          <cell r="R39">
            <v>2002</v>
          </cell>
          <cell r="U39" t="str">
            <v>DELCOURT</v>
          </cell>
          <cell r="V39" t="str">
            <v>M - LIVRE/GPA</v>
          </cell>
          <cell r="W39">
            <v>37469</v>
          </cell>
          <cell r="X39" t="str">
            <v>d</v>
          </cell>
          <cell r="Y39" t="str">
            <v>97441102A0342</v>
          </cell>
          <cell r="Z39">
            <v>37575</v>
          </cell>
          <cell r="AA39" t="str">
            <v>o</v>
          </cell>
          <cell r="AB39" t="str">
            <v>validé</v>
          </cell>
          <cell r="AC39" t="str">
            <v/>
          </cell>
          <cell r="AE39">
            <v>37546</v>
          </cell>
          <cell r="AF39" t="str">
            <v>f</v>
          </cell>
          <cell r="AG39" t="str">
            <v>O</v>
          </cell>
          <cell r="AH39">
            <v>37665</v>
          </cell>
          <cell r="AI39" t="str">
            <v>ao</v>
          </cell>
          <cell r="AJ39">
            <v>37837</v>
          </cell>
          <cell r="AK39" t="str">
            <v/>
          </cell>
          <cell r="AL39">
            <v>5.6549184639663332</v>
          </cell>
          <cell r="AM39">
            <v>2003</v>
          </cell>
          <cell r="AN39">
            <v>19</v>
          </cell>
          <cell r="AO39">
            <v>38415</v>
          </cell>
          <cell r="AP39">
            <v>38548</v>
          </cell>
          <cell r="AQ39" t="str">
            <v>li</v>
          </cell>
          <cell r="AR39">
            <v>2005</v>
          </cell>
          <cell r="BO39" t="str">
            <v>signée</v>
          </cell>
          <cell r="BQ39" t="str">
            <v>signée</v>
          </cell>
          <cell r="BX39" t="str">
            <v>signé</v>
          </cell>
          <cell r="CA39">
            <v>3384.58</v>
          </cell>
          <cell r="CE39" t="str">
            <v>ECS ind</v>
          </cell>
          <cell r="CF39">
            <v>126735</v>
          </cell>
          <cell r="CG39">
            <v>38020</v>
          </cell>
          <cell r="CH39">
            <v>57031</v>
          </cell>
          <cell r="CI39">
            <v>31683</v>
          </cell>
          <cell r="CJ39" t="str">
            <v>-</v>
          </cell>
          <cell r="CK39" t="str">
            <v>-</v>
          </cell>
          <cell r="CL39" t="str">
            <v>-</v>
          </cell>
          <cell r="CM39" t="str">
            <v>-</v>
          </cell>
          <cell r="CN39">
            <v>0</v>
          </cell>
          <cell r="CQ39" t="str">
            <v>oui</v>
          </cell>
          <cell r="CT39">
            <v>2489271</v>
          </cell>
          <cell r="CX39">
            <v>2489271</v>
          </cell>
          <cell r="DE39">
            <v>95051</v>
          </cell>
          <cell r="DJ39">
            <v>95051</v>
          </cell>
          <cell r="DO39">
            <v>0</v>
          </cell>
          <cell r="DQ39">
            <v>183000</v>
          </cell>
          <cell r="DR39">
            <v>31684</v>
          </cell>
          <cell r="DS39">
            <v>214684</v>
          </cell>
          <cell r="DT39">
            <v>429368</v>
          </cell>
          <cell r="DU39">
            <v>-1964852</v>
          </cell>
          <cell r="ED39" t="str">
            <v>G:\Habitat\OPERATIONNEL HABITAT\02- Operations\Photothèque\image non disponible.jpg</v>
          </cell>
          <cell r="EE39" t="str">
            <v>G:\Habitat\OPERATIONNEL HABITAT\02- Operations\Photothèque\image non disponible.jpg</v>
          </cell>
        </row>
        <row r="40">
          <cell r="A40" t="str">
            <v>BASSE TERRE</v>
          </cell>
          <cell r="C40" t="str">
            <v>SUD</v>
          </cell>
          <cell r="D40" t="str">
            <v>Saint-Pierre</v>
          </cell>
          <cell r="E40" t="str">
            <v>RHI BASTER</v>
          </cell>
          <cell r="F40">
            <v>15</v>
          </cell>
          <cell r="G40" t="str">
            <v>LESG</v>
          </cell>
          <cell r="J40" t="str">
            <v>IND</v>
          </cell>
          <cell r="K40" t="str">
            <v>CF</v>
          </cell>
          <cell r="L40" t="str">
            <v>SIDR</v>
          </cell>
          <cell r="M40" t="str">
            <v>acq en DUP</v>
          </cell>
          <cell r="N40" t="str">
            <v>BS</v>
          </cell>
          <cell r="O40" t="str">
            <v>OS</v>
          </cell>
          <cell r="P40" t="str">
            <v>LV</v>
          </cell>
          <cell r="Q40" t="str">
            <v>HBM</v>
          </cell>
          <cell r="R40">
            <v>2009</v>
          </cell>
          <cell r="S40">
            <v>0.25</v>
          </cell>
          <cell r="T40" t="str">
            <v>Client/Surcout / Retard MOE  ??? etc</v>
          </cell>
          <cell r="U40" t="str">
            <v>SOAA MEUNIER</v>
          </cell>
          <cell r="V40" t="str">
            <v>D - ESQUISSES</v>
          </cell>
          <cell r="W40">
            <v>39979</v>
          </cell>
          <cell r="X40" t="str">
            <v/>
          </cell>
          <cell r="AA40" t="str">
            <v/>
          </cell>
          <cell r="AB40">
            <v>39965</v>
          </cell>
          <cell r="AC40" t="str">
            <v/>
          </cell>
          <cell r="AD40">
            <v>40057</v>
          </cell>
          <cell r="AE40">
            <v>40086</v>
          </cell>
          <cell r="AF40" t="str">
            <v/>
          </cell>
          <cell r="AH40">
            <v>39887</v>
          </cell>
          <cell r="AI40" t="str">
            <v>ao</v>
          </cell>
          <cell r="AJ40">
            <v>40132</v>
          </cell>
          <cell r="AK40" t="str">
            <v/>
          </cell>
          <cell r="AL40">
            <v>8.0549710678590216</v>
          </cell>
          <cell r="AM40">
            <v>2009</v>
          </cell>
          <cell r="AN40">
            <v>12</v>
          </cell>
          <cell r="AO40">
            <v>40497</v>
          </cell>
          <cell r="AP40">
            <v>40512</v>
          </cell>
          <cell r="AQ40" t="str">
            <v/>
          </cell>
          <cell r="AR40">
            <v>2010</v>
          </cell>
          <cell r="CJ40" t="str">
            <v>-</v>
          </cell>
          <cell r="CK40" t="str">
            <v>-</v>
          </cell>
          <cell r="CL40" t="str">
            <v>-</v>
          </cell>
          <cell r="CM40" t="str">
            <v>-</v>
          </cell>
          <cell r="CN40">
            <v>0</v>
          </cell>
          <cell r="CQ40" t="str">
            <v>non</v>
          </cell>
          <cell r="CX40">
            <v>0</v>
          </cell>
          <cell r="DE40">
            <v>0</v>
          </cell>
          <cell r="DJ40">
            <v>0</v>
          </cell>
          <cell r="DO40">
            <v>0</v>
          </cell>
          <cell r="DS40">
            <v>0</v>
          </cell>
          <cell r="DT40">
            <v>0</v>
          </cell>
          <cell r="DU40">
            <v>0</v>
          </cell>
          <cell r="ED40" t="str">
            <v>G:\Habitat\OPERATIONNEL HABITAT\02- Operations\Photothèque\image non disponible.jpg</v>
          </cell>
          <cell r="EE40" t="str">
            <v>G:\Habitat\OPERATIONNEL HABITAT\02- Operations\Photothèque\image non disponible.jpg</v>
          </cell>
        </row>
        <row r="41">
          <cell r="A41" t="str">
            <v>BEAUFOND 1</v>
          </cell>
          <cell r="B41">
            <v>9624</v>
          </cell>
          <cell r="C41" t="str">
            <v>EST</v>
          </cell>
          <cell r="D41" t="str">
            <v>Saint-Benoît</v>
          </cell>
          <cell r="E41" t="str">
            <v>RHI BEAUFOND</v>
          </cell>
          <cell r="F41">
            <v>16</v>
          </cell>
          <cell r="G41" t="str">
            <v>LESG</v>
          </cell>
          <cell r="J41" t="str">
            <v>IND</v>
          </cell>
          <cell r="K41" t="str">
            <v>CF</v>
          </cell>
          <cell r="L41" t="str">
            <v>SEMAC</v>
          </cell>
          <cell r="M41" t="str">
            <v>maitrisé</v>
          </cell>
          <cell r="N41" t="str">
            <v>BS</v>
          </cell>
          <cell r="O41" t="str">
            <v>OS</v>
          </cell>
          <cell r="P41" t="str">
            <v>LV</v>
          </cell>
          <cell r="R41">
            <v>2005</v>
          </cell>
          <cell r="T41" t="str">
            <v>négociation entreprise/semac nettoyage/ville surcouts</v>
          </cell>
          <cell r="U41" t="str">
            <v>ATELIER GAZUT</v>
          </cell>
          <cell r="V41" t="str">
            <v>L - CHANTIER EN COURS</v>
          </cell>
          <cell r="W41">
            <v>38623</v>
          </cell>
          <cell r="X41" t="str">
            <v>d</v>
          </cell>
          <cell r="Y41" t="str">
            <v>9741005a0270</v>
          </cell>
          <cell r="Z41">
            <v>38764</v>
          </cell>
          <cell r="AA41" t="str">
            <v>o</v>
          </cell>
          <cell r="AB41" t="str">
            <v>validé</v>
          </cell>
          <cell r="AC41" t="str">
            <v/>
          </cell>
          <cell r="AD41">
            <v>0</v>
          </cell>
          <cell r="AE41">
            <v>38594</v>
          </cell>
          <cell r="AF41" t="str">
            <v>f</v>
          </cell>
          <cell r="AG41">
            <v>38716</v>
          </cell>
          <cell r="AH41">
            <v>39307</v>
          </cell>
          <cell r="AI41" t="str">
            <v>ao</v>
          </cell>
          <cell r="AJ41">
            <v>39779</v>
          </cell>
          <cell r="AK41" t="str">
            <v>ch</v>
          </cell>
          <cell r="AL41">
            <v>15.51814834297738</v>
          </cell>
          <cell r="AM41">
            <v>2008</v>
          </cell>
          <cell r="AN41">
            <v>16</v>
          </cell>
          <cell r="AO41">
            <v>40264</v>
          </cell>
          <cell r="AP41">
            <v>40279</v>
          </cell>
          <cell r="AQ41" t="str">
            <v/>
          </cell>
          <cell r="AR41">
            <v>2010</v>
          </cell>
          <cell r="CJ41" t="str">
            <v>-</v>
          </cell>
          <cell r="CK41" t="str">
            <v>-</v>
          </cell>
          <cell r="CL41" t="str">
            <v>-</v>
          </cell>
          <cell r="CM41" t="str">
            <v>-</v>
          </cell>
          <cell r="CN41">
            <v>0</v>
          </cell>
          <cell r="CQ41" t="str">
            <v>non</v>
          </cell>
          <cell r="CX41">
            <v>0</v>
          </cell>
          <cell r="DE41">
            <v>0</v>
          </cell>
          <cell r="DJ41">
            <v>0</v>
          </cell>
          <cell r="DO41">
            <v>0</v>
          </cell>
          <cell r="DS41">
            <v>0</v>
          </cell>
          <cell r="DT41">
            <v>0</v>
          </cell>
          <cell r="DU41">
            <v>0</v>
          </cell>
          <cell r="ED41" t="str">
            <v>G:\Habitat\OPERATIONNEL HABITAT\02- Operations\Photothèque\image non disponible.jpg</v>
          </cell>
          <cell r="EE41" t="str">
            <v>G:\Habitat\OPERATIONNEL HABITAT\02- Operations\Photothèque\image non disponible.jpg</v>
          </cell>
        </row>
        <row r="42">
          <cell r="A42" t="str">
            <v>BEC ROSE</v>
          </cell>
          <cell r="B42">
            <v>9602</v>
          </cell>
          <cell r="C42" t="str">
            <v>NORD</v>
          </cell>
          <cell r="D42" t="str">
            <v>Saint-Denis</v>
          </cell>
          <cell r="E42" t="str">
            <v>LE CHAUDRON</v>
          </cell>
          <cell r="F42">
            <v>30</v>
          </cell>
          <cell r="G42" t="str">
            <v>LLTS</v>
          </cell>
          <cell r="H42" t="str">
            <v>signé</v>
          </cell>
          <cell r="I42" t="str">
            <v>SG 2005</v>
          </cell>
          <cell r="J42" t="str">
            <v>COL</v>
          </cell>
          <cell r="K42" t="str">
            <v>RF</v>
          </cell>
          <cell r="M42" t="str">
            <v>maitrisé</v>
          </cell>
          <cell r="N42" t="str">
            <v>CLa</v>
          </cell>
          <cell r="O42" t="str">
            <v>JH</v>
          </cell>
          <cell r="P42" t="str">
            <v>CS</v>
          </cell>
          <cell r="R42">
            <v>2005</v>
          </cell>
          <cell r="T42" t="str">
            <v>Attente os DG</v>
          </cell>
          <cell r="U42" t="str">
            <v>BRACHET</v>
          </cell>
          <cell r="V42" t="str">
            <v>K - OS TRAVAUX</v>
          </cell>
          <cell r="W42">
            <v>38607</v>
          </cell>
          <cell r="X42" t="str">
            <v>d</v>
          </cell>
          <cell r="Y42" t="str">
            <v>97441105A0499</v>
          </cell>
          <cell r="Z42">
            <v>38867</v>
          </cell>
          <cell r="AA42" t="str">
            <v>o</v>
          </cell>
          <cell r="AB42" t="str">
            <v>validé</v>
          </cell>
          <cell r="AC42" t="str">
            <v/>
          </cell>
          <cell r="AD42">
            <v>38624</v>
          </cell>
          <cell r="AE42">
            <v>38615</v>
          </cell>
          <cell r="AF42" t="str">
            <v>f</v>
          </cell>
          <cell r="AG42">
            <v>38722</v>
          </cell>
          <cell r="AH42">
            <v>39431</v>
          </cell>
          <cell r="AI42" t="str">
            <v>ao</v>
          </cell>
          <cell r="AJ42">
            <v>39652</v>
          </cell>
          <cell r="AK42" t="str">
            <v>ch</v>
          </cell>
          <cell r="AL42">
            <v>7.2659126775381377</v>
          </cell>
          <cell r="AM42">
            <v>2008</v>
          </cell>
          <cell r="AN42">
            <v>16</v>
          </cell>
          <cell r="AO42">
            <v>40140</v>
          </cell>
          <cell r="AP42">
            <v>40155</v>
          </cell>
          <cell r="AQ42" t="str">
            <v/>
          </cell>
          <cell r="AR42">
            <v>2009</v>
          </cell>
          <cell r="AW42">
            <v>30</v>
          </cell>
          <cell r="AX42">
            <v>56.63</v>
          </cell>
          <cell r="BK42">
            <v>30</v>
          </cell>
          <cell r="BL42">
            <v>4.92</v>
          </cell>
          <cell r="BM42">
            <v>1.1100000000000001</v>
          </cell>
          <cell r="BN42">
            <v>0.2</v>
          </cell>
          <cell r="BO42" t="str">
            <v xml:space="preserve">transmis </v>
          </cell>
          <cell r="BP42">
            <v>0.8</v>
          </cell>
          <cell r="BQ42" t="str">
            <v xml:space="preserve">transmis </v>
          </cell>
          <cell r="BR42" t="str">
            <v>CGAL</v>
          </cell>
          <cell r="BT42" t="str">
            <v>signée</v>
          </cell>
          <cell r="BX42" t="str">
            <v>En attente accord de principe</v>
          </cell>
          <cell r="BY42">
            <v>1882</v>
          </cell>
          <cell r="BZ42">
            <v>4458</v>
          </cell>
          <cell r="CA42">
            <v>2077</v>
          </cell>
          <cell r="CE42" t="str">
            <v>ECS ind</v>
          </cell>
          <cell r="CF42">
            <v>133200</v>
          </cell>
          <cell r="CG42">
            <v>39960</v>
          </cell>
          <cell r="CH42">
            <v>59940</v>
          </cell>
          <cell r="CJ42" t="str">
            <v>SNC Salazie 2</v>
          </cell>
          <cell r="CK42" t="str">
            <v>INFI</v>
          </cell>
          <cell r="CL42">
            <v>39650</v>
          </cell>
          <cell r="CM42" t="str">
            <v>-</v>
          </cell>
          <cell r="CN42">
            <v>0</v>
          </cell>
          <cell r="CO42" t="str">
            <v>217 undercies</v>
          </cell>
          <cell r="CQ42" t="str">
            <v>non</v>
          </cell>
          <cell r="CR42">
            <v>354834</v>
          </cell>
          <cell r="CT42">
            <v>2765361</v>
          </cell>
          <cell r="CX42">
            <v>3120195</v>
          </cell>
          <cell r="DE42">
            <v>99900</v>
          </cell>
          <cell r="DJ42">
            <v>99900</v>
          </cell>
          <cell r="DO42">
            <v>0</v>
          </cell>
          <cell r="DQ42">
            <v>59830</v>
          </cell>
          <cell r="DR42">
            <v>35000</v>
          </cell>
          <cell r="DS42">
            <v>94830</v>
          </cell>
          <cell r="DT42">
            <v>189660</v>
          </cell>
          <cell r="DU42">
            <v>-2830635</v>
          </cell>
          <cell r="ED42" t="str">
            <v>G:\Habitat\OPERATIONNEL HABITAT\02- Operations\Photothèque\images locatifs\Bec Rose\bec rose.jpg</v>
          </cell>
          <cell r="EE42" t="str">
            <v>G:\Habitat\OPERATIONNEL HABITAT\02- Operations\Photothèque\image non disponible.jpg</v>
          </cell>
        </row>
        <row r="43">
          <cell r="A43" t="str">
            <v>BILIMBI</v>
          </cell>
          <cell r="B43">
            <v>9622</v>
          </cell>
          <cell r="C43" t="str">
            <v>EST</v>
          </cell>
          <cell r="D43" t="str">
            <v>Saint-André</v>
          </cell>
          <cell r="E43" t="str">
            <v>ZAC CRESSONIERE</v>
          </cell>
          <cell r="F43">
            <v>18</v>
          </cell>
          <cell r="G43" t="str">
            <v>LESG</v>
          </cell>
          <cell r="J43" t="str">
            <v>IND</v>
          </cell>
          <cell r="K43" t="str">
            <v>CF</v>
          </cell>
          <cell r="L43" t="str">
            <v>SIDR</v>
          </cell>
          <cell r="M43" t="str">
            <v>maitrisé</v>
          </cell>
          <cell r="N43" t="str">
            <v>BS</v>
          </cell>
          <cell r="O43" t="str">
            <v>OS</v>
          </cell>
          <cell r="P43" t="str">
            <v>LV</v>
          </cell>
          <cell r="Q43" t="str">
            <v>SPG</v>
          </cell>
          <cell r="R43">
            <v>2005</v>
          </cell>
          <cell r="T43" t="str">
            <v>DA ?</v>
          </cell>
          <cell r="U43" t="str">
            <v>SOAA MEUNIER</v>
          </cell>
          <cell r="V43" t="str">
            <v>M - LIVRE/GPA</v>
          </cell>
          <cell r="W43">
            <v>38617</v>
          </cell>
          <cell r="X43" t="str">
            <v>d</v>
          </cell>
          <cell r="Y43" t="str">
            <v>97440905a0554</v>
          </cell>
          <cell r="Z43">
            <v>38902</v>
          </cell>
          <cell r="AA43" t="str">
            <v>o</v>
          </cell>
          <cell r="AB43" t="str">
            <v>validé</v>
          </cell>
          <cell r="AC43" t="str">
            <v/>
          </cell>
          <cell r="AD43">
            <v>38624</v>
          </cell>
          <cell r="AE43">
            <v>38625</v>
          </cell>
          <cell r="AF43" t="str">
            <v>f</v>
          </cell>
          <cell r="AG43">
            <v>38716</v>
          </cell>
          <cell r="AH43">
            <v>39005</v>
          </cell>
          <cell r="AI43" t="str">
            <v>ao</v>
          </cell>
          <cell r="AJ43">
            <v>39300</v>
          </cell>
          <cell r="AK43" t="str">
            <v/>
          </cell>
          <cell r="AL43">
            <v>9.6988427143608629</v>
          </cell>
          <cell r="AM43">
            <v>2007</v>
          </cell>
          <cell r="AN43">
            <v>15</v>
          </cell>
          <cell r="AO43">
            <v>39758</v>
          </cell>
          <cell r="AP43">
            <v>39782</v>
          </cell>
          <cell r="AQ43" t="str">
            <v>li</v>
          </cell>
          <cell r="AR43">
            <v>2008</v>
          </cell>
          <cell r="CJ43" t="str">
            <v>-</v>
          </cell>
          <cell r="CK43" t="str">
            <v>-</v>
          </cell>
          <cell r="CL43" t="str">
            <v>-</v>
          </cell>
          <cell r="CM43" t="str">
            <v>-</v>
          </cell>
          <cell r="CN43">
            <v>0</v>
          </cell>
          <cell r="CQ43" t="str">
            <v>oui</v>
          </cell>
          <cell r="CX43">
            <v>0</v>
          </cell>
          <cell r="DE43">
            <v>0</v>
          </cell>
          <cell r="DJ43">
            <v>0</v>
          </cell>
          <cell r="DO43">
            <v>0</v>
          </cell>
          <cell r="DS43">
            <v>0</v>
          </cell>
          <cell r="DT43">
            <v>0</v>
          </cell>
          <cell r="DU43">
            <v>0</v>
          </cell>
          <cell r="ED43" t="str">
            <v>G:\Habitat\OPERATIONNEL HABITAT\02- Operations\Photothèque\image non disponible.jpg</v>
          </cell>
          <cell r="EE43" t="str">
            <v>G:\Habitat\OPERATIONNEL HABITAT\02- Operations\Photothèque\image non disponible.jpg</v>
          </cell>
        </row>
        <row r="44">
          <cell r="A44" t="str">
            <v>BŒUF MORT 1</v>
          </cell>
          <cell r="B44">
            <v>9740</v>
          </cell>
          <cell r="C44" t="str">
            <v>OUEST</v>
          </cell>
          <cell r="D44" t="str">
            <v>Possession</v>
          </cell>
          <cell r="F44">
            <v>15</v>
          </cell>
          <cell r="G44" t="str">
            <v>LLS</v>
          </cell>
          <cell r="J44" t="str">
            <v>MV</v>
          </cell>
          <cell r="K44" t="str">
            <v>CF</v>
          </cell>
          <cell r="M44" t="str">
            <v>autres</v>
          </cell>
          <cell r="N44" t="str">
            <v>JEM</v>
          </cell>
          <cell r="O44" t="str">
            <v>DL</v>
          </cell>
          <cell r="P44" t="str">
            <v>CS</v>
          </cell>
          <cell r="R44">
            <v>2009</v>
          </cell>
          <cell r="T44" t="str">
            <v>validation tracé chemin bœuf mort/financement vrd/planning vrd - En attente autorisation de construire sur terrain appartenant à l'etat de la part de la DDE afin que la commune puisse accorder le PC - En attente du prix du foncier, le bilan est basé sur u</v>
          </cell>
          <cell r="U44" t="str">
            <v>BERTIN LEBEIGLE</v>
          </cell>
          <cell r="V44" t="str">
            <v>D - ESQUISSES</v>
          </cell>
          <cell r="W44">
            <v>39933</v>
          </cell>
          <cell r="AA44" t="str">
            <v/>
          </cell>
          <cell r="AB44">
            <v>39524</v>
          </cell>
          <cell r="AC44" t="str">
            <v>v</v>
          </cell>
          <cell r="AE44">
            <v>40040</v>
          </cell>
          <cell r="AH44">
            <v>40053</v>
          </cell>
          <cell r="AI44" t="str">
            <v/>
          </cell>
          <cell r="AJ44">
            <v>40237</v>
          </cell>
          <cell r="AK44" t="str">
            <v/>
          </cell>
          <cell r="AL44">
            <v>6.0494476591267752</v>
          </cell>
          <cell r="AM44">
            <v>2010</v>
          </cell>
          <cell r="AN44">
            <v>16</v>
          </cell>
          <cell r="AO44">
            <v>40722</v>
          </cell>
          <cell r="AP44">
            <v>40737</v>
          </cell>
          <cell r="AQ44" t="str">
            <v/>
          </cell>
          <cell r="AR44">
            <v>2011</v>
          </cell>
          <cell r="CJ44" t="str">
            <v>-</v>
          </cell>
          <cell r="CK44" t="str">
            <v>-</v>
          </cell>
          <cell r="CL44" t="str">
            <v>-</v>
          </cell>
          <cell r="CM44" t="str">
            <v>-</v>
          </cell>
          <cell r="CN44">
            <v>0</v>
          </cell>
          <cell r="CQ44" t="str">
            <v>non</v>
          </cell>
          <cell r="CX44">
            <v>0</v>
          </cell>
          <cell r="DE44">
            <v>0</v>
          </cell>
          <cell r="DJ44">
            <v>0</v>
          </cell>
          <cell r="DO44">
            <v>0</v>
          </cell>
          <cell r="DS44">
            <v>0</v>
          </cell>
          <cell r="DT44">
            <v>0</v>
          </cell>
          <cell r="DU44">
            <v>0</v>
          </cell>
          <cell r="ED44" t="str">
            <v>G:\Habitat\OPERATIONNEL HABITAT\02- Operations\Photothèque\image non disponible.jpg</v>
          </cell>
          <cell r="EE44" t="str">
            <v>G:\Habitat\OPERATIONNEL HABITAT\02- Operations\Photothèque\image non disponible.jpg</v>
          </cell>
        </row>
        <row r="45">
          <cell r="A45" t="str">
            <v>BŒUF MORT 2</v>
          </cell>
          <cell r="B45">
            <v>9739</v>
          </cell>
          <cell r="C45" t="str">
            <v>OUEST</v>
          </cell>
          <cell r="D45" t="str">
            <v>Possession</v>
          </cell>
          <cell r="F45">
            <v>36</v>
          </cell>
          <cell r="G45" t="str">
            <v>LLTS</v>
          </cell>
          <cell r="J45" t="str">
            <v>MIXT</v>
          </cell>
          <cell r="K45" t="str">
            <v>CF</v>
          </cell>
          <cell r="M45" t="str">
            <v>autres</v>
          </cell>
          <cell r="N45" t="str">
            <v>JEM</v>
          </cell>
          <cell r="O45" t="str">
            <v>DL</v>
          </cell>
          <cell r="P45" t="str">
            <v>CS</v>
          </cell>
          <cell r="R45">
            <v>2009</v>
          </cell>
          <cell r="T45" t="str">
            <v>validation tracé chemin bœuf mort/financement vrd/planning vrd - En attente autorisation de construire sur terrain appartenant à l'etat de la part de la DDE afin que la commune puisse accorder le PC - En attente du prix du foncier, le bilan est basé sur u</v>
          </cell>
          <cell r="U45" t="str">
            <v>BERTIN LEBEIGLE</v>
          </cell>
          <cell r="V45" t="str">
            <v>D - ESQUISSES</v>
          </cell>
          <cell r="W45">
            <v>39933</v>
          </cell>
          <cell r="AA45" t="str">
            <v/>
          </cell>
          <cell r="AB45">
            <v>39524</v>
          </cell>
          <cell r="AC45" t="str">
            <v>v</v>
          </cell>
          <cell r="AE45">
            <v>40040</v>
          </cell>
          <cell r="AH45">
            <v>40053</v>
          </cell>
          <cell r="AI45" t="str">
            <v/>
          </cell>
          <cell r="AJ45">
            <v>40237</v>
          </cell>
          <cell r="AK45" t="str">
            <v/>
          </cell>
          <cell r="AL45">
            <v>6.0494476591267752</v>
          </cell>
          <cell r="AM45">
            <v>2010</v>
          </cell>
          <cell r="AN45">
            <v>16</v>
          </cell>
          <cell r="AO45">
            <v>40722</v>
          </cell>
          <cell r="AP45">
            <v>40737</v>
          </cell>
          <cell r="AQ45" t="str">
            <v/>
          </cell>
          <cell r="AR45">
            <v>2011</v>
          </cell>
          <cell r="CJ45" t="str">
            <v>-</v>
          </cell>
          <cell r="CK45" t="str">
            <v>-</v>
          </cell>
          <cell r="CL45" t="str">
            <v>-</v>
          </cell>
          <cell r="CM45" t="str">
            <v>-</v>
          </cell>
          <cell r="CN45">
            <v>0</v>
          </cell>
          <cell r="CQ45" t="str">
            <v>non</v>
          </cell>
          <cell r="CX45">
            <v>0</v>
          </cell>
          <cell r="DE45">
            <v>0</v>
          </cell>
          <cell r="DJ45">
            <v>0</v>
          </cell>
          <cell r="DO45">
            <v>0</v>
          </cell>
          <cell r="DS45">
            <v>0</v>
          </cell>
          <cell r="DT45">
            <v>0</v>
          </cell>
          <cell r="DU45">
            <v>0</v>
          </cell>
          <cell r="ED45" t="str">
            <v>G:\Habitat\OPERATIONNEL HABITAT\02- Operations\Photothèque\image non disponible.jpg</v>
          </cell>
          <cell r="EE45" t="str">
            <v>G:\Habitat\OPERATIONNEL HABITAT\02- Operations\Photothèque\image non disponible.jpg</v>
          </cell>
        </row>
        <row r="46">
          <cell r="A46" t="str">
            <v>BŒUF MORT 3</v>
          </cell>
          <cell r="B46">
            <v>9738</v>
          </cell>
          <cell r="C46" t="str">
            <v>OUEST</v>
          </cell>
          <cell r="D46" t="str">
            <v>Possession</v>
          </cell>
          <cell r="F46">
            <v>29</v>
          </cell>
          <cell r="G46" t="str">
            <v>PLS</v>
          </cell>
          <cell r="J46" t="str">
            <v>MV</v>
          </cell>
          <cell r="K46" t="str">
            <v>CF</v>
          </cell>
          <cell r="M46" t="str">
            <v>autres</v>
          </cell>
          <cell r="N46" t="str">
            <v>JEM</v>
          </cell>
          <cell r="O46" t="str">
            <v>DL</v>
          </cell>
          <cell r="P46" t="str">
            <v>CS</v>
          </cell>
          <cell r="R46">
            <v>2009</v>
          </cell>
          <cell r="T46" t="str">
            <v>validation tracé chemin bœuf mort/financement vrd/planning vrd - En attente autorisation de construire sur terrain appartenant à l'etat de la part de la DDE afin que la commune puisse accorder le PC - En attente du prix du foncier, le bilan est basé sur u</v>
          </cell>
          <cell r="U46" t="str">
            <v>GAZUT</v>
          </cell>
          <cell r="V46" t="str">
            <v>D - ESQUISSES</v>
          </cell>
          <cell r="W46">
            <v>39933</v>
          </cell>
          <cell r="AA46" t="str">
            <v/>
          </cell>
          <cell r="AB46">
            <v>39524</v>
          </cell>
          <cell r="AC46" t="str">
            <v>v</v>
          </cell>
          <cell r="AE46">
            <v>40040</v>
          </cell>
          <cell r="AH46">
            <v>40053</v>
          </cell>
          <cell r="AI46" t="str">
            <v/>
          </cell>
          <cell r="AJ46">
            <v>40237</v>
          </cell>
          <cell r="AK46" t="str">
            <v/>
          </cell>
          <cell r="AL46">
            <v>6.0494476591267752</v>
          </cell>
          <cell r="AM46">
            <v>2010</v>
          </cell>
          <cell r="AN46">
            <v>16</v>
          </cell>
          <cell r="AO46">
            <v>40722</v>
          </cell>
          <cell r="AP46">
            <v>40737</v>
          </cell>
          <cell r="AQ46" t="str">
            <v/>
          </cell>
          <cell r="AR46">
            <v>2011</v>
          </cell>
          <cell r="CJ46" t="str">
            <v>-</v>
          </cell>
          <cell r="CK46" t="str">
            <v>-</v>
          </cell>
          <cell r="CL46" t="str">
            <v>-</v>
          </cell>
          <cell r="CM46" t="str">
            <v>-</v>
          </cell>
          <cell r="CN46">
            <v>0</v>
          </cell>
          <cell r="CQ46" t="str">
            <v>non</v>
          </cell>
          <cell r="CX46">
            <v>0</v>
          </cell>
          <cell r="DE46">
            <v>0</v>
          </cell>
          <cell r="DJ46">
            <v>0</v>
          </cell>
          <cell r="DO46">
            <v>0</v>
          </cell>
          <cell r="DS46">
            <v>0</v>
          </cell>
          <cell r="DT46">
            <v>0</v>
          </cell>
          <cell r="DU46">
            <v>0</v>
          </cell>
          <cell r="ED46" t="str">
            <v>G:\Habitat\OPERATIONNEL HABITAT\02- Operations\Photothèque\image non disponible.jpg</v>
          </cell>
          <cell r="EE46" t="str">
            <v>G:\Habitat\OPERATIONNEL HABITAT\02- Operations\Photothèque\image non disponible.jpg</v>
          </cell>
        </row>
        <row r="47">
          <cell r="A47" t="str">
            <v>BOIS COURT</v>
          </cell>
          <cell r="C47" t="str">
            <v>SUD</v>
          </cell>
          <cell r="D47" t="str">
            <v>Tampon</v>
          </cell>
          <cell r="F47">
            <v>20</v>
          </cell>
          <cell r="G47" t="str">
            <v>nd</v>
          </cell>
          <cell r="J47" t="str">
            <v>MV</v>
          </cell>
          <cell r="K47" t="str">
            <v>FONCIER</v>
          </cell>
          <cell r="N47" t="str">
            <v>N.A.</v>
          </cell>
          <cell r="R47">
            <v>2011</v>
          </cell>
          <cell r="T47" t="str">
            <v>Terrain porté par l'EPFR - Etude de faisabilité financée par DDE mais en attente de la décision de financement</v>
          </cell>
        </row>
        <row r="48">
          <cell r="A48" t="str">
            <v>BOIS COURT - LA PEPINIERE</v>
          </cell>
          <cell r="C48" t="str">
            <v>SUD</v>
          </cell>
          <cell r="D48" t="str">
            <v>Tampon</v>
          </cell>
          <cell r="E48" t="str">
            <v>LA PEPINIERE</v>
          </cell>
          <cell r="F48">
            <v>23</v>
          </cell>
          <cell r="G48" t="str">
            <v>PSLA</v>
          </cell>
          <cell r="J48" t="str">
            <v>IND</v>
          </cell>
          <cell r="N48" t="str">
            <v>N.A.</v>
          </cell>
          <cell r="R48">
            <v>2011</v>
          </cell>
          <cell r="T48" t="str">
            <v>Conception réalisation (ARHES ?)</v>
          </cell>
          <cell r="V48" t="str">
            <v>B - ETUDE PRE-OP</v>
          </cell>
          <cell r="AA48" t="str">
            <v/>
          </cell>
          <cell r="AC48" t="str">
            <v/>
          </cell>
          <cell r="AI48" t="str">
            <v/>
          </cell>
          <cell r="AK48" t="str">
            <v/>
          </cell>
          <cell r="AL48">
            <v>0</v>
          </cell>
          <cell r="AQ48" t="str">
            <v/>
          </cell>
          <cell r="CJ48" t="str">
            <v>-</v>
          </cell>
          <cell r="CK48" t="str">
            <v>-</v>
          </cell>
          <cell r="CL48" t="str">
            <v>-</v>
          </cell>
          <cell r="CM48" t="str">
            <v>-</v>
          </cell>
          <cell r="CN48">
            <v>0</v>
          </cell>
          <cell r="CQ48" t="str">
            <v>non</v>
          </cell>
          <cell r="CX48">
            <v>0</v>
          </cell>
          <cell r="DE48">
            <v>0</v>
          </cell>
          <cell r="DJ48">
            <v>0</v>
          </cell>
          <cell r="DO48">
            <v>0</v>
          </cell>
          <cell r="DS48">
            <v>0</v>
          </cell>
          <cell r="DT48">
            <v>0</v>
          </cell>
          <cell r="DU48">
            <v>0</v>
          </cell>
          <cell r="ED48" t="str">
            <v>G:\Habitat\OPERATIONNEL HABITAT\02- Operations\Photothèque\image non disponible.jpg</v>
          </cell>
          <cell r="EE48" t="str">
            <v>G:\Habitat\OPERATIONNEL HABITAT\02- Operations\Photothèque\image non disponible.jpg</v>
          </cell>
        </row>
        <row r="49">
          <cell r="A49" t="str">
            <v>BOIS COURT - LA PEPINIERE -ARHES</v>
          </cell>
          <cell r="C49" t="str">
            <v>SUD</v>
          </cell>
          <cell r="D49" t="str">
            <v>Tampon</v>
          </cell>
          <cell r="E49" t="str">
            <v>LA PEPINIERE</v>
          </cell>
          <cell r="F49">
            <v>23</v>
          </cell>
          <cell r="G49" t="str">
            <v>nd</v>
          </cell>
          <cell r="J49" t="str">
            <v>MV</v>
          </cell>
          <cell r="N49" t="str">
            <v>N.A.</v>
          </cell>
          <cell r="R49">
            <v>2009</v>
          </cell>
          <cell r="T49" t="str">
            <v>Partenariat ARHES</v>
          </cell>
          <cell r="AA49" t="str">
            <v/>
          </cell>
          <cell r="AC49" t="str">
            <v/>
          </cell>
          <cell r="AI49" t="str">
            <v/>
          </cell>
          <cell r="AK49" t="str">
            <v/>
          </cell>
          <cell r="AL49">
            <v>0</v>
          </cell>
          <cell r="AQ49" t="str">
            <v/>
          </cell>
          <cell r="CJ49" t="str">
            <v>-</v>
          </cell>
          <cell r="CK49" t="str">
            <v>INGEPAR</v>
          </cell>
          <cell r="CL49" t="str">
            <v>-</v>
          </cell>
          <cell r="CM49" t="str">
            <v>-</v>
          </cell>
          <cell r="CN49">
            <v>0</v>
          </cell>
          <cell r="CQ49" t="str">
            <v>non</v>
          </cell>
          <cell r="CX49">
            <v>0</v>
          </cell>
          <cell r="DE49">
            <v>0</v>
          </cell>
          <cell r="DJ49">
            <v>0</v>
          </cell>
          <cell r="DO49">
            <v>0</v>
          </cell>
          <cell r="DS49">
            <v>0</v>
          </cell>
          <cell r="DT49">
            <v>0</v>
          </cell>
          <cell r="DU49">
            <v>0</v>
          </cell>
          <cell r="DV49" t="str">
            <v>ARHES</v>
          </cell>
          <cell r="ED49" t="str">
            <v>G:\Habitat\OPERATIONNEL HABITAT\02- Operations\Photothèque\image non disponible.jpg</v>
          </cell>
          <cell r="EE49" t="str">
            <v>G:\Habitat\OPERATIONNEL HABITAT\02- Operations\Photothèque\image non disponible.jpg</v>
          </cell>
        </row>
        <row r="50">
          <cell r="A50" t="str">
            <v xml:space="preserve">BOIS DE NEFLES </v>
          </cell>
          <cell r="C50" t="str">
            <v>NORD</v>
          </cell>
          <cell r="D50" t="str">
            <v>Saint-Denis</v>
          </cell>
          <cell r="E50" t="str">
            <v xml:space="preserve">ZAC  PENTE ZANANAS </v>
          </cell>
          <cell r="F50">
            <v>20</v>
          </cell>
          <cell r="G50" t="str">
            <v>LESG</v>
          </cell>
          <cell r="J50" t="str">
            <v>IND</v>
          </cell>
          <cell r="N50" t="str">
            <v>BS</v>
          </cell>
          <cell r="R50">
            <v>2011</v>
          </cell>
          <cell r="V50" t="str">
            <v>A - NON LANCE</v>
          </cell>
          <cell r="X50" t="str">
            <v/>
          </cell>
          <cell r="AA50" t="str">
            <v/>
          </cell>
          <cell r="AC50" t="str">
            <v/>
          </cell>
          <cell r="AF50" t="str">
            <v/>
          </cell>
          <cell r="AI50" t="str">
            <v/>
          </cell>
          <cell r="AK50" t="str">
            <v/>
          </cell>
          <cell r="AL50">
            <v>0</v>
          </cell>
          <cell r="AM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CJ50" t="str">
            <v>-</v>
          </cell>
          <cell r="CK50" t="str">
            <v>-</v>
          </cell>
          <cell r="CL50" t="str">
            <v>-</v>
          </cell>
          <cell r="CM50" t="str">
            <v>-</v>
          </cell>
          <cell r="CN50">
            <v>0</v>
          </cell>
          <cell r="CQ50" t="str">
            <v>non</v>
          </cell>
          <cell r="CX50">
            <v>0</v>
          </cell>
          <cell r="DE50">
            <v>0</v>
          </cell>
          <cell r="DJ50">
            <v>0</v>
          </cell>
          <cell r="DO50">
            <v>0</v>
          </cell>
          <cell r="DS50">
            <v>0</v>
          </cell>
          <cell r="DT50">
            <v>0</v>
          </cell>
          <cell r="DU50">
            <v>0</v>
          </cell>
          <cell r="ED50" t="str">
            <v>G:\Habitat\OPERATIONNEL HABITAT\02- Operations\Photothèque\image non disponible.jpg</v>
          </cell>
          <cell r="EE50" t="str">
            <v>G:\Habitat\OPERATIONNEL HABITAT\02- Operations\Photothèque\image non disponible.jpg</v>
          </cell>
        </row>
        <row r="51">
          <cell r="A51" t="str">
            <v>BOIS DE NEFLES  3</v>
          </cell>
          <cell r="C51" t="str">
            <v>OUEST</v>
          </cell>
          <cell r="D51" t="str">
            <v>Saint-Leu</v>
          </cell>
          <cell r="E51" t="str">
            <v>RHI BOIS DE NEFLES</v>
          </cell>
          <cell r="F51">
            <v>5</v>
          </cell>
          <cell r="G51" t="str">
            <v>LLS</v>
          </cell>
          <cell r="J51" t="str">
            <v>IND</v>
          </cell>
          <cell r="K51" t="str">
            <v>CF</v>
          </cell>
          <cell r="L51" t="str">
            <v>SIDR</v>
          </cell>
          <cell r="N51" t="str">
            <v>PC</v>
          </cell>
          <cell r="Q51" t="str">
            <v>SG</v>
          </cell>
          <cell r="R51">
            <v>2010</v>
          </cell>
          <cell r="AA51" t="str">
            <v/>
          </cell>
          <cell r="AC51" t="str">
            <v/>
          </cell>
          <cell r="AI51" t="str">
            <v/>
          </cell>
          <cell r="AK51" t="str">
            <v/>
          </cell>
          <cell r="AL51">
            <v>0</v>
          </cell>
          <cell r="AQ51" t="str">
            <v/>
          </cell>
          <cell r="CJ51" t="str">
            <v>-</v>
          </cell>
          <cell r="CK51" t="str">
            <v>-</v>
          </cell>
          <cell r="CL51" t="str">
            <v>-</v>
          </cell>
          <cell r="CM51" t="str">
            <v>-</v>
          </cell>
          <cell r="CN51">
            <v>0</v>
          </cell>
          <cell r="CQ51" t="str">
            <v>non</v>
          </cell>
          <cell r="CX51">
            <v>0</v>
          </cell>
          <cell r="DE51">
            <v>0</v>
          </cell>
          <cell r="DJ51">
            <v>0</v>
          </cell>
          <cell r="DO51">
            <v>0</v>
          </cell>
          <cell r="DS51">
            <v>0</v>
          </cell>
          <cell r="DT51">
            <v>0</v>
          </cell>
          <cell r="DU51">
            <v>0</v>
          </cell>
          <cell r="ED51" t="str">
            <v>G:\Habitat\OPERATIONNEL HABITAT\02- Operations\Photothèque\image non disponible.jpg</v>
          </cell>
          <cell r="EE51" t="str">
            <v>G:\Habitat\OPERATIONNEL HABITAT\02- Operations\Photothèque\image non disponible.jpg</v>
          </cell>
        </row>
        <row r="52">
          <cell r="A52" t="str">
            <v>BOIS DE NEFLES  2</v>
          </cell>
          <cell r="C52" t="str">
            <v>OUEST</v>
          </cell>
          <cell r="D52" t="str">
            <v>Saint-Leu</v>
          </cell>
          <cell r="E52" t="str">
            <v>RHI BOIS DE NEFLES</v>
          </cell>
          <cell r="F52">
            <v>32</v>
          </cell>
          <cell r="G52" t="str">
            <v>LESG</v>
          </cell>
          <cell r="J52" t="str">
            <v>IND</v>
          </cell>
          <cell r="K52" t="str">
            <v>CF</v>
          </cell>
          <cell r="L52" t="str">
            <v>SIDR</v>
          </cell>
          <cell r="N52" t="str">
            <v>BS</v>
          </cell>
          <cell r="Q52" t="str">
            <v>SG</v>
          </cell>
          <cell r="R52">
            <v>2010</v>
          </cell>
          <cell r="AA52" t="str">
            <v/>
          </cell>
          <cell r="AC52" t="str">
            <v/>
          </cell>
          <cell r="AI52" t="str">
            <v/>
          </cell>
          <cell r="AK52" t="str">
            <v/>
          </cell>
          <cell r="AL52">
            <v>0</v>
          </cell>
          <cell r="AQ52" t="str">
            <v/>
          </cell>
          <cell r="CJ52" t="str">
            <v>-</v>
          </cell>
          <cell r="CK52" t="str">
            <v>-</v>
          </cell>
          <cell r="CL52" t="str">
            <v>-</v>
          </cell>
          <cell r="CM52" t="str">
            <v>-</v>
          </cell>
          <cell r="CN52">
            <v>0</v>
          </cell>
          <cell r="CQ52" t="str">
            <v>non</v>
          </cell>
          <cell r="CX52">
            <v>0</v>
          </cell>
          <cell r="DE52">
            <v>0</v>
          </cell>
          <cell r="DJ52">
            <v>0</v>
          </cell>
          <cell r="DO52">
            <v>0</v>
          </cell>
          <cell r="DS52">
            <v>0</v>
          </cell>
          <cell r="DT52">
            <v>0</v>
          </cell>
          <cell r="DU52">
            <v>0</v>
          </cell>
          <cell r="ED52" t="str">
            <v>G:\Habitat\OPERATIONNEL HABITAT\02- Operations\Photothèque\image non disponible.jpg</v>
          </cell>
          <cell r="EE52" t="str">
            <v>G:\Habitat\OPERATIONNEL HABITAT\02- Operations\Photothèque\image non disponible.jpg</v>
          </cell>
        </row>
        <row r="53">
          <cell r="A53" t="str">
            <v>BOIS DE NEFLES (LES CITRONNIERS)</v>
          </cell>
          <cell r="B53">
            <v>9728</v>
          </cell>
          <cell r="C53" t="str">
            <v>OUEST</v>
          </cell>
          <cell r="D53" t="str">
            <v>Saint-Leu</v>
          </cell>
          <cell r="E53" t="str">
            <v>RHI BOIS DE NEFLES</v>
          </cell>
          <cell r="F53">
            <v>43</v>
          </cell>
          <cell r="G53" t="str">
            <v>LLTS</v>
          </cell>
          <cell r="J53" t="str">
            <v>COL</v>
          </cell>
          <cell r="K53" t="str">
            <v>CF</v>
          </cell>
          <cell r="L53" t="str">
            <v>SIDR</v>
          </cell>
          <cell r="M53" t="str">
            <v>acq en DUP</v>
          </cell>
          <cell r="N53" t="str">
            <v>PC</v>
          </cell>
          <cell r="O53" t="str">
            <v>DL</v>
          </cell>
          <cell r="P53" t="str">
            <v>AM</v>
          </cell>
          <cell r="Q53" t="str">
            <v>SG</v>
          </cell>
          <cell r="R53">
            <v>2009</v>
          </cell>
          <cell r="S53">
            <v>0.25</v>
          </cell>
          <cell r="T53" t="str">
            <v>Maintien PPA 2009 malgrés risque foncier</v>
          </cell>
          <cell r="U53" t="str">
            <v>BERTIN LEBEIGLE</v>
          </cell>
          <cell r="V53" t="str">
            <v>E - APS / PC</v>
          </cell>
          <cell r="W53">
            <v>39902</v>
          </cell>
          <cell r="AA53" t="str">
            <v/>
          </cell>
          <cell r="AB53">
            <v>39887</v>
          </cell>
          <cell r="AC53" t="str">
            <v>v</v>
          </cell>
          <cell r="AE53">
            <v>40040</v>
          </cell>
          <cell r="AH53">
            <v>40024</v>
          </cell>
          <cell r="AI53" t="str">
            <v/>
          </cell>
          <cell r="AJ53">
            <v>40147</v>
          </cell>
          <cell r="AK53" t="str">
            <v/>
          </cell>
          <cell r="AL53">
            <v>4.0439242503945287</v>
          </cell>
          <cell r="AM53">
            <v>2009</v>
          </cell>
          <cell r="AN53">
            <v>17</v>
          </cell>
          <cell r="AO53">
            <v>40663</v>
          </cell>
          <cell r="AP53">
            <v>40678</v>
          </cell>
          <cell r="AQ53" t="str">
            <v/>
          </cell>
          <cell r="AR53">
            <v>2011</v>
          </cell>
          <cell r="CJ53" t="str">
            <v>-</v>
          </cell>
          <cell r="CK53" t="str">
            <v>-</v>
          </cell>
          <cell r="CL53" t="str">
            <v>-</v>
          </cell>
          <cell r="CM53" t="str">
            <v>-</v>
          </cell>
          <cell r="CN53">
            <v>0</v>
          </cell>
          <cell r="CQ53" t="str">
            <v>non</v>
          </cell>
          <cell r="CX53">
            <v>0</v>
          </cell>
          <cell r="DE53">
            <v>0</v>
          </cell>
          <cell r="DJ53">
            <v>0</v>
          </cell>
          <cell r="DO53">
            <v>0</v>
          </cell>
          <cell r="DS53">
            <v>0</v>
          </cell>
          <cell r="DT53">
            <v>0</v>
          </cell>
          <cell r="DU53">
            <v>0</v>
          </cell>
          <cell r="ED53" t="str">
            <v>G:\Habitat\OPERATIONNEL HABITAT\02- Operations\Photothèque\image non disponible.jpg</v>
          </cell>
          <cell r="EE53" t="str">
            <v>G:\Habitat\OPERATIONNEL HABITAT\02- Operations\Photothèque\image non disponible.jpg</v>
          </cell>
        </row>
        <row r="54">
          <cell r="A54" t="str">
            <v>BORNEO</v>
          </cell>
          <cell r="B54">
            <v>9626</v>
          </cell>
          <cell r="C54" t="str">
            <v>SUD</v>
          </cell>
          <cell r="D54" t="str">
            <v>Saint-Louis</v>
          </cell>
          <cell r="E54" t="str">
            <v>ZAC AVENIR</v>
          </cell>
          <cell r="F54">
            <v>38</v>
          </cell>
          <cell r="G54" t="str">
            <v>LLTS</v>
          </cell>
          <cell r="J54" t="str">
            <v>COL</v>
          </cell>
          <cell r="K54" t="str">
            <v>CF</v>
          </cell>
          <cell r="L54" t="str">
            <v>SIDR</v>
          </cell>
          <cell r="M54" t="str">
            <v>maitrisé</v>
          </cell>
          <cell r="N54" t="str">
            <v>PC</v>
          </cell>
          <cell r="O54" t="str">
            <v>DL</v>
          </cell>
          <cell r="P54" t="str">
            <v>CS</v>
          </cell>
          <cell r="Q54" t="str">
            <v>HBM</v>
          </cell>
          <cell r="R54">
            <v>2006</v>
          </cell>
          <cell r="S54">
            <v>1</v>
          </cell>
          <cell r="T54" t="str">
            <v>temoin 5/12/2007</v>
          </cell>
          <cell r="U54" t="str">
            <v>N GROUARD</v>
          </cell>
          <cell r="V54" t="str">
            <v>L - CHANTIER EN COURS</v>
          </cell>
          <cell r="W54">
            <v>38700</v>
          </cell>
          <cell r="X54" t="str">
            <v>d</v>
          </cell>
          <cell r="Y54" t="str">
            <v>97441405A0637</v>
          </cell>
          <cell r="Z54">
            <v>38758</v>
          </cell>
          <cell r="AA54" t="str">
            <v>o</v>
          </cell>
          <cell r="AB54">
            <v>38881</v>
          </cell>
          <cell r="AC54" t="str">
            <v>v</v>
          </cell>
          <cell r="AD54">
            <v>38883</v>
          </cell>
          <cell r="AE54">
            <v>38798</v>
          </cell>
          <cell r="AF54" t="str">
            <v>f</v>
          </cell>
          <cell r="AG54">
            <v>39024</v>
          </cell>
          <cell r="AH54">
            <v>38936</v>
          </cell>
          <cell r="AI54" t="str">
            <v>ao</v>
          </cell>
          <cell r="AJ54">
            <v>39139</v>
          </cell>
          <cell r="AK54" t="str">
            <v/>
          </cell>
          <cell r="AL54">
            <v>6.6741188847974753</v>
          </cell>
          <cell r="AM54">
            <v>2007</v>
          </cell>
          <cell r="AN54">
            <v>14</v>
          </cell>
          <cell r="AO54">
            <v>39564</v>
          </cell>
          <cell r="AP54">
            <v>39603</v>
          </cell>
          <cell r="AQ54" t="str">
            <v>li</v>
          </cell>
          <cell r="AR54">
            <v>2008</v>
          </cell>
          <cell r="AS54">
            <v>2</v>
          </cell>
          <cell r="AT54">
            <v>34</v>
          </cell>
          <cell r="AW54">
            <v>11</v>
          </cell>
          <cell r="AX54">
            <v>59</v>
          </cell>
          <cell r="BA54">
            <v>13</v>
          </cell>
          <cell r="BB54">
            <v>71</v>
          </cell>
          <cell r="BE54">
            <v>10</v>
          </cell>
          <cell r="BF54">
            <v>83</v>
          </cell>
          <cell r="BI54">
            <v>2</v>
          </cell>
          <cell r="BJ54">
            <v>93</v>
          </cell>
          <cell r="BK54">
            <v>38</v>
          </cell>
          <cell r="BL54">
            <v>4.5</v>
          </cell>
          <cell r="BM54">
            <v>0.82</v>
          </cell>
          <cell r="BN54">
            <v>0.3</v>
          </cell>
          <cell r="BO54" t="str">
            <v>transmis</v>
          </cell>
          <cell r="BP54">
            <v>0.7</v>
          </cell>
          <cell r="BQ54" t="str">
            <v>transmis</v>
          </cell>
          <cell r="BX54" t="str">
            <v>en attente garanties emprunts</v>
          </cell>
          <cell r="BY54">
            <v>2922</v>
          </cell>
          <cell r="BZ54">
            <v>4477</v>
          </cell>
          <cell r="CA54">
            <v>2964.8</v>
          </cell>
          <cell r="CE54" t="str">
            <v>ECS ind</v>
          </cell>
          <cell r="CF54">
            <v>136900</v>
          </cell>
          <cell r="CG54">
            <v>41070</v>
          </cell>
          <cell r="CH54">
            <v>61605</v>
          </cell>
          <cell r="CI54">
            <v>34225</v>
          </cell>
          <cell r="CJ54" t="str">
            <v>-</v>
          </cell>
          <cell r="CK54" t="str">
            <v>-</v>
          </cell>
          <cell r="CL54" t="str">
            <v>-</v>
          </cell>
          <cell r="CM54" t="str">
            <v>-</v>
          </cell>
          <cell r="CN54">
            <v>0</v>
          </cell>
          <cell r="CQ54" t="str">
            <v>oui</v>
          </cell>
          <cell r="CX54">
            <v>0</v>
          </cell>
          <cell r="DE54">
            <v>102675</v>
          </cell>
          <cell r="DJ54">
            <v>102675</v>
          </cell>
          <cell r="DO54">
            <v>0</v>
          </cell>
          <cell r="DQ54">
            <v>120582</v>
          </cell>
          <cell r="DR54">
            <v>33250</v>
          </cell>
          <cell r="DS54">
            <v>153832</v>
          </cell>
          <cell r="DT54">
            <v>307664</v>
          </cell>
          <cell r="DU54">
            <v>410339</v>
          </cell>
          <cell r="ED54" t="str">
            <v>G:\Habitat\OPERATIONNEL HABITAT\02- Operations\Photothèque\images locatifs\BORNEO\pers esquisse rue.jpg</v>
          </cell>
          <cell r="EE54" t="str">
            <v>G:\Habitat\OPERATIONNEL HABITAT\02- Operations\Photothèque\images locatifs\BORNEO\pers esquisse interieur.jpg</v>
          </cell>
        </row>
        <row r="55">
          <cell r="A55" t="str">
            <v>BOUGAINVILLE</v>
          </cell>
          <cell r="B55">
            <v>9731</v>
          </cell>
          <cell r="C55" t="str">
            <v>NORD</v>
          </cell>
          <cell r="D55" t="str">
            <v>Saint-Denis</v>
          </cell>
          <cell r="E55" t="str">
            <v xml:space="preserve">BAS DE LA RIVIERE </v>
          </cell>
          <cell r="F55">
            <v>50</v>
          </cell>
          <cell r="G55" t="str">
            <v>LLTS</v>
          </cell>
          <cell r="J55" t="str">
            <v>COL</v>
          </cell>
          <cell r="K55" t="str">
            <v>RF</v>
          </cell>
          <cell r="M55" t="str">
            <v>prob foncier</v>
          </cell>
          <cell r="N55" t="str">
            <v>JPM</v>
          </cell>
          <cell r="O55" t="str">
            <v>PE</v>
          </cell>
          <cell r="P55" t="str">
            <v>LV</v>
          </cell>
          <cell r="R55">
            <v>2010</v>
          </cell>
          <cell r="T55" t="str">
            <v>Retard des travaux d'endiguement de la rivière (démarrage des travaux mars 2009)impliquant une impossibilté de déposer le PC - projet à présenter à la DDE &amp; commune - Risque de perte de 8 lgts et 2 commerces suite à l'aménagement du carrefour prévu par la</v>
          </cell>
          <cell r="U55" t="str">
            <v>procedure formalisée</v>
          </cell>
          <cell r="V55" t="str">
            <v>C - PROGRAMME</v>
          </cell>
          <cell r="W55">
            <v>39994</v>
          </cell>
          <cell r="AA55" t="str">
            <v/>
          </cell>
          <cell r="AB55">
            <v>39979</v>
          </cell>
          <cell r="AC55" t="str">
            <v/>
          </cell>
          <cell r="AE55">
            <v>40359</v>
          </cell>
          <cell r="AH55">
            <v>40344</v>
          </cell>
          <cell r="AI55" t="str">
            <v/>
          </cell>
          <cell r="AJ55">
            <v>40527</v>
          </cell>
          <cell r="AK55" t="str">
            <v/>
          </cell>
          <cell r="AL55">
            <v>6.0165702261967384</v>
          </cell>
          <cell r="AM55">
            <v>2010</v>
          </cell>
          <cell r="AN55">
            <v>16</v>
          </cell>
          <cell r="AO55">
            <v>41014</v>
          </cell>
          <cell r="AP55">
            <v>41029</v>
          </cell>
          <cell r="AQ55" t="str">
            <v/>
          </cell>
          <cell r="AR55">
            <v>2011</v>
          </cell>
          <cell r="CJ55" t="str">
            <v>-</v>
          </cell>
          <cell r="CK55" t="str">
            <v>-</v>
          </cell>
          <cell r="CL55" t="str">
            <v>-</v>
          </cell>
          <cell r="CM55" t="str">
            <v>-</v>
          </cell>
          <cell r="CN55">
            <v>0</v>
          </cell>
          <cell r="CQ55" t="str">
            <v>non</v>
          </cell>
          <cell r="CX55">
            <v>0</v>
          </cell>
          <cell r="DE55">
            <v>0</v>
          </cell>
          <cell r="DJ55">
            <v>0</v>
          </cell>
          <cell r="DO55">
            <v>0</v>
          </cell>
          <cell r="DS55">
            <v>0</v>
          </cell>
          <cell r="DT55">
            <v>0</v>
          </cell>
          <cell r="DU55">
            <v>0</v>
          </cell>
          <cell r="ED55" t="str">
            <v>G:\Habitat\OPERATIONNEL HABITAT\02- Operations\Photothèque\image non disponible.jpg</v>
          </cell>
          <cell r="EE55" t="str">
            <v>G:\Habitat\OPERATIONNEL HABITAT\02- Operations\Photothèque\image non disponible.jpg</v>
          </cell>
          <cell r="EX55" t="str">
            <v>AH 104</v>
          </cell>
        </row>
        <row r="56">
          <cell r="A56" t="str">
            <v>BOUL BOUL</v>
          </cell>
          <cell r="B56">
            <v>9490</v>
          </cell>
          <cell r="C56" t="str">
            <v>OUEST</v>
          </cell>
          <cell r="D56" t="str">
            <v>Port</v>
          </cell>
          <cell r="E56" t="str">
            <v>PRU LE PORT</v>
          </cell>
          <cell r="F56">
            <v>16</v>
          </cell>
          <cell r="G56" t="str">
            <v>LESG</v>
          </cell>
          <cell r="J56" t="str">
            <v>IND</v>
          </cell>
          <cell r="K56" t="str">
            <v>CF</v>
          </cell>
          <cell r="L56" t="str">
            <v>SIDR</v>
          </cell>
          <cell r="N56" t="str">
            <v>EC</v>
          </cell>
          <cell r="O56" t="str">
            <v>FG</v>
          </cell>
          <cell r="P56" t="str">
            <v>LV</v>
          </cell>
          <cell r="Q56" t="str">
            <v>CP</v>
          </cell>
          <cell r="R56">
            <v>2003</v>
          </cell>
          <cell r="U56" t="str">
            <v>ATELIER GAZUT</v>
          </cell>
          <cell r="V56" t="str">
            <v>M - LIVRE/GPA</v>
          </cell>
          <cell r="W56">
            <v>37820</v>
          </cell>
          <cell r="X56" t="str">
            <v>d</v>
          </cell>
          <cell r="Z56">
            <v>37903</v>
          </cell>
          <cell r="AA56" t="str">
            <v>o</v>
          </cell>
          <cell r="AB56" t="str">
            <v>validé</v>
          </cell>
          <cell r="AC56" t="str">
            <v/>
          </cell>
          <cell r="AD56">
            <v>0</v>
          </cell>
          <cell r="AE56">
            <v>37915</v>
          </cell>
          <cell r="AF56" t="str">
            <v>f</v>
          </cell>
          <cell r="AG56">
            <v>37973</v>
          </cell>
          <cell r="AH56">
            <v>38518</v>
          </cell>
          <cell r="AI56" t="str">
            <v>ao</v>
          </cell>
          <cell r="AJ56">
            <v>38626</v>
          </cell>
          <cell r="AK56" t="str">
            <v/>
          </cell>
          <cell r="AL56">
            <v>3.550762756443977</v>
          </cell>
          <cell r="AM56">
            <v>2005</v>
          </cell>
          <cell r="AN56">
            <v>14</v>
          </cell>
          <cell r="AO56">
            <v>39052</v>
          </cell>
          <cell r="AP56">
            <v>39187</v>
          </cell>
          <cell r="AQ56" t="str">
            <v>li</v>
          </cell>
          <cell r="AR56">
            <v>2007</v>
          </cell>
          <cell r="CJ56" t="str">
            <v>-</v>
          </cell>
          <cell r="CK56" t="str">
            <v>-</v>
          </cell>
          <cell r="CL56" t="str">
            <v>-</v>
          </cell>
          <cell r="CM56" t="str">
            <v>-</v>
          </cell>
          <cell r="CN56">
            <v>0</v>
          </cell>
          <cell r="CQ56" t="str">
            <v>oui</v>
          </cell>
          <cell r="CX56">
            <v>0</v>
          </cell>
          <cell r="DE56">
            <v>0</v>
          </cell>
          <cell r="DJ56">
            <v>0</v>
          </cell>
          <cell r="DO56">
            <v>0</v>
          </cell>
          <cell r="DS56">
            <v>0</v>
          </cell>
          <cell r="DT56">
            <v>0</v>
          </cell>
          <cell r="DU56">
            <v>0</v>
          </cell>
          <cell r="ED56" t="str">
            <v>G:\Habitat\OPERATIONNEL HABITAT\02- Operations\Photothèque\images casevo\boulboul\boulboul.gif</v>
          </cell>
          <cell r="EE56" t="str">
            <v>G:\Habitat\OPERATIONNEL HABITAT\02- Operations\Photothèque\image non disponible.jpg</v>
          </cell>
        </row>
        <row r="57">
          <cell r="A57" t="str">
            <v>BRAS DES CHEVRETTES</v>
          </cell>
          <cell r="C57" t="str">
            <v>EST</v>
          </cell>
          <cell r="D57" t="str">
            <v>Saint-André</v>
          </cell>
          <cell r="F57">
            <v>12</v>
          </cell>
          <cell r="G57" t="str">
            <v>LESG</v>
          </cell>
          <cell r="J57" t="str">
            <v>IND</v>
          </cell>
          <cell r="K57" t="str">
            <v>CF</v>
          </cell>
          <cell r="L57" t="str">
            <v>SIDR</v>
          </cell>
          <cell r="N57" t="str">
            <v>BB</v>
          </cell>
          <cell r="Q57" t="str">
            <v>SPG</v>
          </cell>
          <cell r="R57">
            <v>2012</v>
          </cell>
          <cell r="V57" t="str">
            <v>A - NON LANCE</v>
          </cell>
          <cell r="X57" t="str">
            <v/>
          </cell>
          <cell r="AA57" t="str">
            <v/>
          </cell>
          <cell r="AC57" t="str">
            <v/>
          </cell>
          <cell r="AF57" t="str">
            <v/>
          </cell>
          <cell r="AI57" t="str">
            <v/>
          </cell>
          <cell r="AK57" t="str">
            <v/>
          </cell>
          <cell r="AL57">
            <v>0</v>
          </cell>
          <cell r="AM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CJ57" t="str">
            <v>-</v>
          </cell>
          <cell r="CK57" t="str">
            <v>-</v>
          </cell>
          <cell r="CL57" t="str">
            <v>-</v>
          </cell>
          <cell r="CM57" t="str">
            <v>-</v>
          </cell>
          <cell r="CN57">
            <v>0</v>
          </cell>
          <cell r="CQ57" t="str">
            <v>non</v>
          </cell>
          <cell r="CX57">
            <v>0</v>
          </cell>
          <cell r="DE57">
            <v>0</v>
          </cell>
          <cell r="DJ57">
            <v>0</v>
          </cell>
          <cell r="DO57">
            <v>0</v>
          </cell>
          <cell r="DS57">
            <v>0</v>
          </cell>
          <cell r="DT57">
            <v>0</v>
          </cell>
          <cell r="DU57">
            <v>0</v>
          </cell>
          <cell r="ED57" t="str">
            <v>G:\Habitat\OPERATIONNEL HABITAT\02- Operations\Photothèque\image non disponible.jpg</v>
          </cell>
          <cell r="EE57" t="str">
            <v>G:\Habitat\OPERATIONNEL HABITAT\02- Operations\Photothèque\image non disponible.jpg</v>
          </cell>
        </row>
        <row r="58">
          <cell r="A58" t="str">
            <v>BRAS DES CHEVRETTES</v>
          </cell>
          <cell r="C58" t="str">
            <v>EST</v>
          </cell>
          <cell r="D58" t="str">
            <v>Saint-André</v>
          </cell>
          <cell r="F58">
            <v>6</v>
          </cell>
          <cell r="G58" t="str">
            <v>LLS</v>
          </cell>
          <cell r="J58" t="str">
            <v>IND</v>
          </cell>
          <cell r="K58" t="str">
            <v>CF</v>
          </cell>
          <cell r="L58" t="str">
            <v>SIDR</v>
          </cell>
          <cell r="N58" t="str">
            <v>BB</v>
          </cell>
          <cell r="Q58" t="str">
            <v>SPG</v>
          </cell>
          <cell r="R58">
            <v>2012</v>
          </cell>
          <cell r="V58" t="str">
            <v>A - NON LANCE</v>
          </cell>
          <cell r="X58" t="str">
            <v/>
          </cell>
          <cell r="AA58" t="str">
            <v/>
          </cell>
          <cell r="AC58" t="str">
            <v/>
          </cell>
          <cell r="AF58" t="str">
            <v/>
          </cell>
          <cell r="AI58" t="str">
            <v/>
          </cell>
          <cell r="AK58" t="str">
            <v/>
          </cell>
          <cell r="AL58">
            <v>0</v>
          </cell>
          <cell r="AM58" t="str">
            <v/>
          </cell>
          <cell r="AO58" t="str">
            <v/>
          </cell>
          <cell r="AP58" t="str">
            <v/>
          </cell>
          <cell r="AQ58" t="str">
            <v/>
          </cell>
          <cell r="CJ58" t="str">
            <v>-</v>
          </cell>
          <cell r="CK58" t="str">
            <v>-</v>
          </cell>
          <cell r="CL58" t="str">
            <v>-</v>
          </cell>
          <cell r="CM58" t="str">
            <v>-</v>
          </cell>
          <cell r="CN58">
            <v>0</v>
          </cell>
          <cell r="CQ58" t="str">
            <v>non</v>
          </cell>
          <cell r="CX58">
            <v>0</v>
          </cell>
          <cell r="DE58">
            <v>0</v>
          </cell>
          <cell r="DJ58">
            <v>0</v>
          </cell>
          <cell r="DO58">
            <v>0</v>
          </cell>
          <cell r="DS58">
            <v>0</v>
          </cell>
          <cell r="DT58">
            <v>0</v>
          </cell>
          <cell r="DU58">
            <v>0</v>
          </cell>
          <cell r="ED58" t="str">
            <v>G:\Habitat\OPERATIONNEL HABITAT\02- Operations\Photothèque\image non disponible.jpg</v>
          </cell>
          <cell r="EE58" t="str">
            <v>G:\Habitat\OPERATIONNEL HABITAT\02- Operations\Photothèque\image non disponible.jpg</v>
          </cell>
        </row>
        <row r="59">
          <cell r="A59" t="str">
            <v>CALISTO</v>
          </cell>
          <cell r="B59">
            <v>9384</v>
          </cell>
          <cell r="C59" t="str">
            <v>SUD</v>
          </cell>
          <cell r="D59" t="str">
            <v>Saint-Pierre</v>
          </cell>
          <cell r="E59" t="str">
            <v>RHI BASTER</v>
          </cell>
          <cell r="F59">
            <v>32</v>
          </cell>
          <cell r="G59" t="str">
            <v>LLTS</v>
          </cell>
          <cell r="J59" t="str">
            <v>COL</v>
          </cell>
          <cell r="K59" t="str">
            <v>CF</v>
          </cell>
          <cell r="L59" t="str">
            <v>SIDR</v>
          </cell>
          <cell r="N59" t="str">
            <v>N.A.</v>
          </cell>
          <cell r="O59" t="str">
            <v>GG</v>
          </cell>
          <cell r="P59" t="str">
            <v>AM</v>
          </cell>
          <cell r="R59">
            <v>2001</v>
          </cell>
          <cell r="T59" t="str">
            <v>ras</v>
          </cell>
          <cell r="U59" t="str">
            <v>BONNEVILLE</v>
          </cell>
          <cell r="V59" t="str">
            <v>M - LIVRE/GPA</v>
          </cell>
          <cell r="W59" t="str">
            <v>déposé</v>
          </cell>
          <cell r="X59" t="str">
            <v>d</v>
          </cell>
          <cell r="Y59" t="str">
            <v>97441601A0439</v>
          </cell>
          <cell r="Z59" t="str">
            <v>obtenu</v>
          </cell>
          <cell r="AA59" t="str">
            <v/>
          </cell>
          <cell r="AB59" t="str">
            <v>validé</v>
          </cell>
          <cell r="AC59" t="str">
            <v/>
          </cell>
          <cell r="AE59" t="str">
            <v>D</v>
          </cell>
          <cell r="AG59" t="str">
            <v>O</v>
          </cell>
          <cell r="AH59">
            <v>37411</v>
          </cell>
          <cell r="AI59" t="str">
            <v>ao</v>
          </cell>
          <cell r="AJ59">
            <v>37530</v>
          </cell>
          <cell r="AK59" t="str">
            <v/>
          </cell>
          <cell r="AL59">
            <v>3.9124145186743817</v>
          </cell>
          <cell r="AM59">
            <v>2002</v>
          </cell>
          <cell r="AN59">
            <v>14</v>
          </cell>
          <cell r="AO59">
            <v>37956</v>
          </cell>
          <cell r="AP59">
            <v>38330</v>
          </cell>
          <cell r="AQ59" t="str">
            <v>li</v>
          </cell>
          <cell r="AR59">
            <v>2004</v>
          </cell>
          <cell r="BO59" t="str">
            <v>signée</v>
          </cell>
          <cell r="BQ59" t="str">
            <v>signée</v>
          </cell>
          <cell r="BX59" t="str">
            <v>signé</v>
          </cell>
          <cell r="CA59">
            <v>2360.89</v>
          </cell>
          <cell r="CE59" t="str">
            <v>ECS ind</v>
          </cell>
          <cell r="CF59">
            <v>78109</v>
          </cell>
          <cell r="CG59">
            <v>23432</v>
          </cell>
          <cell r="CH59">
            <v>35149</v>
          </cell>
          <cell r="CI59">
            <v>19527</v>
          </cell>
          <cell r="CJ59" t="str">
            <v>-</v>
          </cell>
          <cell r="CK59" t="str">
            <v>-</v>
          </cell>
          <cell r="CL59" t="str">
            <v>-</v>
          </cell>
          <cell r="CM59" t="str">
            <v>-</v>
          </cell>
          <cell r="CN59">
            <v>0</v>
          </cell>
          <cell r="CQ59" t="str">
            <v>oui</v>
          </cell>
          <cell r="CR59">
            <v>209012</v>
          </cell>
          <cell r="CT59">
            <v>1635320</v>
          </cell>
          <cell r="CX59">
            <v>1844332</v>
          </cell>
          <cell r="DE59">
            <v>58581</v>
          </cell>
          <cell r="DJ59">
            <v>58581</v>
          </cell>
          <cell r="DO59">
            <v>0</v>
          </cell>
          <cell r="DQ59">
            <v>65306</v>
          </cell>
          <cell r="DR59">
            <v>19527</v>
          </cell>
          <cell r="DS59">
            <v>84833</v>
          </cell>
          <cell r="DT59">
            <v>169666</v>
          </cell>
          <cell r="DU59">
            <v>-1616085</v>
          </cell>
          <cell r="ED59" t="str">
            <v>G:\Habitat\OPERATIONNEL HABITAT\02- Operations\Photothèque\image non disponible.jpg</v>
          </cell>
          <cell r="EE59" t="str">
            <v>G:\Habitat\OPERATIONNEL HABITAT\02- Operations\Photothèque\image non disponible.jpg</v>
          </cell>
        </row>
        <row r="60">
          <cell r="A60" t="str">
            <v>CAMPBEL 3 LES</v>
          </cell>
          <cell r="C60" t="str">
            <v>OUEST</v>
          </cell>
          <cell r="D60" t="str">
            <v>Port</v>
          </cell>
          <cell r="E60" t="str">
            <v>RHI multisite</v>
          </cell>
          <cell r="F60">
            <v>2</v>
          </cell>
          <cell r="G60" t="str">
            <v>LESG</v>
          </cell>
          <cell r="J60" t="str">
            <v>MV</v>
          </cell>
          <cell r="K60" t="str">
            <v>CF</v>
          </cell>
          <cell r="L60" t="str">
            <v>SIDR</v>
          </cell>
          <cell r="N60" t="str">
            <v>BS</v>
          </cell>
          <cell r="Q60" t="str">
            <v>VM</v>
          </cell>
          <cell r="R60">
            <v>2012</v>
          </cell>
          <cell r="AA60" t="str">
            <v/>
          </cell>
          <cell r="AC60" t="str">
            <v/>
          </cell>
          <cell r="AI60" t="str">
            <v/>
          </cell>
          <cell r="AK60" t="str">
            <v/>
          </cell>
          <cell r="AL60">
            <v>0</v>
          </cell>
          <cell r="AQ60" t="str">
            <v/>
          </cell>
          <cell r="CJ60" t="str">
            <v>-</v>
          </cell>
          <cell r="CK60" t="str">
            <v>-</v>
          </cell>
          <cell r="CL60" t="str">
            <v>-</v>
          </cell>
          <cell r="CM60" t="str">
            <v>-</v>
          </cell>
          <cell r="CN60">
            <v>0</v>
          </cell>
          <cell r="CQ60" t="str">
            <v>non</v>
          </cell>
          <cell r="CX60">
            <v>0</v>
          </cell>
          <cell r="DE60">
            <v>0</v>
          </cell>
          <cell r="DJ60">
            <v>0</v>
          </cell>
          <cell r="DO60">
            <v>0</v>
          </cell>
          <cell r="DS60">
            <v>0</v>
          </cell>
          <cell r="DT60">
            <v>0</v>
          </cell>
          <cell r="DU60">
            <v>0</v>
          </cell>
          <cell r="ED60" t="str">
            <v>G:\Habitat\OPERATIONNEL HABITAT\02- Operations\Photothèque\image non disponible.jpg</v>
          </cell>
          <cell r="EE60" t="str">
            <v>G:\Habitat\OPERATIONNEL HABITAT\02- Operations\Photothèque\image non disponible.jpg</v>
          </cell>
        </row>
        <row r="61">
          <cell r="A61" t="str">
            <v>CAMPBEL 3</v>
          </cell>
          <cell r="C61" t="str">
            <v>OUEST</v>
          </cell>
          <cell r="D61" t="str">
            <v>Port</v>
          </cell>
          <cell r="E61" t="str">
            <v>RHI multisite</v>
          </cell>
          <cell r="F61">
            <v>8</v>
          </cell>
          <cell r="G61" t="str">
            <v>LLTS</v>
          </cell>
          <cell r="J61" t="str">
            <v>MV</v>
          </cell>
          <cell r="K61" t="str">
            <v>CF</v>
          </cell>
          <cell r="L61" t="str">
            <v>SIDR</v>
          </cell>
          <cell r="N61" t="str">
            <v>N.A.</v>
          </cell>
          <cell r="Q61" t="str">
            <v>VM</v>
          </cell>
          <cell r="R61">
            <v>2012</v>
          </cell>
          <cell r="AA61" t="str">
            <v/>
          </cell>
          <cell r="AC61" t="str">
            <v/>
          </cell>
          <cell r="AI61" t="str">
            <v/>
          </cell>
          <cell r="AK61" t="str">
            <v/>
          </cell>
          <cell r="AL61">
            <v>0</v>
          </cell>
          <cell r="AQ61" t="str">
            <v/>
          </cell>
          <cell r="CJ61" t="str">
            <v>-</v>
          </cell>
          <cell r="CK61" t="str">
            <v>-</v>
          </cell>
          <cell r="CL61" t="str">
            <v>-</v>
          </cell>
          <cell r="CM61" t="str">
            <v>-</v>
          </cell>
          <cell r="CN61">
            <v>0</v>
          </cell>
          <cell r="CQ61" t="str">
            <v>non</v>
          </cell>
          <cell r="CX61">
            <v>0</v>
          </cell>
          <cell r="DE61">
            <v>0</v>
          </cell>
          <cell r="DJ61">
            <v>0</v>
          </cell>
          <cell r="DO61">
            <v>0</v>
          </cell>
          <cell r="DS61">
            <v>0</v>
          </cell>
          <cell r="DT61">
            <v>0</v>
          </cell>
          <cell r="DU61">
            <v>0</v>
          </cell>
          <cell r="ED61" t="str">
            <v>G:\Habitat\OPERATIONNEL HABITAT\02- Operations\Photothèque\image non disponible.jpg</v>
          </cell>
          <cell r="EE61" t="str">
            <v>G:\Habitat\OPERATIONNEL HABITAT\02- Operations\Photothèque\image non disponible.jpg</v>
          </cell>
        </row>
        <row r="62">
          <cell r="A62" t="str">
            <v>CAMPBEL 1 - 2</v>
          </cell>
          <cell r="C62" t="str">
            <v>OUEST</v>
          </cell>
          <cell r="D62" t="str">
            <v>Port</v>
          </cell>
          <cell r="E62" t="str">
            <v>RHI multisite</v>
          </cell>
          <cell r="F62">
            <v>42</v>
          </cell>
          <cell r="G62" t="str">
            <v>LLTS</v>
          </cell>
          <cell r="J62" t="str">
            <v>COL</v>
          </cell>
          <cell r="K62" t="str">
            <v>CF</v>
          </cell>
          <cell r="L62" t="str">
            <v>SIDR</v>
          </cell>
          <cell r="N62" t="str">
            <v>N.A.</v>
          </cell>
          <cell r="Q62" t="str">
            <v>VM</v>
          </cell>
          <cell r="R62">
            <v>2011</v>
          </cell>
          <cell r="AA62" t="str">
            <v/>
          </cell>
          <cell r="AC62" t="str">
            <v/>
          </cell>
          <cell r="AI62" t="str">
            <v/>
          </cell>
          <cell r="AK62" t="str">
            <v/>
          </cell>
          <cell r="AL62">
            <v>0</v>
          </cell>
          <cell r="AQ62" t="str">
            <v/>
          </cell>
          <cell r="CJ62" t="str">
            <v>-</v>
          </cell>
          <cell r="CK62" t="str">
            <v>-</v>
          </cell>
          <cell r="CL62" t="str">
            <v>-</v>
          </cell>
          <cell r="CM62" t="str">
            <v>-</v>
          </cell>
          <cell r="CN62">
            <v>0</v>
          </cell>
          <cell r="CQ62" t="str">
            <v>non</v>
          </cell>
          <cell r="CX62">
            <v>0</v>
          </cell>
          <cell r="DE62">
            <v>0</v>
          </cell>
          <cell r="DJ62">
            <v>0</v>
          </cell>
          <cell r="DO62">
            <v>0</v>
          </cell>
          <cell r="DS62">
            <v>0</v>
          </cell>
          <cell r="DT62">
            <v>0</v>
          </cell>
          <cell r="DU62">
            <v>0</v>
          </cell>
          <cell r="ED62" t="str">
            <v>G:\Habitat\OPERATIONNEL HABITAT\02- Operations\Photothèque\image non disponible.jpg</v>
          </cell>
          <cell r="EE62" t="str">
            <v>G:\Habitat\OPERATIONNEL HABITAT\02- Operations\Photothèque\image non disponible.jpg</v>
          </cell>
        </row>
        <row r="63">
          <cell r="A63" t="str">
            <v>CANAL MON REPOS</v>
          </cell>
          <cell r="B63">
            <v>9505</v>
          </cell>
          <cell r="C63" t="str">
            <v>OUEST</v>
          </cell>
          <cell r="D63" t="str">
            <v>Saint-Paul</v>
          </cell>
          <cell r="E63" t="str">
            <v>ZAC MON REPOS SPAG</v>
          </cell>
          <cell r="F63">
            <v>36</v>
          </cell>
          <cell r="G63" t="str">
            <v>LLS</v>
          </cell>
          <cell r="J63" t="str">
            <v>MV</v>
          </cell>
          <cell r="K63" t="str">
            <v>CF</v>
          </cell>
          <cell r="L63" t="str">
            <v>SPAG</v>
          </cell>
          <cell r="N63" t="str">
            <v>PC</v>
          </cell>
          <cell r="O63" t="str">
            <v>DL</v>
          </cell>
          <cell r="P63" t="str">
            <v>AM</v>
          </cell>
          <cell r="R63">
            <v>2004</v>
          </cell>
          <cell r="T63" t="str">
            <v>VISITE GPA faite</v>
          </cell>
          <cell r="U63" t="str">
            <v>MARAIS TESSIER</v>
          </cell>
          <cell r="V63" t="str">
            <v>M - LIVRE/GPA</v>
          </cell>
          <cell r="W63">
            <v>38162</v>
          </cell>
          <cell r="X63" t="str">
            <v>d</v>
          </cell>
          <cell r="Y63" t="str">
            <v>974150A445/M1</v>
          </cell>
          <cell r="Z63">
            <v>38379</v>
          </cell>
          <cell r="AA63" t="str">
            <v>o</v>
          </cell>
          <cell r="AB63" t="str">
            <v>validé</v>
          </cell>
          <cell r="AC63" t="str">
            <v/>
          </cell>
          <cell r="AD63">
            <v>38265</v>
          </cell>
          <cell r="AE63">
            <v>38187</v>
          </cell>
          <cell r="AF63" t="str">
            <v>f</v>
          </cell>
          <cell r="AG63">
            <v>38419</v>
          </cell>
          <cell r="AH63">
            <v>38306</v>
          </cell>
          <cell r="AI63" t="str">
            <v>ao</v>
          </cell>
          <cell r="AJ63">
            <v>38467</v>
          </cell>
          <cell r="AK63" t="str">
            <v/>
          </cell>
          <cell r="AL63">
            <v>5.2932667017359281</v>
          </cell>
          <cell r="AM63">
            <v>2005</v>
          </cell>
          <cell r="AN63">
            <v>18</v>
          </cell>
          <cell r="AO63">
            <v>39015</v>
          </cell>
          <cell r="AP63">
            <v>38904</v>
          </cell>
          <cell r="AQ63" t="str">
            <v>li</v>
          </cell>
          <cell r="AR63">
            <v>2006</v>
          </cell>
          <cell r="AS63">
            <v>2</v>
          </cell>
          <cell r="AT63">
            <v>35</v>
          </cell>
          <cell r="AW63">
            <v>8</v>
          </cell>
          <cell r="AX63">
            <v>60</v>
          </cell>
          <cell r="BA63">
            <v>16</v>
          </cell>
          <cell r="BB63">
            <v>69</v>
          </cell>
          <cell r="BE63">
            <v>9</v>
          </cell>
          <cell r="BF63">
            <v>78</v>
          </cell>
          <cell r="BI63">
            <v>1</v>
          </cell>
          <cell r="BJ63">
            <v>88</v>
          </cell>
          <cell r="BK63">
            <v>36</v>
          </cell>
          <cell r="BL63">
            <v>5.36</v>
          </cell>
          <cell r="BM63">
            <v>0.32</v>
          </cell>
          <cell r="BN63">
            <v>0.2</v>
          </cell>
          <cell r="BO63" t="str">
            <v>signée</v>
          </cell>
          <cell r="BP63">
            <v>0.8</v>
          </cell>
          <cell r="BQ63" t="str">
            <v>signée</v>
          </cell>
          <cell r="BX63" t="str">
            <v>signé</v>
          </cell>
          <cell r="BY63">
            <v>2227</v>
          </cell>
          <cell r="BZ63">
            <v>3021</v>
          </cell>
          <cell r="CA63">
            <v>2467.6999999999998</v>
          </cell>
          <cell r="CE63" t="str">
            <v>ECS ind</v>
          </cell>
          <cell r="CF63">
            <v>91405.09</v>
          </cell>
          <cell r="CG63">
            <v>27421.527000000002</v>
          </cell>
          <cell r="CH63">
            <v>41132.290500000003</v>
          </cell>
          <cell r="CI63">
            <v>22851.272499999999</v>
          </cell>
          <cell r="CJ63" t="str">
            <v>-</v>
          </cell>
          <cell r="CK63" t="str">
            <v>-</v>
          </cell>
          <cell r="CL63" t="str">
            <v>-</v>
          </cell>
          <cell r="CM63" t="str">
            <v>-</v>
          </cell>
          <cell r="CN63">
            <v>0</v>
          </cell>
          <cell r="CQ63" t="str">
            <v>oui</v>
          </cell>
          <cell r="CR63">
            <v>559473</v>
          </cell>
          <cell r="CT63">
            <v>1824910</v>
          </cell>
          <cell r="CX63">
            <v>2384383</v>
          </cell>
          <cell r="DE63">
            <v>68553.817500000005</v>
          </cell>
          <cell r="DJ63">
            <v>68553.817500000005</v>
          </cell>
          <cell r="DO63">
            <v>0</v>
          </cell>
          <cell r="DQ63">
            <v>72900</v>
          </cell>
          <cell r="DR63">
            <v>22851</v>
          </cell>
          <cell r="DS63">
            <v>95751</v>
          </cell>
          <cell r="DT63">
            <v>191502</v>
          </cell>
          <cell r="DU63">
            <v>-2124327.1825000001</v>
          </cell>
          <cell r="ED63" t="str">
            <v>G:\Habitat\OPERATIONNEL HABITAT\02- Operations\Photothèque\images locatifs\Canal Mon Repos\insertion ile de batz.jpg</v>
          </cell>
          <cell r="EE63" t="str">
            <v>G:\Habitat\OPERATIONNEL HABITAT\02- Operations\Photothèque\image non disponible.jpg</v>
          </cell>
        </row>
        <row r="64">
          <cell r="A64" t="str">
            <v>CAP OUEST</v>
          </cell>
          <cell r="B64">
            <v>9627</v>
          </cell>
          <cell r="C64" t="str">
            <v>OUEST</v>
          </cell>
          <cell r="D64" t="str">
            <v>Port</v>
          </cell>
          <cell r="E64" t="str">
            <v>CENTRE VILLE</v>
          </cell>
          <cell r="F64">
            <v>27</v>
          </cell>
          <cell r="G64" t="str">
            <v>ACC</v>
          </cell>
          <cell r="J64" t="str">
            <v>COL</v>
          </cell>
          <cell r="K64" t="str">
            <v>RF</v>
          </cell>
          <cell r="M64" t="str">
            <v>maitrisé</v>
          </cell>
          <cell r="N64" t="str">
            <v>N.A.</v>
          </cell>
          <cell r="O64" t="str">
            <v>JH</v>
          </cell>
          <cell r="P64" t="str">
            <v>NA</v>
          </cell>
          <cell r="R64">
            <v>2006</v>
          </cell>
          <cell r="T64" t="str">
            <v>EDF/surcout BBOI/Avenant  Moe/problememe agence-commerce</v>
          </cell>
          <cell r="U64" t="str">
            <v>ARCHITECTES DE L'EPERON</v>
          </cell>
          <cell r="V64" t="str">
            <v>L - CHANTIER EN COURS</v>
          </cell>
          <cell r="W64">
            <v>38806</v>
          </cell>
          <cell r="X64" t="str">
            <v>d</v>
          </cell>
          <cell r="Z64">
            <v>38981</v>
          </cell>
          <cell r="AA64" t="str">
            <v>o</v>
          </cell>
          <cell r="AB64">
            <v>39568</v>
          </cell>
          <cell r="AC64" t="str">
            <v>v</v>
          </cell>
          <cell r="AD64" t="str">
            <v>v</v>
          </cell>
          <cell r="AF64" t="str">
            <v/>
          </cell>
          <cell r="AH64">
            <v>39010</v>
          </cell>
          <cell r="AI64" t="str">
            <v>ao</v>
          </cell>
          <cell r="AJ64">
            <v>39507</v>
          </cell>
          <cell r="AK64" t="str">
            <v>ch</v>
          </cell>
          <cell r="AL64">
            <v>16.340084166228301</v>
          </cell>
          <cell r="AM64">
            <v>2008</v>
          </cell>
          <cell r="AN64">
            <v>14</v>
          </cell>
          <cell r="AO64">
            <v>39932</v>
          </cell>
          <cell r="AP64">
            <v>39947</v>
          </cell>
          <cell r="AQ64" t="str">
            <v/>
          </cell>
          <cell r="AR64">
            <v>2009</v>
          </cell>
          <cell r="CJ64" t="str">
            <v>-</v>
          </cell>
          <cell r="CK64" t="str">
            <v>-</v>
          </cell>
          <cell r="CL64" t="str">
            <v>-</v>
          </cell>
          <cell r="CM64" t="str">
            <v>-</v>
          </cell>
          <cell r="CN64">
            <v>0</v>
          </cell>
          <cell r="CQ64" t="str">
            <v>non</v>
          </cell>
          <cell r="CX64">
            <v>0</v>
          </cell>
          <cell r="DE64">
            <v>0</v>
          </cell>
          <cell r="DJ64">
            <v>0</v>
          </cell>
          <cell r="DO64">
            <v>0</v>
          </cell>
          <cell r="DS64">
            <v>0</v>
          </cell>
          <cell r="DT64">
            <v>0</v>
          </cell>
          <cell r="DU64">
            <v>0</v>
          </cell>
          <cell r="ED64" t="str">
            <v>G:\Habitat\OPERATIONNEL HABITAT\02- Operations\Photothèque\image non disponible.jpg</v>
          </cell>
          <cell r="EE64" t="str">
            <v>G:\Habitat\OPERATIONNEL HABITAT\02- Operations\Photothèque\image non disponible.jpg</v>
          </cell>
        </row>
        <row r="65">
          <cell r="A65" t="str">
            <v>CAPRI 1</v>
          </cell>
          <cell r="C65" t="str">
            <v>EST</v>
          </cell>
          <cell r="D65" t="str">
            <v>Saint-Benoît</v>
          </cell>
          <cell r="E65" t="str">
            <v>ZAC ENTREE DE VILLE ST ANNE</v>
          </cell>
          <cell r="F65">
            <v>15</v>
          </cell>
          <cell r="G65" t="str">
            <v>LES+</v>
          </cell>
          <cell r="J65" t="str">
            <v>MV</v>
          </cell>
          <cell r="K65" t="str">
            <v>CF</v>
          </cell>
          <cell r="L65" t="str">
            <v>SIDR</v>
          </cell>
          <cell r="M65" t="str">
            <v>maitrisé</v>
          </cell>
          <cell r="N65" t="str">
            <v>BS</v>
          </cell>
          <cell r="O65" t="str">
            <v>OS</v>
          </cell>
          <cell r="P65" t="str">
            <v>LV</v>
          </cell>
          <cell r="Q65" t="str">
            <v>AR</v>
          </cell>
          <cell r="R65">
            <v>2008</v>
          </cell>
          <cell r="S65">
            <v>0.25</v>
          </cell>
          <cell r="T65" t="str">
            <v>LES +  / Problématique de la livraison de la station d'épuration (livraison annoncée octobre 2011) alors que l'opération doit se terminer courant 2011 !!!!</v>
          </cell>
          <cell r="U65" t="str">
            <v>GAZUT</v>
          </cell>
          <cell r="V65" t="str">
            <v>G - PROJET</v>
          </cell>
          <cell r="W65">
            <v>39667</v>
          </cell>
          <cell r="X65" t="str">
            <v>d</v>
          </cell>
          <cell r="Y65" t="str">
            <v>9741008a0283</v>
          </cell>
          <cell r="Z65">
            <v>39689</v>
          </cell>
          <cell r="AA65" t="str">
            <v>o</v>
          </cell>
          <cell r="AB65">
            <v>39639</v>
          </cell>
          <cell r="AC65" t="str">
            <v>v</v>
          </cell>
          <cell r="AD65">
            <v>39729</v>
          </cell>
          <cell r="AE65">
            <v>39717</v>
          </cell>
          <cell r="AF65" t="str">
            <v>f</v>
          </cell>
          <cell r="AH65">
            <v>39872</v>
          </cell>
          <cell r="AI65" t="str">
            <v>ao</v>
          </cell>
          <cell r="AJ65">
            <v>40009</v>
          </cell>
          <cell r="AK65" t="str">
            <v/>
          </cell>
          <cell r="AL65">
            <v>4.5042083114150451</v>
          </cell>
          <cell r="AM65">
            <v>2009</v>
          </cell>
          <cell r="AN65">
            <v>12</v>
          </cell>
          <cell r="AO65">
            <v>40374</v>
          </cell>
          <cell r="AP65">
            <v>40389</v>
          </cell>
          <cell r="AQ65" t="str">
            <v/>
          </cell>
          <cell r="AR65">
            <v>2010</v>
          </cell>
          <cell r="CJ65" t="str">
            <v>-</v>
          </cell>
          <cell r="CK65" t="str">
            <v>-</v>
          </cell>
          <cell r="CL65" t="str">
            <v>-</v>
          </cell>
          <cell r="CM65" t="str">
            <v>-</v>
          </cell>
          <cell r="CN65">
            <v>0</v>
          </cell>
          <cell r="CQ65" t="str">
            <v>non</v>
          </cell>
          <cell r="CX65">
            <v>0</v>
          </cell>
          <cell r="DE65">
            <v>0</v>
          </cell>
          <cell r="DJ65">
            <v>0</v>
          </cell>
          <cell r="DO65">
            <v>0</v>
          </cell>
          <cell r="DS65">
            <v>0</v>
          </cell>
          <cell r="DT65">
            <v>0</v>
          </cell>
          <cell r="DU65">
            <v>0</v>
          </cell>
          <cell r="ED65" t="str">
            <v>G:\Habitat\OPERATIONNEL HABITAT\02- Operations\Photothèque\image non disponible.jpg</v>
          </cell>
          <cell r="EE65" t="str">
            <v>G:\Habitat\OPERATIONNEL HABITAT\02- Operations\Photothèque\image non disponible.jpg</v>
          </cell>
        </row>
        <row r="66">
          <cell r="A66" t="str">
            <v>CAPRI 2</v>
          </cell>
          <cell r="C66" t="str">
            <v>EST</v>
          </cell>
          <cell r="D66" t="str">
            <v>Saint-Benoît</v>
          </cell>
          <cell r="E66" t="str">
            <v>ZAC ENTREE DE VILLE ST ANNE</v>
          </cell>
          <cell r="F66">
            <v>15</v>
          </cell>
          <cell r="G66" t="str">
            <v>LESG</v>
          </cell>
          <cell r="J66" t="str">
            <v>MV</v>
          </cell>
          <cell r="K66" t="str">
            <v>CF</v>
          </cell>
          <cell r="L66" t="str">
            <v>SIDR</v>
          </cell>
          <cell r="M66" t="str">
            <v>maitrisé</v>
          </cell>
          <cell r="N66" t="str">
            <v>BS</v>
          </cell>
          <cell r="O66" t="str">
            <v>OS</v>
          </cell>
          <cell r="P66" t="str">
            <v>LV</v>
          </cell>
          <cell r="Q66" t="str">
            <v>AR</v>
          </cell>
          <cell r="R66">
            <v>2008</v>
          </cell>
          <cell r="T66" t="str">
            <v>LESg  /  Problématique de la livraison de la station d'épuration (livraison annoncée octobre 2011) alors que l'opération doit se terminer courant 2011 !!!!</v>
          </cell>
          <cell r="U66" t="str">
            <v>GAZUT</v>
          </cell>
          <cell r="V66" t="str">
            <v>G - PROJET</v>
          </cell>
          <cell r="W66">
            <v>39667</v>
          </cell>
          <cell r="Y66" t="str">
            <v>9741008a0283</v>
          </cell>
          <cell r="Z66">
            <v>39689</v>
          </cell>
          <cell r="AA66" t="str">
            <v>o</v>
          </cell>
          <cell r="AB66">
            <v>39639</v>
          </cell>
          <cell r="AC66" t="str">
            <v>v</v>
          </cell>
          <cell r="AD66">
            <v>39729</v>
          </cell>
          <cell r="AE66">
            <v>39717</v>
          </cell>
          <cell r="AF66" t="str">
            <v>f</v>
          </cell>
          <cell r="AH66">
            <v>39872</v>
          </cell>
          <cell r="AI66" t="str">
            <v>ao</v>
          </cell>
          <cell r="AJ66">
            <v>40009</v>
          </cell>
          <cell r="AK66" t="str">
            <v/>
          </cell>
          <cell r="AL66">
            <v>4.5042083114150451</v>
          </cell>
          <cell r="AM66">
            <v>2009</v>
          </cell>
          <cell r="AN66">
            <v>16</v>
          </cell>
          <cell r="AO66">
            <v>40497</v>
          </cell>
          <cell r="AP66">
            <v>40512</v>
          </cell>
          <cell r="AQ66" t="str">
            <v/>
          </cell>
          <cell r="AR66">
            <v>2010</v>
          </cell>
          <cell r="CJ66" t="str">
            <v>-</v>
          </cell>
          <cell r="CK66" t="str">
            <v>-</v>
          </cell>
          <cell r="CL66" t="str">
            <v>-</v>
          </cell>
          <cell r="CM66" t="str">
            <v>-</v>
          </cell>
          <cell r="CN66">
            <v>0</v>
          </cell>
          <cell r="CQ66" t="str">
            <v>non</v>
          </cell>
          <cell r="CX66">
            <v>0</v>
          </cell>
          <cell r="DE66">
            <v>0</v>
          </cell>
          <cell r="DJ66">
            <v>0</v>
          </cell>
          <cell r="DO66">
            <v>0</v>
          </cell>
          <cell r="DS66">
            <v>0</v>
          </cell>
          <cell r="DT66">
            <v>0</v>
          </cell>
          <cell r="DU66">
            <v>0</v>
          </cell>
          <cell r="ED66" t="str">
            <v>G:\Habitat\OPERATIONNEL HABITAT\02- Operations\Photothèque\image non disponible.jpg</v>
          </cell>
          <cell r="EE66" t="str">
            <v>G:\Habitat\OPERATIONNEL HABITAT\02- Operations\Photothèque\image non disponible.jpg</v>
          </cell>
        </row>
        <row r="67">
          <cell r="A67" t="str">
            <v>CARDINAL</v>
          </cell>
          <cell r="C67" t="str">
            <v>EST</v>
          </cell>
          <cell r="D67" t="str">
            <v>Saint-André</v>
          </cell>
          <cell r="E67" t="str">
            <v>CENTRE VILLE</v>
          </cell>
          <cell r="F67">
            <v>47</v>
          </cell>
          <cell r="G67" t="str">
            <v>LLS</v>
          </cell>
          <cell r="J67" t="str">
            <v>COL</v>
          </cell>
          <cell r="K67" t="str">
            <v>RF</v>
          </cell>
          <cell r="M67" t="str">
            <v>prob foncier</v>
          </cell>
          <cell r="N67" t="str">
            <v>Cla</v>
          </cell>
          <cell r="R67">
            <v>2011</v>
          </cell>
          <cell r="T67" t="str">
            <v>Attente libération depuis 2000 ?</v>
          </cell>
          <cell r="V67" t="str">
            <v>A - NON LANCE</v>
          </cell>
          <cell r="X67" t="str">
            <v/>
          </cell>
          <cell r="AA67" t="str">
            <v/>
          </cell>
          <cell r="AC67" t="str">
            <v/>
          </cell>
          <cell r="AF67" t="str">
            <v/>
          </cell>
          <cell r="AI67" t="str">
            <v/>
          </cell>
          <cell r="AK67" t="str">
            <v/>
          </cell>
          <cell r="AL67">
            <v>0</v>
          </cell>
          <cell r="AM67" t="str">
            <v/>
          </cell>
          <cell r="AO67" t="str">
            <v/>
          </cell>
          <cell r="AP67" t="str">
            <v/>
          </cell>
          <cell r="AQ67" t="str">
            <v/>
          </cell>
          <cell r="CJ67" t="str">
            <v>-</v>
          </cell>
          <cell r="CK67" t="str">
            <v>-</v>
          </cell>
          <cell r="CL67" t="str">
            <v>-</v>
          </cell>
          <cell r="CM67" t="str">
            <v>-</v>
          </cell>
          <cell r="CN67">
            <v>0</v>
          </cell>
          <cell r="CQ67" t="str">
            <v>non</v>
          </cell>
          <cell r="CX67">
            <v>0</v>
          </cell>
          <cell r="DE67">
            <v>0</v>
          </cell>
          <cell r="DJ67">
            <v>0</v>
          </cell>
          <cell r="DO67">
            <v>0</v>
          </cell>
          <cell r="DS67">
            <v>0</v>
          </cell>
          <cell r="DT67">
            <v>0</v>
          </cell>
          <cell r="DU67">
            <v>0</v>
          </cell>
          <cell r="ED67" t="str">
            <v>G:\Habitat\OPERATIONNEL HABITAT\02- Operations\Photothèque\images locatifs\Cardinal\Cardinal - st André.jpeg</v>
          </cell>
          <cell r="EE67" t="str">
            <v>G:\Habitat\OPERATIONNEL HABITAT\02- Operations\Photothèque\image non disponible.jpg</v>
          </cell>
        </row>
        <row r="68">
          <cell r="A68" t="str">
            <v>CARDINALE</v>
          </cell>
          <cell r="C68" t="str">
            <v>NORD</v>
          </cell>
          <cell r="D68" t="str">
            <v>Saint-Denis</v>
          </cell>
          <cell r="E68" t="str">
            <v>CHAUDRON</v>
          </cell>
          <cell r="F68">
            <v>60</v>
          </cell>
          <cell r="G68" t="str">
            <v>LLTS</v>
          </cell>
          <cell r="J68" t="str">
            <v>COL</v>
          </cell>
          <cell r="K68" t="str">
            <v>RF</v>
          </cell>
          <cell r="M68" t="str">
            <v>prob foncier</v>
          </cell>
          <cell r="N68" t="str">
            <v>JPM</v>
          </cell>
          <cell r="O68" t="str">
            <v>PE</v>
          </cell>
          <cell r="P68" t="str">
            <v>CC</v>
          </cell>
          <cell r="R68">
            <v>2010</v>
          </cell>
          <cell r="T68" t="str">
            <v>Logement et agence nord SIDR - relogement en cours DGI</v>
          </cell>
          <cell r="U68" t="str">
            <v>procedure formalisée</v>
          </cell>
          <cell r="V68" t="str">
            <v>B - ETUDE PRE-OP</v>
          </cell>
          <cell r="W68">
            <v>40313</v>
          </cell>
          <cell r="AA68" t="str">
            <v/>
          </cell>
          <cell r="AC68" t="str">
            <v/>
          </cell>
          <cell r="AE68">
            <v>40436</v>
          </cell>
          <cell r="AH68">
            <v>40436</v>
          </cell>
          <cell r="AI68" t="str">
            <v/>
          </cell>
          <cell r="AJ68">
            <v>40589</v>
          </cell>
          <cell r="AK68" t="str">
            <v/>
          </cell>
          <cell r="AL68">
            <v>5.030247238295634</v>
          </cell>
          <cell r="AM68">
            <v>2011</v>
          </cell>
          <cell r="AN68">
            <v>16</v>
          </cell>
          <cell r="AO68">
            <v>41075</v>
          </cell>
          <cell r="AP68">
            <v>41090</v>
          </cell>
          <cell r="AQ68" t="str">
            <v/>
          </cell>
          <cell r="AR68">
            <v>2012</v>
          </cell>
          <cell r="CJ68" t="str">
            <v>-</v>
          </cell>
          <cell r="CK68" t="str">
            <v>-</v>
          </cell>
          <cell r="CL68" t="str">
            <v>-</v>
          </cell>
          <cell r="CM68" t="str">
            <v>-</v>
          </cell>
          <cell r="CN68">
            <v>0</v>
          </cell>
          <cell r="CQ68" t="str">
            <v>non</v>
          </cell>
          <cell r="CX68">
            <v>0</v>
          </cell>
          <cell r="DE68">
            <v>0</v>
          </cell>
          <cell r="DJ68">
            <v>0</v>
          </cell>
          <cell r="DO68">
            <v>0</v>
          </cell>
          <cell r="DS68">
            <v>0</v>
          </cell>
          <cell r="DT68">
            <v>0</v>
          </cell>
          <cell r="DU68">
            <v>0</v>
          </cell>
          <cell r="ED68" t="str">
            <v>G:\Habitat\OPERATIONNEL HABITAT\02- Operations\Photothèque\image non disponible.jpg</v>
          </cell>
          <cell r="EE68" t="str">
            <v>G:\Habitat\OPERATIONNEL HABITAT\02- Operations\Photothèque\image non disponible.jpg</v>
          </cell>
        </row>
        <row r="69">
          <cell r="A69" t="str">
            <v>CASCADES</v>
          </cell>
          <cell r="B69">
            <v>9676</v>
          </cell>
          <cell r="C69" t="str">
            <v>EST</v>
          </cell>
          <cell r="D69" t="str">
            <v>Plaine des Palmistes</v>
          </cell>
          <cell r="E69" t="str">
            <v>CENTRE VILLE</v>
          </cell>
          <cell r="F69">
            <v>12</v>
          </cell>
          <cell r="G69" t="str">
            <v>LESG</v>
          </cell>
          <cell r="J69" t="str">
            <v>IND</v>
          </cell>
          <cell r="K69" t="str">
            <v>CF</v>
          </cell>
          <cell r="L69" t="str">
            <v>SIDR</v>
          </cell>
          <cell r="M69" t="str">
            <v>maitrisé</v>
          </cell>
          <cell r="N69" t="str">
            <v>BS</v>
          </cell>
          <cell r="O69" t="str">
            <v>OS</v>
          </cell>
          <cell r="P69" t="str">
            <v>LV</v>
          </cell>
          <cell r="Q69" t="str">
            <v>SM</v>
          </cell>
          <cell r="R69">
            <v>2006</v>
          </cell>
          <cell r="T69" t="str">
            <v>temoin sep 2008/prestations CAF OK</v>
          </cell>
          <cell r="U69" t="str">
            <v>ATELIER GAZUT</v>
          </cell>
          <cell r="V69" t="str">
            <v>L - CHANTIER EN COURS</v>
          </cell>
          <cell r="W69">
            <v>39311</v>
          </cell>
          <cell r="X69" t="str">
            <v>d</v>
          </cell>
          <cell r="Y69" t="str">
            <v>97440606A0117</v>
          </cell>
          <cell r="Z69">
            <v>39113</v>
          </cell>
          <cell r="AA69" t="str">
            <v>o</v>
          </cell>
          <cell r="AB69">
            <v>0</v>
          </cell>
          <cell r="AC69" t="str">
            <v>v</v>
          </cell>
          <cell r="AD69">
            <v>0</v>
          </cell>
          <cell r="AE69">
            <v>38989</v>
          </cell>
          <cell r="AF69" t="str">
            <v>f</v>
          </cell>
          <cell r="AG69">
            <v>39080</v>
          </cell>
          <cell r="AH69">
            <v>39050</v>
          </cell>
          <cell r="AI69" t="str">
            <v>ao</v>
          </cell>
          <cell r="AJ69">
            <v>39416</v>
          </cell>
          <cell r="AK69" t="str">
            <v/>
          </cell>
          <cell r="AL69">
            <v>12.033140452393477</v>
          </cell>
          <cell r="AM69">
            <v>2007</v>
          </cell>
          <cell r="AN69">
            <v>15</v>
          </cell>
          <cell r="AO69">
            <v>39872</v>
          </cell>
          <cell r="AP69">
            <v>39887</v>
          </cell>
          <cell r="AQ69" t="str">
            <v>li</v>
          </cell>
          <cell r="AR69">
            <v>2009</v>
          </cell>
          <cell r="CJ69" t="str">
            <v>-</v>
          </cell>
          <cell r="CK69" t="str">
            <v>-</v>
          </cell>
          <cell r="CL69" t="str">
            <v>-</v>
          </cell>
          <cell r="CM69" t="str">
            <v>-</v>
          </cell>
          <cell r="CN69">
            <v>0</v>
          </cell>
          <cell r="CQ69" t="str">
            <v>non</v>
          </cell>
          <cell r="CX69">
            <v>0</v>
          </cell>
          <cell r="DE69">
            <v>0</v>
          </cell>
          <cell r="DJ69">
            <v>0</v>
          </cell>
          <cell r="DO69">
            <v>0</v>
          </cell>
          <cell r="DS69">
            <v>0</v>
          </cell>
          <cell r="DT69">
            <v>0</v>
          </cell>
          <cell r="DU69">
            <v>0</v>
          </cell>
          <cell r="ED69" t="str">
            <v>G:\Habitat\OPERATIONNEL HABITAT\02- Operations\Photothèque\images locatifs\CASCADES\Cascades.jpg</v>
          </cell>
          <cell r="EE69" t="str">
            <v>G:\Habitat\OPERATIONNEL HABITAT\02- Operations\Photothèque\image non disponible.jpg</v>
          </cell>
          <cell r="EJ69">
            <v>18000</v>
          </cell>
        </row>
        <row r="70">
          <cell r="A70" t="str">
            <v>CEYLAN</v>
          </cell>
          <cell r="B70">
            <v>9608</v>
          </cell>
          <cell r="C70" t="str">
            <v>SUD</v>
          </cell>
          <cell r="D70" t="str">
            <v>Saint-Louis</v>
          </cell>
          <cell r="E70" t="str">
            <v>ZAC AVENIR</v>
          </cell>
          <cell r="F70">
            <v>43</v>
          </cell>
          <cell r="G70" t="str">
            <v>LLTS</v>
          </cell>
          <cell r="J70" t="str">
            <v>COL</v>
          </cell>
          <cell r="K70" t="str">
            <v>CF</v>
          </cell>
          <cell r="L70" t="str">
            <v>SIDR</v>
          </cell>
          <cell r="N70" t="str">
            <v>PC</v>
          </cell>
          <cell r="O70" t="str">
            <v>DL</v>
          </cell>
          <cell r="P70" t="str">
            <v>CS</v>
          </cell>
          <cell r="Q70" t="str">
            <v>HBM</v>
          </cell>
          <cell r="R70">
            <v>2005</v>
          </cell>
          <cell r="T70" t="str">
            <v>appel de fond perene</v>
          </cell>
          <cell r="U70" t="str">
            <v>A. JAVELOT</v>
          </cell>
          <cell r="V70" t="str">
            <v>M - LIVRE/GPA</v>
          </cell>
          <cell r="W70">
            <v>38621</v>
          </cell>
          <cell r="X70" t="str">
            <v>d</v>
          </cell>
          <cell r="Y70" t="str">
            <v>97441405A0502</v>
          </cell>
          <cell r="Z70">
            <v>38677</v>
          </cell>
          <cell r="AA70" t="str">
            <v>o</v>
          </cell>
          <cell r="AB70" t="str">
            <v>validé</v>
          </cell>
          <cell r="AC70" t="str">
            <v/>
          </cell>
          <cell r="AD70">
            <v>38624</v>
          </cell>
          <cell r="AE70">
            <v>38621</v>
          </cell>
          <cell r="AF70" t="str">
            <v>f</v>
          </cell>
          <cell r="AG70">
            <v>38722</v>
          </cell>
          <cell r="AH70">
            <v>38859</v>
          </cell>
          <cell r="AI70" t="str">
            <v>ao</v>
          </cell>
          <cell r="AJ70">
            <v>39006</v>
          </cell>
          <cell r="AK70" t="str">
            <v/>
          </cell>
          <cell r="AL70">
            <v>4.8329826407154126</v>
          </cell>
          <cell r="AM70">
            <v>2006</v>
          </cell>
          <cell r="AN70">
            <v>16</v>
          </cell>
          <cell r="AO70">
            <v>39533</v>
          </cell>
          <cell r="AP70">
            <v>39548</v>
          </cell>
          <cell r="AQ70" t="str">
            <v>li</v>
          </cell>
          <cell r="AR70">
            <v>2008</v>
          </cell>
          <cell r="AW70">
            <v>14</v>
          </cell>
          <cell r="AX70">
            <v>57</v>
          </cell>
          <cell r="BA70">
            <v>14</v>
          </cell>
          <cell r="BB70">
            <v>69</v>
          </cell>
          <cell r="BE70">
            <v>11</v>
          </cell>
          <cell r="BF70">
            <v>80</v>
          </cell>
          <cell r="BI70">
            <v>4</v>
          </cell>
          <cell r="BJ70">
            <v>96</v>
          </cell>
          <cell r="BK70">
            <v>43</v>
          </cell>
          <cell r="BL70">
            <v>4.1399999999999997</v>
          </cell>
          <cell r="BM70">
            <v>0.82</v>
          </cell>
          <cell r="BN70">
            <v>0.2</v>
          </cell>
          <cell r="BO70" t="str">
            <v>signée</v>
          </cell>
          <cell r="BP70">
            <v>0.8</v>
          </cell>
          <cell r="BQ70" t="str">
            <v>signée</v>
          </cell>
          <cell r="BX70" t="str">
            <v>signé</v>
          </cell>
          <cell r="BY70">
            <v>3439</v>
          </cell>
          <cell r="BZ70">
            <v>4823</v>
          </cell>
          <cell r="CA70">
            <v>3073.55</v>
          </cell>
          <cell r="CE70" t="str">
            <v>ECS ind</v>
          </cell>
          <cell r="CF70">
            <v>159100</v>
          </cell>
          <cell r="CG70">
            <v>47730</v>
          </cell>
          <cell r="CH70">
            <v>71595</v>
          </cell>
          <cell r="CI70">
            <v>39775</v>
          </cell>
          <cell r="CJ70" t="str">
            <v>-</v>
          </cell>
          <cell r="CK70" t="str">
            <v>-</v>
          </cell>
          <cell r="CL70" t="str">
            <v>-</v>
          </cell>
          <cell r="CM70" t="str">
            <v>-</v>
          </cell>
          <cell r="CN70">
            <v>0</v>
          </cell>
          <cell r="CQ70" t="str">
            <v>oui</v>
          </cell>
          <cell r="CX70">
            <v>0</v>
          </cell>
          <cell r="DE70">
            <v>119325</v>
          </cell>
          <cell r="DJ70">
            <v>119325</v>
          </cell>
          <cell r="DO70">
            <v>0</v>
          </cell>
          <cell r="DQ70">
            <v>92600</v>
          </cell>
          <cell r="DR70">
            <v>32250</v>
          </cell>
          <cell r="DS70">
            <v>124850</v>
          </cell>
          <cell r="DT70">
            <v>249700</v>
          </cell>
          <cell r="DU70">
            <v>369025</v>
          </cell>
          <cell r="ED70" t="str">
            <v>G:\Habitat\OPERATIONNEL HABITAT\02- Operations\Photothèque\images locatifs\Ceylan\pers Ceylan 2.jpg</v>
          </cell>
          <cell r="EE70" t="str">
            <v>G:\Habitat\OPERATIONNEL HABITAT\02- Operations\Photothèque\image non disponible.jpg</v>
          </cell>
        </row>
        <row r="71">
          <cell r="A71" t="str">
            <v>CHEMIN DEPALMAS/HYRONDELLES</v>
          </cell>
          <cell r="C71" t="str">
            <v>NORD</v>
          </cell>
          <cell r="D71" t="str">
            <v>Saint-Denis</v>
          </cell>
          <cell r="E71" t="str">
            <v>LA MONTAGNE</v>
          </cell>
          <cell r="F71">
            <v>9</v>
          </cell>
          <cell r="G71" t="str">
            <v>ACC</v>
          </cell>
          <cell r="J71" t="str">
            <v>IND</v>
          </cell>
          <cell r="K71" t="str">
            <v>RF</v>
          </cell>
          <cell r="M71" t="str">
            <v>maitrisé</v>
          </cell>
          <cell r="N71" t="str">
            <v>PC</v>
          </cell>
          <cell r="O71" t="str">
            <v>DL</v>
          </cell>
          <cell r="P71" t="str">
            <v>NA</v>
          </cell>
          <cell r="R71">
            <v>2008</v>
          </cell>
          <cell r="U71" t="str">
            <v>Atelier des grands arbres</v>
          </cell>
          <cell r="V71" t="str">
            <v>E - APS / PC</v>
          </cell>
          <cell r="W71">
            <v>39807</v>
          </cell>
          <cell r="X71" t="str">
            <v>d</v>
          </cell>
          <cell r="AA71" t="str">
            <v/>
          </cell>
          <cell r="AB71">
            <v>39798</v>
          </cell>
          <cell r="AC71" t="str">
            <v>v</v>
          </cell>
          <cell r="AF71" t="str">
            <v/>
          </cell>
          <cell r="AH71">
            <v>39887</v>
          </cell>
          <cell r="AI71" t="str">
            <v>ao</v>
          </cell>
          <cell r="AJ71">
            <v>39979</v>
          </cell>
          <cell r="AK71" t="str">
            <v/>
          </cell>
          <cell r="AL71">
            <v>3.0247238295633876</v>
          </cell>
          <cell r="AM71">
            <v>2009</v>
          </cell>
          <cell r="AN71">
            <v>12</v>
          </cell>
          <cell r="AO71">
            <v>40344</v>
          </cell>
          <cell r="AP71">
            <v>40359</v>
          </cell>
          <cell r="AQ71" t="str">
            <v/>
          </cell>
          <cell r="AR71">
            <v>2011</v>
          </cell>
          <cell r="CJ71" t="str">
            <v>-</v>
          </cell>
          <cell r="CK71" t="str">
            <v>-</v>
          </cell>
          <cell r="CL71" t="str">
            <v>-</v>
          </cell>
          <cell r="CM71" t="str">
            <v>-</v>
          </cell>
          <cell r="CN71">
            <v>0</v>
          </cell>
          <cell r="CQ71" t="str">
            <v>non</v>
          </cell>
          <cell r="CX71">
            <v>0</v>
          </cell>
          <cell r="DE71">
            <v>0</v>
          </cell>
          <cell r="DJ71">
            <v>0</v>
          </cell>
          <cell r="DO71">
            <v>0</v>
          </cell>
          <cell r="DS71">
            <v>0</v>
          </cell>
          <cell r="DT71">
            <v>0</v>
          </cell>
          <cell r="DU71">
            <v>0</v>
          </cell>
          <cell r="ED71" t="str">
            <v>G:\Habitat\OPERATIONNEL HABITAT\02- Operations\Photothèque\image non disponible.jpg</v>
          </cell>
          <cell r="EE71" t="str">
            <v>G:\Habitat\OPERATIONNEL HABITAT\02- Operations\Photothèque\image non disponible.jpg</v>
          </cell>
        </row>
        <row r="72">
          <cell r="A72" t="str">
            <v>CHEMIN DES PECHERS</v>
          </cell>
          <cell r="B72">
            <v>9706</v>
          </cell>
          <cell r="C72" t="str">
            <v>NORD</v>
          </cell>
          <cell r="D72" t="str">
            <v>Saint-Denis</v>
          </cell>
          <cell r="F72">
            <v>20</v>
          </cell>
          <cell r="G72" t="str">
            <v>LES+</v>
          </cell>
          <cell r="J72" t="str">
            <v>IND</v>
          </cell>
          <cell r="M72" t="str">
            <v>en cours d'acq</v>
          </cell>
          <cell r="N72" t="str">
            <v>BS</v>
          </cell>
          <cell r="O72" t="str">
            <v>FG</v>
          </cell>
          <cell r="P72" t="str">
            <v>LV</v>
          </cell>
          <cell r="R72">
            <v>2007</v>
          </cell>
          <cell r="S72">
            <v>0</v>
          </cell>
          <cell r="T72" t="str">
            <v>sub commune/sub caf - il avait été convenu une participation de la ville à hauteur de 100 000 € lors de l'instruction du dossier - relance en cours</v>
          </cell>
          <cell r="U72" t="str">
            <v>ATELIER GAZUT</v>
          </cell>
          <cell r="V72" t="str">
            <v>I - ACT</v>
          </cell>
          <cell r="W72">
            <v>39340</v>
          </cell>
          <cell r="X72" t="str">
            <v>d</v>
          </cell>
          <cell r="Y72" t="str">
            <v>97407a0435</v>
          </cell>
          <cell r="Z72">
            <v>39568</v>
          </cell>
          <cell r="AA72" t="str">
            <v>o</v>
          </cell>
          <cell r="AB72">
            <v>39337</v>
          </cell>
          <cell r="AC72" t="str">
            <v>v</v>
          </cell>
          <cell r="AD72">
            <v>39387</v>
          </cell>
          <cell r="AE72">
            <v>39352</v>
          </cell>
          <cell r="AG72" t="str">
            <v>17/012008</v>
          </cell>
          <cell r="AH72">
            <v>39653</v>
          </cell>
          <cell r="AI72" t="str">
            <v>ao</v>
          </cell>
          <cell r="AJ72">
            <v>39845</v>
          </cell>
          <cell r="AK72" t="str">
            <v>ch</v>
          </cell>
          <cell r="AL72">
            <v>6.3124671225670701</v>
          </cell>
          <cell r="AM72">
            <v>2009</v>
          </cell>
          <cell r="AN72">
            <v>17</v>
          </cell>
          <cell r="AO72">
            <v>40360</v>
          </cell>
          <cell r="AP72">
            <v>40375</v>
          </cell>
          <cell r="AQ72" t="str">
            <v/>
          </cell>
          <cell r="AR72">
            <v>2010</v>
          </cell>
          <cell r="CJ72" t="str">
            <v>-</v>
          </cell>
          <cell r="CK72" t="str">
            <v>-</v>
          </cell>
          <cell r="CL72" t="str">
            <v>-</v>
          </cell>
          <cell r="CN72">
            <v>0</v>
          </cell>
          <cell r="CQ72" t="str">
            <v>non</v>
          </cell>
          <cell r="CX72">
            <v>0</v>
          </cell>
          <cell r="DE72">
            <v>0</v>
          </cell>
          <cell r="DJ72">
            <v>0</v>
          </cell>
          <cell r="DO72">
            <v>0</v>
          </cell>
          <cell r="DS72">
            <v>0</v>
          </cell>
          <cell r="DT72">
            <v>0</v>
          </cell>
          <cell r="DU72">
            <v>0</v>
          </cell>
          <cell r="ED72" t="str">
            <v>G:\Habitat\OPERATIONNEL HABITAT\02- Operations\Photothèque\image non disponible.jpg</v>
          </cell>
          <cell r="EE72" t="str">
            <v>G:\Habitat\OPERATIONNEL HABITAT\02- Operations\Photothèque\image non disponible.jpg</v>
          </cell>
        </row>
        <row r="73">
          <cell r="A73" t="str">
            <v>CHEMIN FINETTE</v>
          </cell>
          <cell r="C73" t="str">
            <v>NORD</v>
          </cell>
          <cell r="D73" t="str">
            <v>Saint-Denis</v>
          </cell>
          <cell r="F73">
            <v>50</v>
          </cell>
          <cell r="G73" t="str">
            <v>LLTS</v>
          </cell>
          <cell r="J73" t="str">
            <v>MIXT</v>
          </cell>
          <cell r="K73" t="str">
            <v>RF</v>
          </cell>
          <cell r="N73" t="str">
            <v>JPM</v>
          </cell>
          <cell r="O73" t="str">
            <v>PE</v>
          </cell>
          <cell r="P73" t="str">
            <v>CC</v>
          </cell>
          <cell r="R73">
            <v>2009</v>
          </cell>
          <cell r="T73" t="str">
            <v>Mixité - vérifier si présence du réseau d'assainissement - faisabilité présenter à DDE en sept 2008</v>
          </cell>
          <cell r="U73" t="str">
            <v>procedure formalisée</v>
          </cell>
          <cell r="V73" t="str">
            <v>B - ETUDE PRE-OP</v>
          </cell>
          <cell r="W73" t="str">
            <v>15/03/209</v>
          </cell>
          <cell r="Z73">
            <v>39979</v>
          </cell>
          <cell r="AA73" t="str">
            <v/>
          </cell>
          <cell r="AB73">
            <v>39873</v>
          </cell>
          <cell r="AC73" t="str">
            <v>v</v>
          </cell>
          <cell r="AE73">
            <v>40071</v>
          </cell>
          <cell r="AH73">
            <v>40086</v>
          </cell>
          <cell r="AI73" t="str">
            <v/>
          </cell>
          <cell r="AJ73">
            <v>40267</v>
          </cell>
          <cell r="AK73" t="str">
            <v/>
          </cell>
          <cell r="AL73">
            <v>5.9508153603366649</v>
          </cell>
          <cell r="AM73">
            <v>2010</v>
          </cell>
          <cell r="AN73">
            <v>12</v>
          </cell>
          <cell r="AO73">
            <v>40632</v>
          </cell>
          <cell r="AP73">
            <v>40647</v>
          </cell>
          <cell r="AQ73" t="str">
            <v/>
          </cell>
          <cell r="AR73">
            <v>2011</v>
          </cell>
          <cell r="CJ73" t="str">
            <v>-</v>
          </cell>
          <cell r="CK73" t="str">
            <v>-</v>
          </cell>
          <cell r="CL73" t="str">
            <v>-</v>
          </cell>
          <cell r="CM73" t="str">
            <v>-</v>
          </cell>
          <cell r="CN73">
            <v>0</v>
          </cell>
          <cell r="CQ73" t="str">
            <v>non</v>
          </cell>
          <cell r="CX73">
            <v>0</v>
          </cell>
          <cell r="DE73">
            <v>0</v>
          </cell>
          <cell r="DJ73">
            <v>0</v>
          </cell>
          <cell r="DO73">
            <v>0</v>
          </cell>
          <cell r="DS73">
            <v>0</v>
          </cell>
          <cell r="DT73">
            <v>0</v>
          </cell>
          <cell r="DU73">
            <v>0</v>
          </cell>
          <cell r="ED73" t="str">
            <v>G:\Habitat\OPERATIONNEL HABITAT\02- Operations\Photothèque\image non disponible.jpg</v>
          </cell>
          <cell r="EE73" t="str">
            <v>G:\Habitat\OPERATIONNEL HABITAT\02- Operations\Photothèque\image non disponible.jpg</v>
          </cell>
        </row>
        <row r="74">
          <cell r="A74" t="str">
            <v>CHEMIN RICQUEBOURG</v>
          </cell>
          <cell r="B74">
            <v>9468</v>
          </cell>
          <cell r="C74" t="str">
            <v>OUEST</v>
          </cell>
          <cell r="D74" t="str">
            <v>Saint-Leu</v>
          </cell>
          <cell r="E74" t="str">
            <v>VRD COMMUN /FRAFU 2</v>
          </cell>
          <cell r="F74">
            <v>32</v>
          </cell>
          <cell r="G74" t="str">
            <v>LESG</v>
          </cell>
          <cell r="J74" t="str">
            <v>IND</v>
          </cell>
          <cell r="K74" t="str">
            <v>CF</v>
          </cell>
          <cell r="L74" t="str">
            <v>SIDR</v>
          </cell>
          <cell r="N74" t="str">
            <v>EC</v>
          </cell>
          <cell r="O74" t="str">
            <v>OS</v>
          </cell>
          <cell r="P74" t="str">
            <v>LV</v>
          </cell>
          <cell r="Q74" t="str">
            <v>EC</v>
          </cell>
          <cell r="R74">
            <v>2003</v>
          </cell>
          <cell r="U74" t="str">
            <v>DELANDE SOAA</v>
          </cell>
          <cell r="V74" t="str">
            <v>M - LIVRE/GPA</v>
          </cell>
          <cell r="W74">
            <v>37819</v>
          </cell>
          <cell r="X74" t="str">
            <v>d</v>
          </cell>
          <cell r="Z74">
            <v>37903</v>
          </cell>
          <cell r="AA74" t="str">
            <v>o</v>
          </cell>
          <cell r="AB74" t="str">
            <v>validé</v>
          </cell>
          <cell r="AC74" t="str">
            <v/>
          </cell>
          <cell r="AD74">
            <v>0</v>
          </cell>
          <cell r="AE74">
            <v>37909</v>
          </cell>
          <cell r="AF74" t="str">
            <v>f</v>
          </cell>
          <cell r="AG74">
            <v>37967</v>
          </cell>
          <cell r="AH74">
            <v>38122</v>
          </cell>
          <cell r="AI74" t="str">
            <v>ao</v>
          </cell>
          <cell r="AJ74">
            <v>38198</v>
          </cell>
          <cell r="AK74" t="str">
            <v/>
          </cell>
          <cell r="AL74">
            <v>2.4986849026827986</v>
          </cell>
          <cell r="AM74">
            <v>2004</v>
          </cell>
          <cell r="AN74">
            <v>16</v>
          </cell>
          <cell r="AO74">
            <v>38686</v>
          </cell>
          <cell r="AP74">
            <v>38701</v>
          </cell>
          <cell r="AQ74" t="str">
            <v>li</v>
          </cell>
          <cell r="AR74">
            <v>2005</v>
          </cell>
          <cell r="CJ74" t="str">
            <v>-</v>
          </cell>
          <cell r="CK74" t="str">
            <v>-</v>
          </cell>
          <cell r="CL74" t="str">
            <v>-</v>
          </cell>
          <cell r="CM74" t="str">
            <v>-</v>
          </cell>
          <cell r="CN74">
            <v>0</v>
          </cell>
          <cell r="CQ74" t="str">
            <v>oui</v>
          </cell>
          <cell r="CX74">
            <v>0</v>
          </cell>
          <cell r="DE74">
            <v>0</v>
          </cell>
          <cell r="DJ74">
            <v>0</v>
          </cell>
          <cell r="DO74">
            <v>0</v>
          </cell>
          <cell r="DS74">
            <v>0</v>
          </cell>
          <cell r="DT74">
            <v>0</v>
          </cell>
          <cell r="DU74">
            <v>0</v>
          </cell>
          <cell r="ED74" t="str">
            <v>G:\Habitat\OPERATIONNEL HABITAT\02- Operations\Photothèque\image non disponible.jpg</v>
          </cell>
          <cell r="EE74" t="str">
            <v>G:\Habitat\OPERATIONNEL HABITAT\02- Operations\Photothèque\image non disponible.jpg</v>
          </cell>
        </row>
        <row r="75">
          <cell r="A75" t="str">
            <v>CHYPRE</v>
          </cell>
          <cell r="B75">
            <v>9655</v>
          </cell>
          <cell r="C75" t="str">
            <v>SUD</v>
          </cell>
          <cell r="D75" t="str">
            <v>Tampon</v>
          </cell>
          <cell r="E75" t="str">
            <v>TERRAIN BERTHEAU</v>
          </cell>
          <cell r="F75">
            <v>71</v>
          </cell>
          <cell r="G75" t="str">
            <v>LLS</v>
          </cell>
          <cell r="I75" t="str">
            <v>BZ</v>
          </cell>
          <cell r="J75" t="str">
            <v>COL</v>
          </cell>
          <cell r="K75" t="str">
            <v>RF</v>
          </cell>
          <cell r="M75" t="str">
            <v>maitrisé</v>
          </cell>
          <cell r="N75" t="str">
            <v>LC</v>
          </cell>
          <cell r="O75" t="str">
            <v>CA</v>
          </cell>
          <cell r="P75" t="str">
            <v>AM</v>
          </cell>
          <cell r="R75">
            <v>2006</v>
          </cell>
          <cell r="S75">
            <v>1</v>
          </cell>
          <cell r="T75" t="str">
            <v xml:space="preserve">temoin 10/2007/meubles attente chaise définitives/Devis bornes WIFI </v>
          </cell>
          <cell r="U75" t="str">
            <v>SAULNIER</v>
          </cell>
          <cell r="V75" t="str">
            <v>M - LIVRE/GPA</v>
          </cell>
          <cell r="W75">
            <v>38794</v>
          </cell>
          <cell r="X75" t="str">
            <v>d</v>
          </cell>
          <cell r="Y75" t="str">
            <v>97442206A0225</v>
          </cell>
          <cell r="Z75">
            <v>38947</v>
          </cell>
          <cell r="AA75" t="str">
            <v>o</v>
          </cell>
          <cell r="AB75">
            <v>38974</v>
          </cell>
          <cell r="AC75" t="str">
            <v>v</v>
          </cell>
          <cell r="AD75">
            <v>39030</v>
          </cell>
          <cell r="AE75">
            <v>38832</v>
          </cell>
          <cell r="AF75" t="str">
            <v>f</v>
          </cell>
          <cell r="AG75">
            <v>38992</v>
          </cell>
          <cell r="AH75">
            <v>38972</v>
          </cell>
          <cell r="AI75" t="str">
            <v>ao</v>
          </cell>
          <cell r="AJ75">
            <v>39097</v>
          </cell>
          <cell r="AK75" t="str">
            <v/>
          </cell>
          <cell r="AL75">
            <v>4.1096791162546031</v>
          </cell>
          <cell r="AM75">
            <v>2007</v>
          </cell>
          <cell r="AN75">
            <v>15</v>
          </cell>
          <cell r="AO75">
            <v>39568</v>
          </cell>
          <cell r="AP75">
            <v>39659</v>
          </cell>
          <cell r="AQ75" t="str">
            <v>li</v>
          </cell>
          <cell r="AR75">
            <v>2008</v>
          </cell>
          <cell r="AS75">
            <v>54</v>
          </cell>
          <cell r="AT75">
            <v>22</v>
          </cell>
          <cell r="AU75">
            <v>16</v>
          </cell>
          <cell r="AV75">
            <v>31</v>
          </cell>
          <cell r="BE75">
            <v>1</v>
          </cell>
          <cell r="BF75">
            <v>79</v>
          </cell>
          <cell r="BK75">
            <v>71</v>
          </cell>
          <cell r="BL75">
            <v>9.1999999999999993</v>
          </cell>
          <cell r="BM75">
            <v>0.82</v>
          </cell>
          <cell r="BN75">
            <v>0.2</v>
          </cell>
          <cell r="BO75" t="str">
            <v>signée</v>
          </cell>
          <cell r="BP75">
            <v>0.8</v>
          </cell>
          <cell r="BQ75" t="str">
            <v>signée</v>
          </cell>
          <cell r="BX75" t="str">
            <v>signé</v>
          </cell>
          <cell r="BY75">
            <v>2355</v>
          </cell>
          <cell r="BZ75">
            <v>2205</v>
          </cell>
          <cell r="CA75">
            <v>1871.23</v>
          </cell>
          <cell r="CE75" t="str">
            <v>ECS coll</v>
          </cell>
          <cell r="CI75" t="str">
            <v>D faite</v>
          </cell>
          <cell r="CJ75" t="str">
            <v>-</v>
          </cell>
          <cell r="CK75" t="str">
            <v>-</v>
          </cell>
          <cell r="CL75" t="str">
            <v>-</v>
          </cell>
          <cell r="CM75" t="str">
            <v>-</v>
          </cell>
          <cell r="CN75">
            <v>0</v>
          </cell>
          <cell r="CQ75" t="str">
            <v>oui</v>
          </cell>
          <cell r="CX75">
            <v>0</v>
          </cell>
          <cell r="DE75">
            <v>0</v>
          </cell>
          <cell r="DJ75">
            <v>0</v>
          </cell>
          <cell r="DO75">
            <v>0</v>
          </cell>
          <cell r="DQ75">
            <v>91925</v>
          </cell>
          <cell r="DR75">
            <v>62125</v>
          </cell>
          <cell r="DS75">
            <v>154050</v>
          </cell>
          <cell r="DT75">
            <v>308100</v>
          </cell>
          <cell r="DU75">
            <v>308100</v>
          </cell>
          <cell r="ED75" t="str">
            <v>G:\Habitat\OPERATIONNEL HABITAT\02- Operations\Photothèque\images locatifs\CHYPRE\chypre.jpg</v>
          </cell>
          <cell r="EE75" t="str">
            <v>G:\Habitat\OPERATIONNEL HABITAT\02- Operations\Photothèque\image non disponible.jpg</v>
          </cell>
        </row>
        <row r="76">
          <cell r="A76" t="str">
            <v>COCOS</v>
          </cell>
          <cell r="B76">
            <v>9691</v>
          </cell>
          <cell r="C76" t="str">
            <v>NORD</v>
          </cell>
          <cell r="D76" t="str">
            <v>Saint-Denis</v>
          </cell>
          <cell r="E76" t="str">
            <v>RHI HYACINTHE CARAMBOLES</v>
          </cell>
          <cell r="F76">
            <v>38</v>
          </cell>
          <cell r="G76" t="str">
            <v>LLTS</v>
          </cell>
          <cell r="J76" t="str">
            <v>COL</v>
          </cell>
          <cell r="K76" t="str">
            <v>CF</v>
          </cell>
          <cell r="L76" t="str">
            <v>SIDR</v>
          </cell>
          <cell r="M76" t="str">
            <v>maitrisé</v>
          </cell>
          <cell r="N76" t="str">
            <v>JEM</v>
          </cell>
          <cell r="O76" t="str">
            <v>PE</v>
          </cell>
          <cell r="P76" t="str">
            <v>CC</v>
          </cell>
          <cell r="Q76" t="str">
            <v>AR</v>
          </cell>
          <cell r="R76">
            <v>2008</v>
          </cell>
          <cell r="S76">
            <v>1</v>
          </cell>
          <cell r="T76" t="str">
            <v>Lié au relogement dans Lacroix + Démolitions</v>
          </cell>
          <cell r="U76" t="str">
            <v>Atelier GROUARD</v>
          </cell>
          <cell r="V76" t="str">
            <v>G - PROJET</v>
          </cell>
          <cell r="W76">
            <v>39670</v>
          </cell>
          <cell r="X76" t="str">
            <v>d</v>
          </cell>
          <cell r="Z76">
            <v>39751</v>
          </cell>
          <cell r="AA76" t="str">
            <v>o</v>
          </cell>
          <cell r="AB76">
            <v>39595</v>
          </cell>
          <cell r="AC76" t="str">
            <v>v</v>
          </cell>
          <cell r="AD76">
            <v>39710</v>
          </cell>
          <cell r="AE76">
            <v>39715</v>
          </cell>
          <cell r="AF76" t="str">
            <v>f</v>
          </cell>
          <cell r="AH76">
            <v>39918</v>
          </cell>
          <cell r="AI76" t="str">
            <v>ao</v>
          </cell>
          <cell r="AJ76">
            <v>40101</v>
          </cell>
          <cell r="AK76" t="str">
            <v/>
          </cell>
          <cell r="AL76">
            <v>6.0165702261967384</v>
          </cell>
          <cell r="AM76">
            <v>2009</v>
          </cell>
          <cell r="AN76">
            <v>15</v>
          </cell>
          <cell r="AO76">
            <v>40558</v>
          </cell>
          <cell r="AP76">
            <v>40573</v>
          </cell>
          <cell r="AQ76" t="str">
            <v/>
          </cell>
          <cell r="AR76">
            <v>2011</v>
          </cell>
          <cell r="BK76">
            <v>0</v>
          </cell>
          <cell r="BL76">
            <v>5.57</v>
          </cell>
          <cell r="CJ76" t="str">
            <v>SCI Saint Denis</v>
          </cell>
          <cell r="CK76" t="str">
            <v>INFI</v>
          </cell>
          <cell r="CL76">
            <v>39801</v>
          </cell>
          <cell r="CM76" t="str">
            <v>-</v>
          </cell>
          <cell r="CN76">
            <v>0</v>
          </cell>
          <cell r="CO76" t="str">
            <v>199 undecies A</v>
          </cell>
          <cell r="CQ76" t="str">
            <v>non</v>
          </cell>
          <cell r="CX76">
            <v>0</v>
          </cell>
          <cell r="DE76">
            <v>0</v>
          </cell>
          <cell r="DJ76">
            <v>0</v>
          </cell>
          <cell r="DO76">
            <v>0</v>
          </cell>
          <cell r="DS76">
            <v>0</v>
          </cell>
          <cell r="DT76">
            <v>0</v>
          </cell>
          <cell r="DU76">
            <v>0</v>
          </cell>
          <cell r="ED76" t="str">
            <v>G:\Habitat\OPERATIONNEL HABITAT\02- Operations\Photothèque\image non disponible.jpg</v>
          </cell>
          <cell r="EE76" t="str">
            <v>G:\Habitat\OPERATIONNEL HABITAT\02- Operations\Photothèque\image non disponible.jpg</v>
          </cell>
        </row>
        <row r="77">
          <cell r="A77" t="str">
            <v>CŒUR DE VILLE</v>
          </cell>
          <cell r="C77" t="str">
            <v>EST</v>
          </cell>
          <cell r="D77" t="str">
            <v>Plaine des Palmistes</v>
          </cell>
          <cell r="E77" t="str">
            <v>CENTRE VILLE</v>
          </cell>
          <cell r="F77">
            <v>33</v>
          </cell>
          <cell r="G77" t="str">
            <v>LLTS</v>
          </cell>
          <cell r="J77" t="str">
            <v>COL</v>
          </cell>
          <cell r="N77" t="str">
            <v>Cla</v>
          </cell>
          <cell r="Q77" t="str">
            <v>SM</v>
          </cell>
          <cell r="R77">
            <v>2011</v>
          </cell>
          <cell r="T77" t="str">
            <v>ZAC en cours de création (travaux ZAC en 2010)</v>
          </cell>
          <cell r="AA77" t="str">
            <v/>
          </cell>
          <cell r="AC77" t="str">
            <v/>
          </cell>
          <cell r="AI77" t="str">
            <v/>
          </cell>
          <cell r="AK77" t="str">
            <v/>
          </cell>
          <cell r="AL77">
            <v>0</v>
          </cell>
          <cell r="AQ77" t="str">
            <v/>
          </cell>
          <cell r="CJ77" t="str">
            <v>-</v>
          </cell>
          <cell r="CK77" t="str">
            <v>-</v>
          </cell>
          <cell r="CL77" t="str">
            <v>-</v>
          </cell>
          <cell r="CM77" t="str">
            <v>-</v>
          </cell>
          <cell r="CN77">
            <v>0</v>
          </cell>
          <cell r="CQ77" t="str">
            <v>non</v>
          </cell>
          <cell r="CX77">
            <v>0</v>
          </cell>
          <cell r="DE77">
            <v>0</v>
          </cell>
          <cell r="DJ77">
            <v>0</v>
          </cell>
          <cell r="DO77">
            <v>0</v>
          </cell>
          <cell r="DS77">
            <v>0</v>
          </cell>
          <cell r="DT77">
            <v>0</v>
          </cell>
          <cell r="DU77">
            <v>0</v>
          </cell>
          <cell r="ED77" t="str">
            <v>G:\Habitat\OPERATIONNEL HABITAT\02- Operations\Photothèque\image non disponible.jpg</v>
          </cell>
          <cell r="EE77" t="str">
            <v>G:\Habitat\OPERATIONNEL HABITAT\02- Operations\Photothèque\image non disponible.jpg</v>
          </cell>
        </row>
        <row r="78">
          <cell r="A78" t="str">
            <v>COLLEGE 23EME</v>
          </cell>
          <cell r="C78" t="str">
            <v>SUD</v>
          </cell>
          <cell r="D78" t="str">
            <v>Tampon</v>
          </cell>
          <cell r="E78" t="str">
            <v>23EME - Z2</v>
          </cell>
          <cell r="F78">
            <v>30</v>
          </cell>
          <cell r="G78" t="str">
            <v>LESG</v>
          </cell>
          <cell r="J78" t="str">
            <v>IND</v>
          </cell>
          <cell r="K78" t="str">
            <v>RF</v>
          </cell>
          <cell r="N78" t="str">
            <v>N.A.</v>
          </cell>
          <cell r="R78">
            <v>2011</v>
          </cell>
          <cell r="T78" t="str">
            <v>Absence d'assainissement - une station STEP est en cours d'étude - La DDE &amp; la mairie souhaite une que la SIDR fasse une approche financière d'une solution avec assainissement semi collectif</v>
          </cell>
          <cell r="V78" t="str">
            <v>A - NON LANCE</v>
          </cell>
          <cell r="X78" t="str">
            <v/>
          </cell>
          <cell r="AA78" t="str">
            <v/>
          </cell>
          <cell r="AC78" t="str">
            <v/>
          </cell>
          <cell r="AF78" t="str">
            <v/>
          </cell>
          <cell r="AI78" t="str">
            <v/>
          </cell>
          <cell r="AK78" t="str">
            <v/>
          </cell>
          <cell r="AL78">
            <v>0</v>
          </cell>
          <cell r="AM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CJ78" t="str">
            <v>-</v>
          </cell>
          <cell r="CK78" t="str">
            <v>-</v>
          </cell>
          <cell r="CL78" t="str">
            <v>-</v>
          </cell>
          <cell r="CM78" t="str">
            <v>-</v>
          </cell>
          <cell r="CN78">
            <v>0</v>
          </cell>
          <cell r="CQ78" t="str">
            <v>non</v>
          </cell>
          <cell r="CX78">
            <v>0</v>
          </cell>
          <cell r="DE78">
            <v>0</v>
          </cell>
          <cell r="DJ78">
            <v>0</v>
          </cell>
          <cell r="DO78">
            <v>0</v>
          </cell>
          <cell r="DS78">
            <v>0</v>
          </cell>
          <cell r="DT78">
            <v>0</v>
          </cell>
          <cell r="DU78">
            <v>0</v>
          </cell>
          <cell r="ED78" t="str">
            <v>G:\Habitat\OPERATIONNEL HABITAT\02- Operations\Photothèque\image non disponible.jpg</v>
          </cell>
          <cell r="EE78" t="str">
            <v>G:\Habitat\OPERATIONNEL HABITAT\02- Operations\Photothèque\image non disponible.jpg</v>
          </cell>
        </row>
        <row r="79">
          <cell r="A79" t="str">
            <v>COLLEGE 23EME b</v>
          </cell>
          <cell r="C79" t="str">
            <v>SUD</v>
          </cell>
          <cell r="D79" t="str">
            <v>Tampon</v>
          </cell>
          <cell r="E79" t="str">
            <v>23EME - Z2</v>
          </cell>
          <cell r="F79">
            <v>25</v>
          </cell>
          <cell r="G79" t="str">
            <v>LLS</v>
          </cell>
          <cell r="J79" t="str">
            <v>MV</v>
          </cell>
          <cell r="K79" t="str">
            <v>RF</v>
          </cell>
          <cell r="N79" t="str">
            <v>N.A.</v>
          </cell>
          <cell r="R79">
            <v>2011</v>
          </cell>
          <cell r="T79" t="str">
            <v>Absence d'assainissement - une station STEP est en cours d'étude - La DDE &amp; la mairie souhaite une que la SIDR fasse une approche financière d'une solution avec assainissement semi collectif</v>
          </cell>
          <cell r="V79" t="str">
            <v>A - NON LANCE</v>
          </cell>
          <cell r="X79" t="str">
            <v/>
          </cell>
          <cell r="AA79" t="str">
            <v/>
          </cell>
          <cell r="AC79" t="str">
            <v/>
          </cell>
          <cell r="AF79" t="str">
            <v/>
          </cell>
          <cell r="AI79" t="str">
            <v/>
          </cell>
          <cell r="AK79" t="str">
            <v/>
          </cell>
          <cell r="AL79">
            <v>0</v>
          </cell>
          <cell r="AM79" t="str">
            <v/>
          </cell>
          <cell r="AO79" t="str">
            <v/>
          </cell>
          <cell r="AP79" t="str">
            <v/>
          </cell>
          <cell r="AQ79" t="str">
            <v/>
          </cell>
          <cell r="CJ79" t="str">
            <v>-</v>
          </cell>
          <cell r="CK79" t="str">
            <v>-</v>
          </cell>
          <cell r="CL79" t="str">
            <v>-</v>
          </cell>
          <cell r="CM79" t="str">
            <v>-</v>
          </cell>
          <cell r="CN79">
            <v>0</v>
          </cell>
          <cell r="CQ79" t="str">
            <v>non</v>
          </cell>
          <cell r="CX79">
            <v>0</v>
          </cell>
          <cell r="DE79">
            <v>0</v>
          </cell>
          <cell r="DJ79">
            <v>0</v>
          </cell>
          <cell r="DO79">
            <v>0</v>
          </cell>
          <cell r="DS79">
            <v>0</v>
          </cell>
          <cell r="DT79">
            <v>0</v>
          </cell>
          <cell r="DU79">
            <v>0</v>
          </cell>
          <cell r="ED79" t="str">
            <v>G:\Habitat\OPERATIONNEL HABITAT\02- Operations\Photothèque\image non disponible.jpg</v>
          </cell>
          <cell r="EE79" t="str">
            <v>G:\Habitat\OPERATIONNEL HABITAT\02- Operations\Photothèque\image non disponible.jpg</v>
          </cell>
        </row>
        <row r="80">
          <cell r="A80" t="str">
            <v>COOK</v>
          </cell>
          <cell r="C80" t="str">
            <v>EST</v>
          </cell>
          <cell r="D80" t="str">
            <v>Saint-Benoît</v>
          </cell>
          <cell r="E80" t="str">
            <v>BRAS CANOT - PREVOISY</v>
          </cell>
          <cell r="F80">
            <v>50</v>
          </cell>
          <cell r="G80" t="str">
            <v>LLTS</v>
          </cell>
          <cell r="J80" t="str">
            <v>COL</v>
          </cell>
          <cell r="K80" t="str">
            <v>CF</v>
          </cell>
          <cell r="L80" t="str">
            <v>SIDR</v>
          </cell>
          <cell r="N80" t="str">
            <v>CLa</v>
          </cell>
          <cell r="Q80" t="str">
            <v>AR</v>
          </cell>
          <cell r="R80">
            <v>2011</v>
          </cell>
          <cell r="T80" t="str">
            <v>Opération d'aménagement (SIDR) à prévoir - attente livraison primaire SEMAC</v>
          </cell>
          <cell r="V80" t="str">
            <v>A - NON LANCE</v>
          </cell>
          <cell r="X80" t="str">
            <v/>
          </cell>
          <cell r="AA80" t="str">
            <v/>
          </cell>
          <cell r="AC80" t="str">
            <v/>
          </cell>
          <cell r="AF80" t="str">
            <v/>
          </cell>
          <cell r="AI80" t="str">
            <v/>
          </cell>
          <cell r="AK80" t="str">
            <v/>
          </cell>
          <cell r="AL80">
            <v>0</v>
          </cell>
          <cell r="AM80" t="str">
            <v/>
          </cell>
          <cell r="AO80" t="str">
            <v/>
          </cell>
          <cell r="AP80" t="str">
            <v/>
          </cell>
          <cell r="AQ80" t="str">
            <v/>
          </cell>
          <cell r="CJ80" t="str">
            <v>-</v>
          </cell>
          <cell r="CK80" t="str">
            <v>-</v>
          </cell>
          <cell r="CL80" t="str">
            <v>-</v>
          </cell>
          <cell r="CM80" t="str">
            <v>-</v>
          </cell>
          <cell r="CN80">
            <v>0</v>
          </cell>
          <cell r="CQ80" t="str">
            <v>non</v>
          </cell>
          <cell r="CX80">
            <v>0</v>
          </cell>
          <cell r="DE80">
            <v>0</v>
          </cell>
          <cell r="DJ80">
            <v>0</v>
          </cell>
          <cell r="DO80">
            <v>0</v>
          </cell>
          <cell r="DS80">
            <v>0</v>
          </cell>
          <cell r="DT80">
            <v>0</v>
          </cell>
          <cell r="DU80">
            <v>0</v>
          </cell>
          <cell r="ED80" t="str">
            <v>G:\Habitat\OPERATIONNEL HABITAT\02- Operations\Photothèque\image non disponible.jpg</v>
          </cell>
          <cell r="EE80" t="str">
            <v>G:\Habitat\OPERATIONNEL HABITAT\02- Operations\Photothèque\image non disponible.jpg</v>
          </cell>
        </row>
        <row r="81">
          <cell r="A81" t="str">
            <v>CORDELIA</v>
          </cell>
          <cell r="B81">
            <v>9658</v>
          </cell>
          <cell r="C81" t="str">
            <v>OUEST</v>
          </cell>
          <cell r="D81" t="str">
            <v>Saint-Paul</v>
          </cell>
          <cell r="E81" t="str">
            <v>BOIS DE NEFLES</v>
          </cell>
          <cell r="F81">
            <v>38</v>
          </cell>
          <cell r="G81" t="str">
            <v>ACC</v>
          </cell>
          <cell r="J81" t="str">
            <v>IND</v>
          </cell>
          <cell r="K81" t="str">
            <v>RF</v>
          </cell>
          <cell r="M81" t="str">
            <v>maitrisé</v>
          </cell>
          <cell r="N81" t="str">
            <v>PC</v>
          </cell>
          <cell r="O81" t="str">
            <v>JH</v>
          </cell>
          <cell r="P81" t="str">
            <v>NA</v>
          </cell>
          <cell r="R81">
            <v>2006</v>
          </cell>
          <cell r="T81" t="str">
            <v>temoin 15/10/2007</v>
          </cell>
          <cell r="U81" t="str">
            <v>ATELIER GAZUT</v>
          </cell>
          <cell r="V81" t="str">
            <v>L - CHANTIER EN COURS</v>
          </cell>
          <cell r="W81">
            <v>38581</v>
          </cell>
          <cell r="X81" t="str">
            <v>d</v>
          </cell>
          <cell r="Z81">
            <v>38699</v>
          </cell>
          <cell r="AA81" t="str">
            <v>o</v>
          </cell>
          <cell r="AB81" t="str">
            <v>validé</v>
          </cell>
          <cell r="AC81" t="str">
            <v/>
          </cell>
          <cell r="AD81" t="str">
            <v>v</v>
          </cell>
          <cell r="AF81" t="str">
            <v/>
          </cell>
          <cell r="AH81">
            <v>38808</v>
          </cell>
          <cell r="AI81" t="str">
            <v>ao</v>
          </cell>
          <cell r="AJ81">
            <v>38930</v>
          </cell>
          <cell r="AK81" t="str">
            <v/>
          </cell>
          <cell r="AL81">
            <v>4.011046817464492</v>
          </cell>
          <cell r="AM81">
            <v>2006</v>
          </cell>
          <cell r="AN81">
            <v>28</v>
          </cell>
          <cell r="AO81">
            <v>39813</v>
          </cell>
          <cell r="AP81">
            <v>39813</v>
          </cell>
          <cell r="AQ81" t="str">
            <v>li</v>
          </cell>
          <cell r="AR81">
            <v>2008</v>
          </cell>
          <cell r="CJ81" t="str">
            <v>Villas Cordélia</v>
          </cell>
          <cell r="CK81" t="str">
            <v>INFI</v>
          </cell>
          <cell r="CL81" t="str">
            <v>S.O.</v>
          </cell>
          <cell r="CM81" t="str">
            <v>S.O.</v>
          </cell>
          <cell r="CN81">
            <v>0</v>
          </cell>
          <cell r="CO81" t="str">
            <v>S.O</v>
          </cell>
          <cell r="CQ81" t="str">
            <v>oui</v>
          </cell>
          <cell r="CX81">
            <v>0</v>
          </cell>
          <cell r="DE81">
            <v>0</v>
          </cell>
          <cell r="DJ81">
            <v>0</v>
          </cell>
          <cell r="DO81">
            <v>0</v>
          </cell>
          <cell r="DS81">
            <v>0</v>
          </cell>
          <cell r="DT81">
            <v>0</v>
          </cell>
          <cell r="DU81">
            <v>0</v>
          </cell>
          <cell r="ED81" t="str">
            <v>G:\Habitat\OPERATIONNEL HABITAT\02- Operations\Photothèque\images accession\Cordelia\cordelia-rvb.jpg</v>
          </cell>
          <cell r="EE81" t="str">
            <v>G:\Habitat\OPERATIONNEL HABITAT\02- Operations\Photothèque\images accession\Cordelia\CORDELIA.jpg</v>
          </cell>
        </row>
        <row r="82">
          <cell r="A82" t="str">
            <v>CORFOU</v>
          </cell>
          <cell r="C82" t="str">
            <v>EST</v>
          </cell>
          <cell r="D82" t="str">
            <v>Saint-Benoît</v>
          </cell>
          <cell r="E82" t="str">
            <v>BRAS CANOT - PREVOISY</v>
          </cell>
          <cell r="F82">
            <v>30</v>
          </cell>
          <cell r="G82" t="str">
            <v>LLS</v>
          </cell>
          <cell r="J82" t="str">
            <v>MV</v>
          </cell>
          <cell r="K82" t="str">
            <v>CF</v>
          </cell>
          <cell r="L82" t="str">
            <v>SIDR</v>
          </cell>
          <cell r="N82" t="str">
            <v>CLa</v>
          </cell>
          <cell r="P82" t="str">
            <v>CC</v>
          </cell>
          <cell r="Q82" t="str">
            <v>AR</v>
          </cell>
          <cell r="R82">
            <v>2010</v>
          </cell>
          <cell r="S82">
            <v>0</v>
          </cell>
          <cell r="T82" t="str">
            <v>Opération d'aménagement (SIDR) à prévoir - attente livraison primaire SEMAC</v>
          </cell>
          <cell r="V82" t="str">
            <v>A - NON LANCE</v>
          </cell>
          <cell r="X82" t="str">
            <v/>
          </cell>
          <cell r="AA82" t="str">
            <v/>
          </cell>
          <cell r="AC82" t="str">
            <v/>
          </cell>
          <cell r="AF82" t="str">
            <v/>
          </cell>
          <cell r="AI82" t="str">
            <v/>
          </cell>
          <cell r="AK82" t="str">
            <v/>
          </cell>
          <cell r="AL82">
            <v>0</v>
          </cell>
          <cell r="AM82" t="str">
            <v/>
          </cell>
          <cell r="AO82" t="str">
            <v/>
          </cell>
          <cell r="AP82" t="str">
            <v/>
          </cell>
          <cell r="AQ82" t="str">
            <v/>
          </cell>
          <cell r="BK82">
            <v>0</v>
          </cell>
          <cell r="CJ82" t="str">
            <v>-</v>
          </cell>
          <cell r="CK82" t="str">
            <v>-</v>
          </cell>
          <cell r="CL82" t="str">
            <v>-</v>
          </cell>
          <cell r="CM82" t="str">
            <v>-</v>
          </cell>
          <cell r="CN82">
            <v>0</v>
          </cell>
          <cell r="CQ82" t="str">
            <v>non</v>
          </cell>
          <cell r="CX82">
            <v>0</v>
          </cell>
          <cell r="DE82">
            <v>0</v>
          </cell>
          <cell r="DJ82">
            <v>0</v>
          </cell>
          <cell r="DO82">
            <v>0</v>
          </cell>
          <cell r="DS82">
            <v>0</v>
          </cell>
          <cell r="DT82">
            <v>0</v>
          </cell>
          <cell r="DU82">
            <v>0</v>
          </cell>
          <cell r="ED82" t="str">
            <v>G:\Habitat\OPERATIONNEL HABITAT\02- Operations\Photothèque\image non disponible.jpg</v>
          </cell>
          <cell r="EE82" t="str">
            <v>G:\Habitat\OPERATIONNEL HABITAT\02- Operations\Photothèque\image non disponible.jpg</v>
          </cell>
        </row>
        <row r="83">
          <cell r="A83" t="str">
            <v>COROSSOL ex CHAGOS 1</v>
          </cell>
          <cell r="B83">
            <v>9694</v>
          </cell>
          <cell r="C83" t="str">
            <v>EST</v>
          </cell>
          <cell r="D83" t="str">
            <v>Saint-André</v>
          </cell>
          <cell r="E83" t="str">
            <v>RHI 2 LES MANGUIERS</v>
          </cell>
          <cell r="F83">
            <v>18</v>
          </cell>
          <cell r="G83" t="str">
            <v>LLS</v>
          </cell>
          <cell r="J83" t="str">
            <v>MV</v>
          </cell>
          <cell r="K83" t="str">
            <v>CF</v>
          </cell>
          <cell r="L83" t="str">
            <v>SIDR</v>
          </cell>
          <cell r="M83" t="str">
            <v>maitrisé</v>
          </cell>
          <cell r="N83" t="str">
            <v>BB</v>
          </cell>
          <cell r="O83" t="str">
            <v>JMO</v>
          </cell>
          <cell r="P83" t="str">
            <v>CC</v>
          </cell>
          <cell r="Q83" t="str">
            <v>SPG</v>
          </cell>
          <cell r="R83">
            <v>2007</v>
          </cell>
          <cell r="S83">
            <v>1</v>
          </cell>
          <cell r="T83" t="str">
            <v>attente VRD Rhi les manguiers/AO commun</v>
          </cell>
          <cell r="U83" t="str">
            <v>SOAA MEUNIER</v>
          </cell>
          <cell r="V83" t="str">
            <v>H - APPEL D'OFFRES</v>
          </cell>
          <cell r="W83">
            <v>39352</v>
          </cell>
          <cell r="X83" t="str">
            <v>d</v>
          </cell>
          <cell r="Y83" t="str">
            <v>97440907a0538</v>
          </cell>
          <cell r="Z83">
            <v>39462</v>
          </cell>
          <cell r="AA83" t="str">
            <v>o</v>
          </cell>
          <cell r="AB83">
            <v>39337</v>
          </cell>
          <cell r="AC83" t="str">
            <v>v</v>
          </cell>
          <cell r="AD83">
            <v>39597</v>
          </cell>
          <cell r="AE83">
            <v>39353</v>
          </cell>
          <cell r="AF83" t="str">
            <v>f</v>
          </cell>
          <cell r="AG83">
            <v>39464</v>
          </cell>
          <cell r="AH83">
            <v>39722</v>
          </cell>
          <cell r="AI83" t="str">
            <v>ao</v>
          </cell>
          <cell r="AJ83">
            <v>39873</v>
          </cell>
          <cell r="AK83" t="str">
            <v>ch</v>
          </cell>
          <cell r="AL83">
            <v>4.9644923724355605</v>
          </cell>
          <cell r="AM83">
            <v>2009</v>
          </cell>
          <cell r="AN83">
            <v>16</v>
          </cell>
          <cell r="AO83">
            <v>40360</v>
          </cell>
          <cell r="AP83">
            <v>40375</v>
          </cell>
          <cell r="AQ83" t="str">
            <v/>
          </cell>
          <cell r="AR83">
            <v>2010</v>
          </cell>
          <cell r="BK83">
            <v>0</v>
          </cell>
          <cell r="BL83">
            <v>5.89</v>
          </cell>
          <cell r="CJ83" t="str">
            <v>SCI Saint Pierre</v>
          </cell>
          <cell r="CK83" t="str">
            <v>INFI</v>
          </cell>
          <cell r="CL83">
            <v>39773</v>
          </cell>
          <cell r="CM83" t="str">
            <v>-</v>
          </cell>
          <cell r="CN83">
            <v>0</v>
          </cell>
          <cell r="CO83" t="str">
            <v>199 undecies A</v>
          </cell>
          <cell r="CQ83" t="str">
            <v>non</v>
          </cell>
          <cell r="CX83">
            <v>0</v>
          </cell>
          <cell r="DE83">
            <v>0</v>
          </cell>
          <cell r="DJ83">
            <v>0</v>
          </cell>
          <cell r="DO83">
            <v>0</v>
          </cell>
          <cell r="DS83">
            <v>0</v>
          </cell>
          <cell r="DT83">
            <v>0</v>
          </cell>
          <cell r="DU83">
            <v>0</v>
          </cell>
          <cell r="ED83" t="str">
            <v>G:\Habitat\OPERATIONNEL HABITAT\02- Operations\Photothèque\image non disponible.jpg</v>
          </cell>
          <cell r="EE83" t="str">
            <v>G:\Habitat\OPERATIONNEL HABITAT\02- Operations\Photothèque\image non disponible.jpg</v>
          </cell>
        </row>
        <row r="84">
          <cell r="A84" t="str">
            <v>CRESSON DE FONTAINE</v>
          </cell>
          <cell r="B84">
            <v>9491</v>
          </cell>
          <cell r="C84" t="str">
            <v>EST</v>
          </cell>
          <cell r="D84" t="str">
            <v>Saint-André</v>
          </cell>
          <cell r="E84" t="str">
            <v>ZAC CRESSONIERE</v>
          </cell>
          <cell r="F84">
            <v>29</v>
          </cell>
          <cell r="G84" t="str">
            <v>LESG</v>
          </cell>
          <cell r="J84" t="str">
            <v>IND</v>
          </cell>
          <cell r="K84" t="str">
            <v>CF</v>
          </cell>
          <cell r="L84" t="str">
            <v>SIDR</v>
          </cell>
          <cell r="N84" t="str">
            <v>EC</v>
          </cell>
          <cell r="O84" t="str">
            <v>OS</v>
          </cell>
          <cell r="P84" t="str">
            <v>LV</v>
          </cell>
          <cell r="Q84" t="str">
            <v>SPG</v>
          </cell>
          <cell r="R84">
            <v>2004</v>
          </cell>
          <cell r="U84" t="str">
            <v>SOAA MEUNIER</v>
          </cell>
          <cell r="V84" t="str">
            <v>M - LIVRE/GPA</v>
          </cell>
          <cell r="W84">
            <v>37820</v>
          </cell>
          <cell r="X84" t="str">
            <v>d</v>
          </cell>
          <cell r="Z84">
            <v>38001</v>
          </cell>
          <cell r="AA84" t="str">
            <v>o</v>
          </cell>
          <cell r="AB84" t="str">
            <v>validé</v>
          </cell>
          <cell r="AC84" t="str">
            <v/>
          </cell>
          <cell r="AD84">
            <v>39597</v>
          </cell>
          <cell r="AE84">
            <v>38229</v>
          </cell>
          <cell r="AF84" t="str">
            <v>f</v>
          </cell>
          <cell r="AG84">
            <v>38343</v>
          </cell>
          <cell r="AH84">
            <v>38426</v>
          </cell>
          <cell r="AI84" t="str">
            <v>ao</v>
          </cell>
          <cell r="AJ84">
            <v>38565</v>
          </cell>
          <cell r="AK84" t="str">
            <v/>
          </cell>
          <cell r="AL84">
            <v>4.5699631772751186</v>
          </cell>
          <cell r="AM84">
            <v>2005</v>
          </cell>
          <cell r="AN84">
            <v>16</v>
          </cell>
          <cell r="AO84">
            <v>39052</v>
          </cell>
          <cell r="AP84">
            <v>39324</v>
          </cell>
          <cell r="AQ84" t="str">
            <v>li</v>
          </cell>
          <cell r="AR84">
            <v>2007</v>
          </cell>
          <cell r="CJ84" t="str">
            <v>-</v>
          </cell>
          <cell r="CK84" t="str">
            <v>-</v>
          </cell>
          <cell r="CL84" t="str">
            <v>-</v>
          </cell>
          <cell r="CM84" t="str">
            <v>-</v>
          </cell>
          <cell r="CN84">
            <v>0</v>
          </cell>
          <cell r="CQ84" t="str">
            <v>oui</v>
          </cell>
          <cell r="CX84">
            <v>0</v>
          </cell>
          <cell r="DE84">
            <v>0</v>
          </cell>
          <cell r="DJ84">
            <v>0</v>
          </cell>
          <cell r="DO84">
            <v>0</v>
          </cell>
          <cell r="DS84">
            <v>0</v>
          </cell>
          <cell r="DT84">
            <v>0</v>
          </cell>
          <cell r="DU84">
            <v>0</v>
          </cell>
          <cell r="ED84" t="str">
            <v>G:\Habitat\OPERATIONNEL HABITAT\02- Operations\Photothèque\image non disponible.jpg</v>
          </cell>
          <cell r="EE84" t="str">
            <v>G:\Habitat\OPERATIONNEL HABITAT\02- Operations\Photothèque\image non disponible.jpg</v>
          </cell>
        </row>
        <row r="85">
          <cell r="A85" t="str">
            <v>Croix rouge</v>
          </cell>
          <cell r="C85" t="str">
            <v>SUD</v>
          </cell>
          <cell r="D85" t="str">
            <v>Saint-Pierre</v>
          </cell>
          <cell r="E85" t="str">
            <v>RHI BASSE TERRE</v>
          </cell>
          <cell r="F85">
            <v>10</v>
          </cell>
          <cell r="G85" t="str">
            <v>LLTS</v>
          </cell>
          <cell r="J85" t="str">
            <v>MIXT</v>
          </cell>
          <cell r="K85" t="str">
            <v>CF</v>
          </cell>
          <cell r="L85" t="str">
            <v>SIDR</v>
          </cell>
          <cell r="M85" t="str">
            <v>non maitrisé</v>
          </cell>
          <cell r="N85" t="str">
            <v>EC</v>
          </cell>
          <cell r="R85">
            <v>2012</v>
          </cell>
          <cell r="V85" t="str">
            <v>A - NON LANCE</v>
          </cell>
          <cell r="AA85" t="str">
            <v/>
          </cell>
          <cell r="AC85" t="str">
            <v/>
          </cell>
          <cell r="AI85" t="str">
            <v/>
          </cell>
          <cell r="AK85" t="str">
            <v/>
          </cell>
          <cell r="AL85">
            <v>0</v>
          </cell>
          <cell r="AQ85" t="str">
            <v/>
          </cell>
          <cell r="CJ85" t="str">
            <v>-</v>
          </cell>
          <cell r="CK85" t="str">
            <v>-</v>
          </cell>
          <cell r="CL85" t="str">
            <v>-</v>
          </cell>
          <cell r="CM85" t="str">
            <v>-</v>
          </cell>
          <cell r="CN85">
            <v>0</v>
          </cell>
          <cell r="CQ85" t="str">
            <v>non</v>
          </cell>
          <cell r="CX85">
            <v>0</v>
          </cell>
          <cell r="DE85">
            <v>0</v>
          </cell>
          <cell r="DJ85">
            <v>0</v>
          </cell>
          <cell r="DO85">
            <v>0</v>
          </cell>
          <cell r="DS85">
            <v>0</v>
          </cell>
          <cell r="DT85">
            <v>0</v>
          </cell>
          <cell r="DU85">
            <v>0</v>
          </cell>
          <cell r="ED85" t="str">
            <v>G:\Habitat\OPERATIONNEL HABITAT\02- Operations\Photothèque\image non disponible.jpg</v>
          </cell>
          <cell r="EE85" t="str">
            <v>G:\Habitat\OPERATIONNEL HABITAT\02- Operations\Photothèque\image non disponible.jpg</v>
          </cell>
        </row>
        <row r="86">
          <cell r="A86" t="str">
            <v>DARDANELLES 1</v>
          </cell>
          <cell r="B86">
            <v>9507</v>
          </cell>
          <cell r="C86" t="str">
            <v>OUEST</v>
          </cell>
          <cell r="D86" t="str">
            <v>Port</v>
          </cell>
          <cell r="E86" t="str">
            <v>RHI SAY PISCINE</v>
          </cell>
          <cell r="F86">
            <v>21</v>
          </cell>
          <cell r="G86" t="str">
            <v>LLS</v>
          </cell>
          <cell r="J86" t="str">
            <v>MV</v>
          </cell>
          <cell r="K86" t="str">
            <v>CF</v>
          </cell>
          <cell r="L86" t="str">
            <v>SIDR</v>
          </cell>
          <cell r="N86" t="str">
            <v>CLa</v>
          </cell>
          <cell r="O86" t="str">
            <v>GG</v>
          </cell>
          <cell r="P86" t="str">
            <v>CC</v>
          </cell>
          <cell r="Q86" t="str">
            <v>OP</v>
          </cell>
          <cell r="R86">
            <v>2003</v>
          </cell>
          <cell r="T86" t="str">
            <v>appel de fond solaire /releve des problèmes de fonctionnement/réunion SIDR Ville 6/3/2008</v>
          </cell>
          <cell r="U86" t="str">
            <v>ATELIER CHEYSSIAL</v>
          </cell>
          <cell r="V86" t="str">
            <v>M - LIVRE/GPA</v>
          </cell>
          <cell r="W86">
            <v>37840</v>
          </cell>
          <cell r="X86" t="str">
            <v>d</v>
          </cell>
          <cell r="Y86" t="str">
            <v>97440703A0060</v>
          </cell>
          <cell r="Z86">
            <v>37907</v>
          </cell>
          <cell r="AA86" t="str">
            <v>o</v>
          </cell>
          <cell r="AB86" t="str">
            <v>validé</v>
          </cell>
          <cell r="AC86" t="str">
            <v/>
          </cell>
          <cell r="AE86">
            <v>37887</v>
          </cell>
          <cell r="AF86" t="str">
            <v>f</v>
          </cell>
          <cell r="AG86" t="str">
            <v>O</v>
          </cell>
          <cell r="AH86">
            <v>38250</v>
          </cell>
          <cell r="AI86" t="str">
            <v>ao</v>
          </cell>
          <cell r="AJ86">
            <v>38467</v>
          </cell>
          <cell r="AK86" t="str">
            <v/>
          </cell>
          <cell r="AL86">
            <v>7.1344029458179907</v>
          </cell>
          <cell r="AM86">
            <v>2005</v>
          </cell>
          <cell r="AN86">
            <v>18</v>
          </cell>
          <cell r="AO86">
            <v>39015</v>
          </cell>
          <cell r="AP86">
            <v>39066</v>
          </cell>
          <cell r="AQ86" t="str">
            <v>li</v>
          </cell>
          <cell r="AR86">
            <v>2006</v>
          </cell>
          <cell r="BN86">
            <v>0.2</v>
          </cell>
          <cell r="BO86" t="str">
            <v>signée</v>
          </cell>
          <cell r="BP86">
            <v>0.8</v>
          </cell>
          <cell r="BQ86" t="str">
            <v>signée</v>
          </cell>
          <cell r="BX86" t="str">
            <v>signé</v>
          </cell>
          <cell r="CA86">
            <v>3902.89</v>
          </cell>
          <cell r="CE86" t="str">
            <v>ECS ind</v>
          </cell>
          <cell r="CF86">
            <v>95065</v>
          </cell>
          <cell r="CG86">
            <v>28819</v>
          </cell>
          <cell r="CH86">
            <v>43229</v>
          </cell>
          <cell r="CI86">
            <v>24016</v>
          </cell>
          <cell r="CJ86" t="str">
            <v>-</v>
          </cell>
          <cell r="CK86" t="str">
            <v>-</v>
          </cell>
          <cell r="CL86" t="str">
            <v>-</v>
          </cell>
          <cell r="CM86" t="str">
            <v>-</v>
          </cell>
          <cell r="CN86">
            <v>0</v>
          </cell>
          <cell r="CQ86" t="str">
            <v>oui</v>
          </cell>
          <cell r="CR86">
            <v>71718</v>
          </cell>
          <cell r="CT86">
            <v>3011890</v>
          </cell>
          <cell r="CX86">
            <v>3083608</v>
          </cell>
          <cell r="DE86">
            <v>72048</v>
          </cell>
          <cell r="DJ86">
            <v>72048</v>
          </cell>
          <cell r="DO86">
            <v>0</v>
          </cell>
          <cell r="DQ86">
            <v>92802</v>
          </cell>
          <cell r="DR86">
            <v>24016</v>
          </cell>
          <cell r="DS86">
            <v>116818</v>
          </cell>
          <cell r="DT86">
            <v>233636</v>
          </cell>
          <cell r="DU86">
            <v>-2777924</v>
          </cell>
          <cell r="ED86" t="str">
            <v>G:\Habitat\OPERATIONNEL HABITAT\02- Operations\Photothèque\images locatifs\Dardanelles\pers 1 Dardannelles.jpg</v>
          </cell>
          <cell r="EE86" t="str">
            <v>G:\Habitat\OPERATIONNEL HABITAT\02- Operations\Photothèque\image non disponible.jpg</v>
          </cell>
        </row>
        <row r="87">
          <cell r="A87" t="str">
            <v>DARDANELLES 2</v>
          </cell>
          <cell r="B87">
            <v>9507</v>
          </cell>
          <cell r="C87" t="str">
            <v>OUEST</v>
          </cell>
          <cell r="D87" t="str">
            <v>Port</v>
          </cell>
          <cell r="E87" t="str">
            <v>RHI SAY PISCINE</v>
          </cell>
          <cell r="F87">
            <v>25</v>
          </cell>
          <cell r="G87" t="str">
            <v>LLS</v>
          </cell>
          <cell r="J87" t="str">
            <v>MV</v>
          </cell>
          <cell r="K87" t="str">
            <v>CF</v>
          </cell>
          <cell r="L87" t="str">
            <v>SIDR</v>
          </cell>
          <cell r="N87" t="str">
            <v>CLa</v>
          </cell>
          <cell r="O87" t="str">
            <v>GG</v>
          </cell>
          <cell r="P87" t="str">
            <v>CC</v>
          </cell>
          <cell r="Q87" t="str">
            <v>OP</v>
          </cell>
          <cell r="R87">
            <v>2003</v>
          </cell>
          <cell r="T87" t="str">
            <v xml:space="preserve"> demande solaire?/gestion ts amélioration avec DGI</v>
          </cell>
          <cell r="U87" t="str">
            <v>ATELIER CHEYSSIAL</v>
          </cell>
          <cell r="V87" t="str">
            <v>M - LIVRE/GPA</v>
          </cell>
          <cell r="W87">
            <v>37840</v>
          </cell>
          <cell r="X87" t="str">
            <v>d</v>
          </cell>
          <cell r="Y87" t="str">
            <v>97440703A0060</v>
          </cell>
          <cell r="Z87">
            <v>37907</v>
          </cell>
          <cell r="AA87" t="str">
            <v>o</v>
          </cell>
          <cell r="AB87" t="str">
            <v>validé</v>
          </cell>
          <cell r="AC87" t="str">
            <v/>
          </cell>
          <cell r="AE87">
            <v>37887</v>
          </cell>
          <cell r="AF87" t="str">
            <v>f</v>
          </cell>
          <cell r="AG87" t="str">
            <v>O</v>
          </cell>
          <cell r="AH87">
            <v>38250</v>
          </cell>
          <cell r="AI87" t="str">
            <v>ao</v>
          </cell>
          <cell r="AJ87">
            <v>38467</v>
          </cell>
          <cell r="AK87" t="str">
            <v/>
          </cell>
          <cell r="AL87">
            <v>7.1344029458179907</v>
          </cell>
          <cell r="AM87">
            <v>2005</v>
          </cell>
          <cell r="AN87">
            <v>18</v>
          </cell>
          <cell r="AO87">
            <v>39015</v>
          </cell>
          <cell r="AP87">
            <v>39182</v>
          </cell>
          <cell r="AQ87" t="str">
            <v>li</v>
          </cell>
          <cell r="AR87">
            <v>2007</v>
          </cell>
          <cell r="CJ87" t="str">
            <v>-</v>
          </cell>
          <cell r="CK87" t="str">
            <v>-</v>
          </cell>
          <cell r="CL87" t="str">
            <v>-</v>
          </cell>
          <cell r="CM87" t="str">
            <v>-</v>
          </cell>
          <cell r="CN87">
            <v>0</v>
          </cell>
          <cell r="CQ87" t="str">
            <v>oui</v>
          </cell>
          <cell r="CX87">
            <v>0</v>
          </cell>
          <cell r="DE87">
            <v>0</v>
          </cell>
          <cell r="DJ87">
            <v>0</v>
          </cell>
          <cell r="DO87">
            <v>0</v>
          </cell>
          <cell r="DS87">
            <v>0</v>
          </cell>
          <cell r="DT87">
            <v>0</v>
          </cell>
          <cell r="DU87">
            <v>0</v>
          </cell>
          <cell r="ED87" t="str">
            <v>G:\Habitat\OPERATIONNEL HABITAT\02- Operations\Photothèque\images locatifs\Dardanelles\pers 1 Dardannelles.jpg</v>
          </cell>
          <cell r="EE87" t="str">
            <v>G:\Habitat\OPERATIONNEL HABITAT\02- Operations\Photothèque\image non disponible.jpg</v>
          </cell>
        </row>
        <row r="88">
          <cell r="A88" t="str">
            <v>DIFFUS SORNOM/GARDEBIEN</v>
          </cell>
          <cell r="B88">
            <v>9501</v>
          </cell>
          <cell r="C88" t="str">
            <v>NORD</v>
          </cell>
          <cell r="D88" t="str">
            <v>Saint-Denis</v>
          </cell>
          <cell r="E88" t="str">
            <v>RHI PAVADE</v>
          </cell>
          <cell r="F88">
            <v>1</v>
          </cell>
          <cell r="G88" t="str">
            <v>LESD</v>
          </cell>
          <cell r="J88" t="str">
            <v>IND</v>
          </cell>
          <cell r="K88" t="str">
            <v>CF</v>
          </cell>
          <cell r="L88" t="str">
            <v>SIDR</v>
          </cell>
          <cell r="N88" t="str">
            <v>EC</v>
          </cell>
          <cell r="O88" t="str">
            <v>EC</v>
          </cell>
          <cell r="P88" t="str">
            <v>VS</v>
          </cell>
          <cell r="Q88" t="str">
            <v>FB</v>
          </cell>
          <cell r="R88">
            <v>2004</v>
          </cell>
          <cell r="U88" t="str">
            <v>CAMART</v>
          </cell>
          <cell r="V88" t="str">
            <v>M - LIVRE/GPA</v>
          </cell>
          <cell r="X88" t="str">
            <v/>
          </cell>
          <cell r="AA88" t="str">
            <v/>
          </cell>
          <cell r="AC88" t="str">
            <v/>
          </cell>
          <cell r="AF88" t="str">
            <v/>
          </cell>
          <cell r="AH88">
            <v>38122</v>
          </cell>
          <cell r="AI88" t="str">
            <v>ao</v>
          </cell>
          <cell r="AJ88">
            <v>38183</v>
          </cell>
          <cell r="AK88" t="str">
            <v/>
          </cell>
          <cell r="AL88">
            <v>2.005523408732246</v>
          </cell>
          <cell r="AM88">
            <v>2004</v>
          </cell>
          <cell r="AN88">
            <v>8</v>
          </cell>
          <cell r="AO88">
            <v>38426</v>
          </cell>
          <cell r="AP88">
            <v>38533</v>
          </cell>
          <cell r="AQ88" t="str">
            <v>li</v>
          </cell>
          <cell r="AR88">
            <v>2005</v>
          </cell>
          <cell r="CJ88" t="str">
            <v>-</v>
          </cell>
          <cell r="CK88" t="str">
            <v>-</v>
          </cell>
          <cell r="CL88" t="str">
            <v>-</v>
          </cell>
          <cell r="CM88" t="str">
            <v>-</v>
          </cell>
          <cell r="CN88">
            <v>0</v>
          </cell>
          <cell r="CQ88" t="str">
            <v>oui</v>
          </cell>
          <cell r="CX88">
            <v>0</v>
          </cell>
          <cell r="DE88">
            <v>0</v>
          </cell>
          <cell r="DJ88">
            <v>0</v>
          </cell>
          <cell r="DO88">
            <v>0</v>
          </cell>
          <cell r="DS88">
            <v>0</v>
          </cell>
          <cell r="DT88">
            <v>0</v>
          </cell>
          <cell r="DU88">
            <v>0</v>
          </cell>
          <cell r="ED88" t="str">
            <v>G:\Habitat\OPERATIONNEL HABITAT\02- Operations\Photothèque\image non disponible.jpg</v>
          </cell>
          <cell r="EE88" t="str">
            <v>G:\Habitat\OPERATIONNEL HABITAT\02- Operations\Photothèque\image non disponible.jpg</v>
          </cell>
        </row>
        <row r="89">
          <cell r="A89" t="str">
            <v>DISTILLERIE</v>
          </cell>
          <cell r="B89">
            <v>9610</v>
          </cell>
          <cell r="C89" t="str">
            <v>SUD</v>
          </cell>
          <cell r="D89" t="str">
            <v>Saint-Pierre</v>
          </cell>
          <cell r="E89" t="str">
            <v>RUE A BABET</v>
          </cell>
          <cell r="F89">
            <v>22</v>
          </cell>
          <cell r="G89" t="str">
            <v>ACC</v>
          </cell>
          <cell r="J89" t="str">
            <v>COL</v>
          </cell>
          <cell r="K89" t="str">
            <v>RF</v>
          </cell>
          <cell r="N89" t="str">
            <v>LC</v>
          </cell>
          <cell r="P89" t="str">
            <v>NA</v>
          </cell>
          <cell r="R89">
            <v>2009</v>
          </cell>
          <cell r="U89" t="str">
            <v>LUCAS</v>
          </cell>
          <cell r="V89" t="str">
            <v>E - APS / PC</v>
          </cell>
          <cell r="W89">
            <v>39807</v>
          </cell>
          <cell r="X89" t="str">
            <v>d</v>
          </cell>
          <cell r="Z89">
            <v>39798</v>
          </cell>
          <cell r="AA89" t="str">
            <v>o</v>
          </cell>
          <cell r="AB89">
            <v>39736</v>
          </cell>
          <cell r="AC89" t="str">
            <v>v</v>
          </cell>
          <cell r="AF89" t="str">
            <v/>
          </cell>
          <cell r="AH89">
            <v>39979</v>
          </cell>
          <cell r="AI89" t="str">
            <v/>
          </cell>
          <cell r="AJ89">
            <v>40071</v>
          </cell>
          <cell r="AK89" t="str">
            <v/>
          </cell>
          <cell r="AL89">
            <v>3.0247238295633876</v>
          </cell>
          <cell r="AM89">
            <v>2009</v>
          </cell>
          <cell r="AN89">
            <v>12</v>
          </cell>
          <cell r="AO89">
            <v>40436</v>
          </cell>
          <cell r="AP89">
            <v>40451</v>
          </cell>
          <cell r="AQ89" t="str">
            <v/>
          </cell>
          <cell r="AR89">
            <v>2011</v>
          </cell>
          <cell r="CJ89" t="str">
            <v>-</v>
          </cell>
          <cell r="CK89" t="str">
            <v>-</v>
          </cell>
          <cell r="CL89" t="str">
            <v>-</v>
          </cell>
          <cell r="CM89" t="str">
            <v>-</v>
          </cell>
          <cell r="CN89">
            <v>0</v>
          </cell>
          <cell r="CQ89" t="str">
            <v>non</v>
          </cell>
          <cell r="CX89">
            <v>0</v>
          </cell>
          <cell r="DE89">
            <v>0</v>
          </cell>
          <cell r="DJ89">
            <v>0</v>
          </cell>
          <cell r="DO89">
            <v>0</v>
          </cell>
          <cell r="DS89">
            <v>0</v>
          </cell>
          <cell r="DT89">
            <v>0</v>
          </cell>
          <cell r="DU89">
            <v>0</v>
          </cell>
          <cell r="ED89" t="str">
            <v>G:\Habitat\OPERATIONNEL HABITAT\02- Operations\Photothèque\image non disponible.jpg</v>
          </cell>
          <cell r="EE89" t="str">
            <v>G:\Habitat\OPERATIONNEL HABITAT\02- Operations\Photothèque\image non disponible.jpg</v>
          </cell>
        </row>
        <row r="90">
          <cell r="A90" t="str">
            <v>Enquette 3</v>
          </cell>
          <cell r="C90" t="str">
            <v>SUD</v>
          </cell>
          <cell r="D90" t="str">
            <v>Saint-Pierre</v>
          </cell>
          <cell r="E90" t="str">
            <v>RHI BASSE TERRE</v>
          </cell>
          <cell r="F90">
            <v>16</v>
          </cell>
          <cell r="G90" t="str">
            <v>LLTS</v>
          </cell>
          <cell r="J90" t="str">
            <v>MIXT</v>
          </cell>
          <cell r="K90" t="str">
            <v>CF</v>
          </cell>
          <cell r="L90" t="str">
            <v>SIDR</v>
          </cell>
          <cell r="M90" t="str">
            <v>non maitrisé</v>
          </cell>
          <cell r="N90" t="str">
            <v>N.A.</v>
          </cell>
          <cell r="R90">
            <v>2011</v>
          </cell>
          <cell r="V90" t="str">
            <v>A - NON LANCE</v>
          </cell>
          <cell r="AA90" t="str">
            <v/>
          </cell>
          <cell r="AC90" t="str">
            <v/>
          </cell>
          <cell r="AI90" t="str">
            <v/>
          </cell>
          <cell r="AK90" t="str">
            <v/>
          </cell>
          <cell r="AL90">
            <v>0</v>
          </cell>
          <cell r="AQ90" t="str">
            <v/>
          </cell>
          <cell r="CJ90" t="str">
            <v>-</v>
          </cell>
          <cell r="CK90" t="str">
            <v>-</v>
          </cell>
          <cell r="CL90" t="str">
            <v>-</v>
          </cell>
          <cell r="CM90" t="str">
            <v>-</v>
          </cell>
          <cell r="CN90">
            <v>0</v>
          </cell>
          <cell r="CQ90" t="str">
            <v>non</v>
          </cell>
          <cell r="CX90">
            <v>0</v>
          </cell>
          <cell r="DE90">
            <v>0</v>
          </cell>
          <cell r="DJ90">
            <v>0</v>
          </cell>
          <cell r="DO90">
            <v>0</v>
          </cell>
          <cell r="DS90">
            <v>0</v>
          </cell>
          <cell r="DT90">
            <v>0</v>
          </cell>
          <cell r="DU90">
            <v>0</v>
          </cell>
          <cell r="ED90" t="str">
            <v>G:\Habitat\OPERATIONNEL HABITAT\02- Operations\Photothèque\image non disponible.jpg</v>
          </cell>
          <cell r="EE90" t="str">
            <v>G:\Habitat\OPERATIONNEL HABITAT\02- Operations\Photothèque\image non disponible.jpg</v>
          </cell>
        </row>
        <row r="91">
          <cell r="A91" t="str">
            <v>ERYTHRINES 1</v>
          </cell>
          <cell r="B91">
            <v>9546</v>
          </cell>
          <cell r="C91" t="str">
            <v>EST</v>
          </cell>
          <cell r="D91" t="str">
            <v>Saint-André</v>
          </cell>
          <cell r="E91" t="str">
            <v>RHI CAMBUSTON SEDRE</v>
          </cell>
          <cell r="F91">
            <v>24</v>
          </cell>
          <cell r="G91" t="str">
            <v>LLS</v>
          </cell>
          <cell r="J91" t="str">
            <v>IND</v>
          </cell>
          <cell r="K91" t="str">
            <v>CF</v>
          </cell>
          <cell r="L91" t="str">
            <v>SEDRE</v>
          </cell>
          <cell r="M91" t="str">
            <v>maitrisé</v>
          </cell>
          <cell r="N91" t="str">
            <v>JPM</v>
          </cell>
          <cell r="O91" t="str">
            <v>JMO</v>
          </cell>
          <cell r="P91" t="str">
            <v>CC</v>
          </cell>
          <cell r="R91">
            <v>2005</v>
          </cell>
          <cell r="T91" t="str">
            <v>acquisition fonciére sep 2008 serde/sidr</v>
          </cell>
          <cell r="U91" t="str">
            <v>SOAA MEUNIER</v>
          </cell>
          <cell r="V91" t="str">
            <v>L - CHANTIER EN COURS</v>
          </cell>
          <cell r="W91">
            <v>38533</v>
          </cell>
          <cell r="X91" t="str">
            <v>d</v>
          </cell>
          <cell r="Y91" t="str">
            <v>97440904A0337</v>
          </cell>
          <cell r="Z91">
            <v>38741</v>
          </cell>
          <cell r="AA91" t="str">
            <v>o</v>
          </cell>
          <cell r="AB91" t="str">
            <v>validé</v>
          </cell>
          <cell r="AC91" t="str">
            <v/>
          </cell>
          <cell r="AE91">
            <v>38553</v>
          </cell>
          <cell r="AF91" t="str">
            <v>f</v>
          </cell>
          <cell r="AG91">
            <v>38722</v>
          </cell>
          <cell r="AH91">
            <v>38985</v>
          </cell>
          <cell r="AI91" t="str">
            <v>ao</v>
          </cell>
          <cell r="AJ91">
            <v>39359</v>
          </cell>
          <cell r="AK91" t="str">
            <v/>
          </cell>
          <cell r="AL91">
            <v>12.296159915833771</v>
          </cell>
          <cell r="AM91">
            <v>2007</v>
          </cell>
          <cell r="AN91">
            <v>17</v>
          </cell>
          <cell r="AO91">
            <v>39876</v>
          </cell>
          <cell r="AP91">
            <v>39891</v>
          </cell>
          <cell r="AQ91" t="str">
            <v>li</v>
          </cell>
          <cell r="AR91">
            <v>2009</v>
          </cell>
          <cell r="BA91">
            <v>16</v>
          </cell>
          <cell r="BB91">
            <v>70.31</v>
          </cell>
          <cell r="BE91">
            <v>7</v>
          </cell>
          <cell r="BF91">
            <v>79.430000000000007</v>
          </cell>
          <cell r="BI91">
            <v>1</v>
          </cell>
          <cell r="BJ91">
            <v>88.56</v>
          </cell>
          <cell r="BK91">
            <v>24</v>
          </cell>
          <cell r="BL91">
            <v>5.51</v>
          </cell>
          <cell r="BM91">
            <v>0.3</v>
          </cell>
          <cell r="BN91">
            <v>0.4</v>
          </cell>
          <cell r="BO91" t="str">
            <v>transmis</v>
          </cell>
          <cell r="BP91">
            <v>0.6</v>
          </cell>
          <cell r="BQ91" t="str">
            <v xml:space="preserve">transmis </v>
          </cell>
          <cell r="BX91" t="str">
            <v>en attente garanties emprunts</v>
          </cell>
          <cell r="BY91">
            <v>1873</v>
          </cell>
          <cell r="BZ91">
            <v>2627</v>
          </cell>
          <cell r="CA91">
            <v>1824</v>
          </cell>
          <cell r="CE91" t="str">
            <v>ECS ind</v>
          </cell>
          <cell r="CF91">
            <v>60000</v>
          </cell>
          <cell r="CG91">
            <v>18000</v>
          </cell>
          <cell r="CH91">
            <v>27000</v>
          </cell>
          <cell r="CI91" t="str">
            <v>D le10/2007</v>
          </cell>
          <cell r="CJ91" t="str">
            <v>-</v>
          </cell>
          <cell r="CK91" t="str">
            <v>-</v>
          </cell>
          <cell r="CL91" t="str">
            <v>-</v>
          </cell>
          <cell r="CM91" t="str">
            <v>-</v>
          </cell>
          <cell r="CN91">
            <v>0</v>
          </cell>
          <cell r="CQ91" t="str">
            <v>non</v>
          </cell>
          <cell r="CX91">
            <v>0</v>
          </cell>
          <cell r="DE91">
            <v>45000</v>
          </cell>
          <cell r="DJ91">
            <v>45000</v>
          </cell>
          <cell r="DO91">
            <v>0</v>
          </cell>
          <cell r="DQ91">
            <v>50500</v>
          </cell>
          <cell r="DR91">
            <v>22500</v>
          </cell>
          <cell r="DS91">
            <v>73000</v>
          </cell>
          <cell r="DT91">
            <v>146000</v>
          </cell>
          <cell r="DU91">
            <v>191000</v>
          </cell>
          <cell r="ED91" t="str">
            <v>G:\Habitat\OPERATIONNEL HABITAT\02- Operations\Photothèque\images locatifs\Erythrines\erythrines.jpg</v>
          </cell>
          <cell r="EE91" t="str">
            <v>G:\Habitat\OPERATIONNEL HABITAT\02- Operations\Photothèque\images locatifs\Erythrines\erythrines (1).jpg</v>
          </cell>
        </row>
        <row r="92">
          <cell r="A92" t="str">
            <v>ERYTHRINES 2</v>
          </cell>
          <cell r="B92">
            <v>9656</v>
          </cell>
          <cell r="C92" t="str">
            <v>EST</v>
          </cell>
          <cell r="D92" t="str">
            <v>Saint-André</v>
          </cell>
          <cell r="E92" t="str">
            <v>RHI CAMBUSTON SEDRE</v>
          </cell>
          <cell r="F92">
            <v>13</v>
          </cell>
          <cell r="G92" t="str">
            <v>LLS</v>
          </cell>
          <cell r="J92" t="str">
            <v>COL</v>
          </cell>
          <cell r="K92" t="str">
            <v>CF</v>
          </cell>
          <cell r="L92" t="str">
            <v>SEDRE</v>
          </cell>
          <cell r="M92" t="str">
            <v>maitrisé</v>
          </cell>
          <cell r="N92" t="str">
            <v>JPM</v>
          </cell>
          <cell r="O92" t="str">
            <v>JMO</v>
          </cell>
          <cell r="P92" t="str">
            <v>CC</v>
          </cell>
          <cell r="R92">
            <v>2006</v>
          </cell>
          <cell r="S92">
            <v>0</v>
          </cell>
          <cell r="T92" t="str">
            <v>vente sedre/ sidr OK</v>
          </cell>
          <cell r="U92" t="str">
            <v>MEUNIER</v>
          </cell>
          <cell r="V92" t="str">
            <v>L - CHANTIER EN COURS</v>
          </cell>
          <cell r="W92">
            <v>38518</v>
          </cell>
          <cell r="X92" t="str">
            <v>d</v>
          </cell>
          <cell r="Y92" t="str">
            <v>97440904A0338</v>
          </cell>
          <cell r="Z92">
            <v>38741</v>
          </cell>
          <cell r="AA92" t="str">
            <v>o</v>
          </cell>
          <cell r="AB92" t="str">
            <v>validé</v>
          </cell>
          <cell r="AC92" t="str">
            <v/>
          </cell>
          <cell r="AE92">
            <v>38827</v>
          </cell>
          <cell r="AF92" t="str">
            <v>f</v>
          </cell>
          <cell r="AG92">
            <v>39093</v>
          </cell>
          <cell r="AH92">
            <v>38985</v>
          </cell>
          <cell r="AI92" t="str">
            <v>ao</v>
          </cell>
          <cell r="AJ92">
            <v>39359</v>
          </cell>
          <cell r="AK92" t="str">
            <v/>
          </cell>
          <cell r="AL92">
            <v>12.296159915833771</v>
          </cell>
          <cell r="AM92">
            <v>2007</v>
          </cell>
          <cell r="AN92">
            <v>14</v>
          </cell>
          <cell r="AO92">
            <v>39786</v>
          </cell>
          <cell r="AP92">
            <v>39787</v>
          </cell>
          <cell r="AQ92" t="str">
            <v>li</v>
          </cell>
          <cell r="AR92">
            <v>2008</v>
          </cell>
          <cell r="AS92">
            <v>3</v>
          </cell>
          <cell r="AT92">
            <v>28</v>
          </cell>
          <cell r="AW92">
            <v>3</v>
          </cell>
          <cell r="AX92">
            <v>62</v>
          </cell>
          <cell r="BA92">
            <v>4</v>
          </cell>
          <cell r="BB92">
            <v>69</v>
          </cell>
          <cell r="BE92">
            <v>3</v>
          </cell>
          <cell r="BF92">
            <v>80</v>
          </cell>
          <cell r="BK92">
            <v>13</v>
          </cell>
          <cell r="BL92">
            <v>5.95</v>
          </cell>
          <cell r="BM92">
            <v>0.82</v>
          </cell>
          <cell r="BO92" t="str">
            <v>signée</v>
          </cell>
          <cell r="BQ92" t="str">
            <v>signée</v>
          </cell>
          <cell r="BX92" t="str">
            <v>émis signature garants en cours</v>
          </cell>
          <cell r="BY92">
            <v>897</v>
          </cell>
          <cell r="BZ92">
            <v>1405</v>
          </cell>
          <cell r="CA92">
            <v>788.61</v>
          </cell>
          <cell r="CE92" t="str">
            <v>ECS ind</v>
          </cell>
          <cell r="CF92">
            <v>48100</v>
          </cell>
          <cell r="CG92">
            <v>14430</v>
          </cell>
          <cell r="CH92">
            <v>21645</v>
          </cell>
          <cell r="CI92" t="str">
            <v>D 10/2007</v>
          </cell>
          <cell r="CJ92" t="str">
            <v>-</v>
          </cell>
          <cell r="CK92" t="str">
            <v>-</v>
          </cell>
          <cell r="CL92" t="str">
            <v>-</v>
          </cell>
          <cell r="CM92" t="str">
            <v>-</v>
          </cell>
          <cell r="CN92">
            <v>0</v>
          </cell>
          <cell r="CQ92" t="str">
            <v>oui</v>
          </cell>
          <cell r="CX92">
            <v>0</v>
          </cell>
          <cell r="DE92">
            <v>36075</v>
          </cell>
          <cell r="DJ92">
            <v>36075</v>
          </cell>
          <cell r="DO92">
            <v>0</v>
          </cell>
          <cell r="DQ92">
            <v>34749</v>
          </cell>
          <cell r="DR92">
            <v>15600</v>
          </cell>
          <cell r="DS92">
            <v>50349</v>
          </cell>
          <cell r="DT92">
            <v>100698</v>
          </cell>
          <cell r="DU92">
            <v>136773</v>
          </cell>
          <cell r="ED92" t="str">
            <v>G:\Habitat\OPERATIONNEL HABITAT\02- Operations\Photothèque\images locatifs\Erythrines\erythrines.jpg</v>
          </cell>
          <cell r="EE92" t="str">
            <v>G:\Habitat\OPERATIONNEL HABITAT\02- Operations\Photothèque\images locatifs\Erythrines\erythrines (1).jpg</v>
          </cell>
        </row>
        <row r="93">
          <cell r="A93" t="str">
            <v>EUROPA</v>
          </cell>
          <cell r="B93">
            <v>9435</v>
          </cell>
          <cell r="C93" t="str">
            <v>NORD</v>
          </cell>
          <cell r="D93" t="str">
            <v>Saint-Denis</v>
          </cell>
          <cell r="E93" t="str">
            <v>ILES EPARSES</v>
          </cell>
          <cell r="F93">
            <v>12</v>
          </cell>
          <cell r="G93" t="str">
            <v>LESG</v>
          </cell>
          <cell r="J93" t="str">
            <v>IND</v>
          </cell>
          <cell r="K93" t="str">
            <v>CF</v>
          </cell>
          <cell r="L93" t="str">
            <v>SIDR</v>
          </cell>
          <cell r="N93" t="str">
            <v>EC</v>
          </cell>
          <cell r="O93" t="str">
            <v>FG</v>
          </cell>
          <cell r="P93" t="str">
            <v>LV</v>
          </cell>
          <cell r="Q93" t="str">
            <v>ALG</v>
          </cell>
          <cell r="R93">
            <v>2002</v>
          </cell>
          <cell r="U93" t="str">
            <v>ATELIER GAZUT</v>
          </cell>
          <cell r="V93" t="str">
            <v>M - LIVRE/GPA</v>
          </cell>
          <cell r="W93">
            <v>37446</v>
          </cell>
          <cell r="X93" t="str">
            <v>d</v>
          </cell>
          <cell r="Z93">
            <v>37575</v>
          </cell>
          <cell r="AA93" t="str">
            <v>o</v>
          </cell>
          <cell r="AB93" t="str">
            <v>validé</v>
          </cell>
          <cell r="AC93" t="str">
            <v/>
          </cell>
          <cell r="AD93">
            <v>0</v>
          </cell>
          <cell r="AE93">
            <v>37553</v>
          </cell>
          <cell r="AF93" t="str">
            <v>f</v>
          </cell>
          <cell r="AG93">
            <v>37609</v>
          </cell>
          <cell r="AH93">
            <v>39387</v>
          </cell>
          <cell r="AI93" t="str">
            <v>ao</v>
          </cell>
          <cell r="AJ93">
            <v>38200</v>
          </cell>
          <cell r="AK93" t="str">
            <v/>
          </cell>
          <cell r="AL93">
            <v>-39.02551288795371</v>
          </cell>
          <cell r="AM93">
            <v>2004</v>
          </cell>
          <cell r="AN93">
            <v>12</v>
          </cell>
          <cell r="AO93">
            <v>38565</v>
          </cell>
          <cell r="AP93">
            <v>39020</v>
          </cell>
          <cell r="AQ93" t="str">
            <v>li</v>
          </cell>
          <cell r="AR93">
            <v>2006</v>
          </cell>
          <cell r="CJ93" t="str">
            <v>-</v>
          </cell>
          <cell r="CK93" t="str">
            <v>-</v>
          </cell>
          <cell r="CL93" t="str">
            <v>-</v>
          </cell>
          <cell r="CM93" t="str">
            <v>-</v>
          </cell>
          <cell r="CN93">
            <v>0</v>
          </cell>
          <cell r="CQ93" t="str">
            <v>oui</v>
          </cell>
          <cell r="CX93">
            <v>0</v>
          </cell>
          <cell r="DE93">
            <v>0</v>
          </cell>
          <cell r="DJ93">
            <v>0</v>
          </cell>
          <cell r="DO93">
            <v>0</v>
          </cell>
          <cell r="DS93">
            <v>0</v>
          </cell>
          <cell r="DT93">
            <v>0</v>
          </cell>
          <cell r="DU93">
            <v>0</v>
          </cell>
          <cell r="ED93" t="str">
            <v>G:\Habitat\OPERATIONNEL HABITAT\02- Operations\Photothèque\image non disponible.jpg</v>
          </cell>
          <cell r="EE93" t="str">
            <v>G:\Habitat\OPERATIONNEL HABITAT\02- Operations\Photothèque\image non disponible.jpg</v>
          </cell>
        </row>
        <row r="94">
          <cell r="A94" t="str">
            <v>FIDJI 1COL</v>
          </cell>
          <cell r="B94">
            <v>9637</v>
          </cell>
          <cell r="C94" t="str">
            <v>OUEST</v>
          </cell>
          <cell r="D94" t="str">
            <v>Port</v>
          </cell>
          <cell r="E94" t="str">
            <v>RHI SAY PISCINE</v>
          </cell>
          <cell r="F94">
            <v>16</v>
          </cell>
          <cell r="G94" t="str">
            <v>LLTS</v>
          </cell>
          <cell r="J94" t="str">
            <v>COL</v>
          </cell>
          <cell r="K94" t="str">
            <v>CF</v>
          </cell>
          <cell r="L94" t="str">
            <v>SIDR</v>
          </cell>
          <cell r="M94" t="str">
            <v>maitrisé</v>
          </cell>
          <cell r="N94" t="str">
            <v>PC</v>
          </cell>
          <cell r="O94" t="str">
            <v>FG</v>
          </cell>
          <cell r="P94" t="str">
            <v>CS</v>
          </cell>
          <cell r="Q94" t="str">
            <v>OP</v>
          </cell>
          <cell r="R94">
            <v>2008</v>
          </cell>
          <cell r="S94">
            <v>1</v>
          </cell>
          <cell r="T94" t="str">
            <v>problématique LLS MV diffus | parcellaire ?</v>
          </cell>
          <cell r="U94" t="str">
            <v>MEUNIER</v>
          </cell>
          <cell r="V94" t="str">
            <v>L - CHANTIER EN COURS</v>
          </cell>
          <cell r="W94">
            <v>39615</v>
          </cell>
          <cell r="X94" t="str">
            <v>d</v>
          </cell>
          <cell r="Y94" t="str">
            <v>974407A0057</v>
          </cell>
          <cell r="Z94">
            <v>39702</v>
          </cell>
          <cell r="AA94" t="str">
            <v>o</v>
          </cell>
          <cell r="AB94">
            <v>39566</v>
          </cell>
          <cell r="AC94" t="str">
            <v>v</v>
          </cell>
          <cell r="AD94">
            <v>39597</v>
          </cell>
          <cell r="AE94">
            <v>39615</v>
          </cell>
          <cell r="AF94" t="str">
            <v>f</v>
          </cell>
          <cell r="AH94">
            <v>39387</v>
          </cell>
          <cell r="AI94" t="str">
            <v>ao</v>
          </cell>
          <cell r="AJ94">
            <v>39690</v>
          </cell>
          <cell r="AK94" t="str">
            <v>ch</v>
          </cell>
          <cell r="AL94">
            <v>9.9618621778011569</v>
          </cell>
          <cell r="AM94">
            <v>2008</v>
          </cell>
          <cell r="AN94">
            <v>9</v>
          </cell>
          <cell r="AO94">
            <v>39963</v>
          </cell>
          <cell r="AP94">
            <v>39978</v>
          </cell>
          <cell r="AQ94" t="str">
            <v/>
          </cell>
          <cell r="AR94">
            <v>2009</v>
          </cell>
          <cell r="BK94">
            <v>0</v>
          </cell>
          <cell r="BL94">
            <v>4.5</v>
          </cell>
          <cell r="BO94" t="str">
            <v>à faire</v>
          </cell>
          <cell r="BQ94" t="str">
            <v>à faire</v>
          </cell>
          <cell r="CE94" t="str">
            <v>ECS ind</v>
          </cell>
          <cell r="CJ94" t="str">
            <v>-</v>
          </cell>
          <cell r="CK94" t="str">
            <v>-</v>
          </cell>
          <cell r="CL94">
            <v>39650</v>
          </cell>
          <cell r="CM94" t="str">
            <v>-</v>
          </cell>
          <cell r="CN94">
            <v>0</v>
          </cell>
          <cell r="CO94" t="str">
            <v>217 undercies</v>
          </cell>
          <cell r="CQ94" t="str">
            <v>non</v>
          </cell>
          <cell r="CX94">
            <v>0</v>
          </cell>
          <cell r="DE94">
            <v>0</v>
          </cell>
          <cell r="DJ94">
            <v>0</v>
          </cell>
          <cell r="DO94">
            <v>0</v>
          </cell>
          <cell r="DS94">
            <v>0</v>
          </cell>
          <cell r="DT94">
            <v>0</v>
          </cell>
          <cell r="DU94">
            <v>0</v>
          </cell>
          <cell r="ED94" t="str">
            <v>G:\Habitat\OPERATIONNEL HABITAT\02- Operations\Photothèque\image non disponible.jpg</v>
          </cell>
          <cell r="EE94" t="str">
            <v>G:\Habitat\OPERATIONNEL HABITAT\02- Operations\Photothèque\image non disponible.jpg</v>
          </cell>
        </row>
        <row r="95">
          <cell r="A95" t="str">
            <v>FIDJI 2 IND</v>
          </cell>
          <cell r="C95" t="str">
            <v>OUEST</v>
          </cell>
          <cell r="D95" t="str">
            <v>Port</v>
          </cell>
          <cell r="E95" t="str">
            <v>RHI SAY PISCINE</v>
          </cell>
          <cell r="F95">
            <v>15</v>
          </cell>
          <cell r="G95" t="str">
            <v>LLTS</v>
          </cell>
          <cell r="J95" t="str">
            <v>IND</v>
          </cell>
          <cell r="K95" t="str">
            <v>CF</v>
          </cell>
          <cell r="L95" t="str">
            <v>SIDR</v>
          </cell>
          <cell r="M95" t="str">
            <v>maitrisé</v>
          </cell>
          <cell r="N95" t="str">
            <v>PC</v>
          </cell>
          <cell r="O95" t="str">
            <v>FG</v>
          </cell>
          <cell r="P95" t="str">
            <v>CS</v>
          </cell>
          <cell r="Q95" t="str">
            <v>OP</v>
          </cell>
          <cell r="R95">
            <v>2008</v>
          </cell>
          <cell r="U95" t="str">
            <v>MEUNIER</v>
          </cell>
          <cell r="V95" t="str">
            <v>L - CHANTIER EN COURS</v>
          </cell>
          <cell r="W95">
            <v>39645</v>
          </cell>
          <cell r="X95" t="str">
            <v>d</v>
          </cell>
          <cell r="Z95">
            <v>39657</v>
          </cell>
          <cell r="AA95" t="str">
            <v>o</v>
          </cell>
          <cell r="AB95">
            <v>39566</v>
          </cell>
          <cell r="AC95" t="str">
            <v>v</v>
          </cell>
          <cell r="AD95">
            <v>39597</v>
          </cell>
          <cell r="AE95">
            <v>39659</v>
          </cell>
          <cell r="AF95" t="str">
            <v>f</v>
          </cell>
          <cell r="AH95">
            <v>39387</v>
          </cell>
          <cell r="AI95" t="str">
            <v>ao</v>
          </cell>
          <cell r="AJ95">
            <v>39690</v>
          </cell>
          <cell r="AK95" t="str">
            <v/>
          </cell>
          <cell r="AL95">
            <v>9.9618621778011569</v>
          </cell>
          <cell r="AM95">
            <v>2008</v>
          </cell>
          <cell r="AN95">
            <v>7</v>
          </cell>
          <cell r="AO95">
            <v>39902</v>
          </cell>
          <cell r="AP95">
            <v>39917</v>
          </cell>
          <cell r="AQ95" t="str">
            <v>li</v>
          </cell>
          <cell r="AR95">
            <v>2009</v>
          </cell>
          <cell r="BL95">
            <v>5.32</v>
          </cell>
          <cell r="CJ95" t="str">
            <v>-</v>
          </cell>
          <cell r="CK95" t="str">
            <v>-</v>
          </cell>
          <cell r="CL95">
            <v>39650</v>
          </cell>
          <cell r="CM95" t="str">
            <v>-</v>
          </cell>
          <cell r="CN95">
            <v>0</v>
          </cell>
          <cell r="CO95" t="str">
            <v>217 undercies</v>
          </cell>
          <cell r="CQ95" t="str">
            <v>non</v>
          </cell>
          <cell r="CX95">
            <v>0</v>
          </cell>
          <cell r="DE95">
            <v>0</v>
          </cell>
          <cell r="DJ95">
            <v>0</v>
          </cell>
          <cell r="DO95">
            <v>0</v>
          </cell>
          <cell r="DS95">
            <v>0</v>
          </cell>
          <cell r="DT95">
            <v>0</v>
          </cell>
          <cell r="DU95">
            <v>0</v>
          </cell>
          <cell r="ED95" t="str">
            <v>G:\Habitat\OPERATIONNEL HABITAT\02- Operations\Photothèque\image non disponible.jpg</v>
          </cell>
          <cell r="EE95" t="str">
            <v>G:\Habitat\OPERATIONNEL HABITAT\02- Operations\Photothèque\image non disponible.jpg</v>
          </cell>
        </row>
        <row r="96">
          <cell r="A96" t="str">
            <v>FIDJI 3</v>
          </cell>
          <cell r="C96" t="str">
            <v>OUEST</v>
          </cell>
          <cell r="D96" t="str">
            <v>Port</v>
          </cell>
          <cell r="E96" t="str">
            <v>RHI SAY PISCINE</v>
          </cell>
          <cell r="F96">
            <v>20</v>
          </cell>
          <cell r="G96" t="str">
            <v>LLTS</v>
          </cell>
          <cell r="J96" t="str">
            <v>MV</v>
          </cell>
          <cell r="K96" t="str">
            <v>CF</v>
          </cell>
          <cell r="L96" t="str">
            <v>SIDR</v>
          </cell>
          <cell r="M96" t="str">
            <v>non maitrisé</v>
          </cell>
          <cell r="N96" t="str">
            <v>EC</v>
          </cell>
          <cell r="Q96" t="str">
            <v>OP</v>
          </cell>
          <cell r="R96">
            <v>2010</v>
          </cell>
          <cell r="S96">
            <v>0</v>
          </cell>
          <cell r="T96" t="str">
            <v>problématique LLS MV diffus | parcellaire non callable</v>
          </cell>
          <cell r="U96">
            <v>-210000</v>
          </cell>
          <cell r="V96" t="str">
            <v>D - ESQUISSES</v>
          </cell>
          <cell r="X96" t="str">
            <v/>
          </cell>
          <cell r="AA96" t="str">
            <v/>
          </cell>
          <cell r="AC96" t="str">
            <v/>
          </cell>
          <cell r="AF96" t="str">
            <v/>
          </cell>
          <cell r="AI96" t="str">
            <v/>
          </cell>
          <cell r="AK96" t="str">
            <v/>
          </cell>
          <cell r="AL96">
            <v>0</v>
          </cell>
          <cell r="AM96" t="str">
            <v/>
          </cell>
          <cell r="AQ96" t="str">
            <v/>
          </cell>
          <cell r="BK96">
            <v>0</v>
          </cell>
          <cell r="BO96" t="str">
            <v>à faire</v>
          </cell>
          <cell r="BQ96" t="str">
            <v>à faire</v>
          </cell>
          <cell r="CE96" t="str">
            <v>ECS ind</v>
          </cell>
          <cell r="CJ96" t="str">
            <v>-</v>
          </cell>
          <cell r="CK96" t="str">
            <v>-</v>
          </cell>
          <cell r="CL96" t="str">
            <v>-</v>
          </cell>
          <cell r="CM96" t="str">
            <v>-</v>
          </cell>
          <cell r="CN96">
            <v>0</v>
          </cell>
          <cell r="CQ96" t="str">
            <v>non</v>
          </cell>
          <cell r="CX96">
            <v>0</v>
          </cell>
          <cell r="DE96">
            <v>0</v>
          </cell>
          <cell r="DJ96">
            <v>0</v>
          </cell>
          <cell r="DO96">
            <v>0</v>
          </cell>
          <cell r="DS96">
            <v>0</v>
          </cell>
          <cell r="DT96">
            <v>0</v>
          </cell>
          <cell r="DU96">
            <v>0</v>
          </cell>
          <cell r="ED96" t="str">
            <v>G:\Habitat\OPERATIONNEL HABITAT\02- Operations\Photothèque\image non disponible.jpg</v>
          </cell>
          <cell r="EE96" t="str">
            <v>G:\Habitat\OPERATIONNEL HABITAT\02- Operations\Photothèque\image non disponible.jpg</v>
          </cell>
        </row>
        <row r="97">
          <cell r="A97" t="str">
            <v>FIDJI 4</v>
          </cell>
          <cell r="C97" t="str">
            <v>OUEST</v>
          </cell>
          <cell r="D97" t="str">
            <v>Port</v>
          </cell>
          <cell r="E97" t="str">
            <v>RHI SAY PISCINE</v>
          </cell>
          <cell r="F97">
            <v>20</v>
          </cell>
          <cell r="G97" t="str">
            <v>LLTS</v>
          </cell>
          <cell r="J97" t="str">
            <v>MV</v>
          </cell>
          <cell r="K97" t="str">
            <v>CF</v>
          </cell>
          <cell r="L97" t="str">
            <v>SIDR</v>
          </cell>
          <cell r="N97" t="str">
            <v>EC</v>
          </cell>
          <cell r="R97">
            <v>2012</v>
          </cell>
          <cell r="T97" t="str">
            <v>problématique LLS MV diffus | parcellaire non callable</v>
          </cell>
          <cell r="AA97" t="str">
            <v/>
          </cell>
          <cell r="AC97" t="str">
            <v/>
          </cell>
          <cell r="AI97" t="str">
            <v/>
          </cell>
          <cell r="AK97" t="str">
            <v/>
          </cell>
          <cell r="AL97">
            <v>0</v>
          </cell>
          <cell r="AQ97" t="str">
            <v/>
          </cell>
          <cell r="CJ97" t="str">
            <v>-</v>
          </cell>
          <cell r="CK97" t="str">
            <v>-</v>
          </cell>
          <cell r="CL97" t="str">
            <v>-</v>
          </cell>
          <cell r="CM97" t="str">
            <v>-</v>
          </cell>
          <cell r="CN97">
            <v>0</v>
          </cell>
          <cell r="CQ97" t="str">
            <v>non</v>
          </cell>
          <cell r="CX97">
            <v>0</v>
          </cell>
          <cell r="DE97">
            <v>0</v>
          </cell>
          <cell r="DJ97">
            <v>0</v>
          </cell>
          <cell r="DO97">
            <v>0</v>
          </cell>
          <cell r="DS97">
            <v>0</v>
          </cell>
          <cell r="DT97">
            <v>0</v>
          </cell>
          <cell r="DU97">
            <v>0</v>
          </cell>
          <cell r="ED97" t="str">
            <v>G:\Habitat\OPERATIONNEL HABITAT\02- Operations\Photothèque\image non disponible.jpg</v>
          </cell>
          <cell r="EE97" t="str">
            <v>G:\Habitat\OPERATIONNEL HABITAT\02- Operations\Photothèque\image non disponible.jpg</v>
          </cell>
        </row>
        <row r="98">
          <cell r="A98" t="str">
            <v>FJT</v>
          </cell>
          <cell r="B98">
            <v>9584</v>
          </cell>
          <cell r="C98" t="str">
            <v>SUD</v>
          </cell>
          <cell r="D98" t="str">
            <v>Saint-Pierre</v>
          </cell>
          <cell r="E98" t="str">
            <v>CENTRE VILLE</v>
          </cell>
          <cell r="F98">
            <v>26</v>
          </cell>
          <cell r="G98" t="str">
            <v>LLTS</v>
          </cell>
          <cell r="J98" t="str">
            <v>COL</v>
          </cell>
          <cell r="K98" t="str">
            <v>RF</v>
          </cell>
          <cell r="M98" t="str">
            <v>maitrisé</v>
          </cell>
          <cell r="N98" t="str">
            <v>DA</v>
          </cell>
          <cell r="R98">
            <v>2006</v>
          </cell>
          <cell r="V98" t="str">
            <v>L - CHANTIER EN COURS</v>
          </cell>
          <cell r="Z98" t="str">
            <v>obtenu</v>
          </cell>
          <cell r="AA98" t="str">
            <v/>
          </cell>
          <cell r="AC98" t="str">
            <v/>
          </cell>
          <cell r="AI98" t="str">
            <v/>
          </cell>
          <cell r="AJ98">
            <v>39498</v>
          </cell>
          <cell r="AK98" t="str">
            <v/>
          </cell>
          <cell r="AL98">
            <v>1298.5928458705944</v>
          </cell>
          <cell r="AM98">
            <v>2008</v>
          </cell>
          <cell r="AN98">
            <v>12</v>
          </cell>
          <cell r="AO98">
            <v>39864</v>
          </cell>
          <cell r="AP98">
            <v>39879</v>
          </cell>
          <cell r="AQ98" t="str">
            <v>li</v>
          </cell>
          <cell r="AR98">
            <v>2009</v>
          </cell>
          <cell r="CL98" t="str">
            <v>-</v>
          </cell>
          <cell r="CN98">
            <v>0</v>
          </cell>
          <cell r="CQ98" t="str">
            <v>non</v>
          </cell>
          <cell r="CX98">
            <v>0</v>
          </cell>
          <cell r="DE98">
            <v>0</v>
          </cell>
          <cell r="DJ98">
            <v>0</v>
          </cell>
          <cell r="DO98">
            <v>0</v>
          </cell>
          <cell r="DS98">
            <v>0</v>
          </cell>
          <cell r="DT98">
            <v>0</v>
          </cell>
          <cell r="DU98">
            <v>0</v>
          </cell>
          <cell r="ED98" t="str">
            <v>G:\Habitat\OPERATIONNEL HABITAT\02- Operations\Photothèque\image non disponible.jpg</v>
          </cell>
          <cell r="EE98" t="str">
            <v>G:\Habitat\OPERATIONNEL HABITAT\02- Operations\Photothèque\image non disponible.jpg</v>
          </cell>
        </row>
        <row r="99">
          <cell r="A99" t="str">
            <v>FLEUR DE VANILLE</v>
          </cell>
          <cell r="B99">
            <v>9599</v>
          </cell>
          <cell r="C99" t="str">
            <v>NORD</v>
          </cell>
          <cell r="D99" t="str">
            <v>Saint-Denis</v>
          </cell>
          <cell r="E99" t="str">
            <v>CHAMP FLEURI</v>
          </cell>
          <cell r="F99">
            <v>26</v>
          </cell>
          <cell r="G99" t="str">
            <v>PLS</v>
          </cell>
          <cell r="J99" t="str">
            <v>COL</v>
          </cell>
          <cell r="K99" t="str">
            <v>RF</v>
          </cell>
          <cell r="N99" t="str">
            <v>JPM</v>
          </cell>
          <cell r="O99" t="str">
            <v>SV</v>
          </cell>
          <cell r="P99" t="str">
            <v>CC</v>
          </cell>
          <cell r="R99">
            <v>2005</v>
          </cell>
          <cell r="T99" t="str">
            <v>DAT ok</v>
          </cell>
          <cell r="U99" t="str">
            <v>BOCQUEE</v>
          </cell>
          <cell r="V99" t="str">
            <v>M - LIVRE/GPA</v>
          </cell>
          <cell r="W99">
            <v>38461</v>
          </cell>
          <cell r="X99" t="str">
            <v>d</v>
          </cell>
          <cell r="Y99" t="str">
            <v>97441105A0188</v>
          </cell>
          <cell r="Z99">
            <v>38637</v>
          </cell>
          <cell r="AA99" t="str">
            <v>o</v>
          </cell>
          <cell r="AB99" t="str">
            <v>validé</v>
          </cell>
          <cell r="AC99" t="str">
            <v/>
          </cell>
          <cell r="AE99">
            <v>38615</v>
          </cell>
          <cell r="AF99" t="str">
            <v>f</v>
          </cell>
          <cell r="AG99">
            <v>38805</v>
          </cell>
          <cell r="AH99">
            <v>38621</v>
          </cell>
          <cell r="AI99" t="str">
            <v>ao</v>
          </cell>
          <cell r="AJ99">
            <v>38825</v>
          </cell>
          <cell r="AK99" t="str">
            <v/>
          </cell>
          <cell r="AL99">
            <v>6.706996317727512</v>
          </cell>
          <cell r="AM99">
            <v>2006</v>
          </cell>
          <cell r="AN99">
            <v>16</v>
          </cell>
          <cell r="AO99">
            <v>39294</v>
          </cell>
          <cell r="AP99">
            <v>39309</v>
          </cell>
          <cell r="AQ99" t="str">
            <v>li</v>
          </cell>
          <cell r="AR99">
            <v>2007</v>
          </cell>
          <cell r="AS99">
            <v>3</v>
          </cell>
          <cell r="AT99">
            <v>33</v>
          </cell>
          <cell r="AW99">
            <v>7</v>
          </cell>
          <cell r="AX99">
            <v>65.86</v>
          </cell>
          <cell r="BA99">
            <v>10</v>
          </cell>
          <cell r="BB99">
            <v>69.900000000000006</v>
          </cell>
          <cell r="BE99">
            <v>4</v>
          </cell>
          <cell r="BF99">
            <v>79.5</v>
          </cell>
          <cell r="BI99">
            <v>2</v>
          </cell>
          <cell r="BJ99">
            <v>98.5</v>
          </cell>
          <cell r="BK99">
            <v>26</v>
          </cell>
          <cell r="BL99">
            <v>8.5</v>
          </cell>
          <cell r="BM99">
            <v>0.8</v>
          </cell>
          <cell r="BN99">
            <v>0.2</v>
          </cell>
          <cell r="BO99" t="str">
            <v>signée</v>
          </cell>
          <cell r="BP99">
            <v>0.8</v>
          </cell>
          <cell r="BQ99" t="str">
            <v>signée</v>
          </cell>
          <cell r="BX99" t="str">
            <v>signé</v>
          </cell>
          <cell r="BY99">
            <v>1862</v>
          </cell>
          <cell r="BZ99">
            <v>3442</v>
          </cell>
          <cell r="CA99">
            <v>2024</v>
          </cell>
          <cell r="CE99" t="str">
            <v>ECS ind</v>
          </cell>
          <cell r="CJ99" t="str">
            <v>-</v>
          </cell>
          <cell r="CK99" t="str">
            <v>-</v>
          </cell>
          <cell r="CL99" t="str">
            <v>-</v>
          </cell>
          <cell r="CM99" t="str">
            <v>-</v>
          </cell>
          <cell r="CN99">
            <v>0</v>
          </cell>
          <cell r="CQ99" t="str">
            <v>oui</v>
          </cell>
          <cell r="CR99">
            <v>190589</v>
          </cell>
          <cell r="CT99">
            <v>1801730</v>
          </cell>
          <cell r="CX99">
            <v>1992319</v>
          </cell>
          <cell r="DE99">
            <v>0</v>
          </cell>
          <cell r="DJ99">
            <v>0</v>
          </cell>
          <cell r="DO99">
            <v>0</v>
          </cell>
          <cell r="DQ99">
            <v>64300</v>
          </cell>
          <cell r="DR99">
            <v>23825</v>
          </cell>
          <cell r="DS99">
            <v>88125</v>
          </cell>
          <cell r="DT99">
            <v>176250</v>
          </cell>
          <cell r="DU99">
            <v>-1816069</v>
          </cell>
          <cell r="ED99" t="str">
            <v>G:\Habitat\OPERATIONNEL HABITAT\02- Operations\Photothèque\images locatifs\Fleur de vanille\INSERTION FLEUR DE VANILLE 2.jpg</v>
          </cell>
          <cell r="EE99" t="str">
            <v>G:\Habitat\OPERATIONNEL HABITAT\02- Operations\Photothèque\image non disponible.jpg</v>
          </cell>
        </row>
        <row r="100">
          <cell r="A100" t="str">
            <v>FLEUR JAUNE</v>
          </cell>
          <cell r="B100">
            <v>9548</v>
          </cell>
          <cell r="C100" t="str">
            <v>EST</v>
          </cell>
          <cell r="D100" t="str">
            <v>Saint-André</v>
          </cell>
          <cell r="E100" t="str">
            <v>ZAC CRESSONIERE</v>
          </cell>
          <cell r="F100">
            <v>23</v>
          </cell>
          <cell r="G100" t="str">
            <v>LLTS</v>
          </cell>
          <cell r="J100" t="str">
            <v>COL</v>
          </cell>
          <cell r="K100" t="str">
            <v>CF</v>
          </cell>
          <cell r="L100" t="str">
            <v>SIDR</v>
          </cell>
          <cell r="N100" t="str">
            <v>JPM</v>
          </cell>
          <cell r="O100" t="str">
            <v>JMO</v>
          </cell>
          <cell r="P100" t="str">
            <v>CC</v>
          </cell>
          <cell r="Q100" t="str">
            <v>SPG</v>
          </cell>
          <cell r="R100">
            <v>2004</v>
          </cell>
          <cell r="U100" t="str">
            <v>BOCQUEE</v>
          </cell>
          <cell r="V100" t="str">
            <v>M - LIVRE/GPA</v>
          </cell>
          <cell r="W100">
            <v>38229</v>
          </cell>
          <cell r="X100" t="str">
            <v>d</v>
          </cell>
          <cell r="Y100" t="str">
            <v>97440904A0412</v>
          </cell>
          <cell r="Z100">
            <v>38471</v>
          </cell>
          <cell r="AA100" t="str">
            <v>o</v>
          </cell>
          <cell r="AB100" t="str">
            <v>validé</v>
          </cell>
          <cell r="AC100" t="str">
            <v/>
          </cell>
          <cell r="AE100">
            <v>38238</v>
          </cell>
          <cell r="AF100" t="str">
            <v>f</v>
          </cell>
          <cell r="AG100">
            <v>38556</v>
          </cell>
          <cell r="AH100">
            <v>38460</v>
          </cell>
          <cell r="AI100" t="str">
            <v>ao</v>
          </cell>
          <cell r="AJ100">
            <v>38930</v>
          </cell>
          <cell r="AK100" t="str">
            <v/>
          </cell>
          <cell r="AL100">
            <v>15.452393477117306</v>
          </cell>
          <cell r="AM100">
            <v>2006</v>
          </cell>
          <cell r="AN100">
            <v>16</v>
          </cell>
          <cell r="AO100">
            <v>39413</v>
          </cell>
          <cell r="AP100">
            <v>39413</v>
          </cell>
          <cell r="AQ100" t="str">
            <v>li</v>
          </cell>
          <cell r="AR100">
            <v>2007</v>
          </cell>
          <cell r="AS100">
            <v>1</v>
          </cell>
          <cell r="AT100">
            <v>31.71</v>
          </cell>
          <cell r="AW100">
            <v>4</v>
          </cell>
          <cell r="AX100">
            <v>56.75</v>
          </cell>
          <cell r="BA100">
            <v>12</v>
          </cell>
          <cell r="BB100">
            <v>66.48</v>
          </cell>
          <cell r="BE100">
            <v>4</v>
          </cell>
          <cell r="BF100">
            <v>79.38</v>
          </cell>
          <cell r="BI100">
            <v>2</v>
          </cell>
          <cell r="BJ100">
            <v>93.15</v>
          </cell>
          <cell r="BK100">
            <v>23</v>
          </cell>
          <cell r="BL100">
            <v>4.07</v>
          </cell>
          <cell r="BM100">
            <v>0.67</v>
          </cell>
          <cell r="BN100">
            <v>0.4</v>
          </cell>
          <cell r="BO100" t="str">
            <v>signée</v>
          </cell>
          <cell r="BP100">
            <v>0.6</v>
          </cell>
          <cell r="BQ100" t="str">
            <v>signée</v>
          </cell>
          <cell r="BR100" t="str">
            <v>CAF</v>
          </cell>
          <cell r="BS100">
            <v>0.15</v>
          </cell>
          <cell r="BT100" t="str">
            <v>signée</v>
          </cell>
          <cell r="BX100" t="str">
            <v>signé</v>
          </cell>
          <cell r="BY100">
            <v>1495</v>
          </cell>
          <cell r="BZ100">
            <v>1822</v>
          </cell>
          <cell r="CA100">
            <v>1572</v>
          </cell>
          <cell r="CE100" t="str">
            <v>ECS ind</v>
          </cell>
          <cell r="CF100">
            <v>78050</v>
          </cell>
          <cell r="CG100">
            <v>23415</v>
          </cell>
          <cell r="CH100">
            <v>35122.5</v>
          </cell>
          <cell r="CI100">
            <v>19512.5</v>
          </cell>
          <cell r="CJ100" t="str">
            <v>-</v>
          </cell>
          <cell r="CK100" t="str">
            <v>-</v>
          </cell>
          <cell r="CL100" t="str">
            <v>-</v>
          </cell>
          <cell r="CM100" t="str">
            <v>-</v>
          </cell>
          <cell r="CN100">
            <v>0</v>
          </cell>
          <cell r="CQ100" t="str">
            <v>oui</v>
          </cell>
          <cell r="CR100">
            <v>232640</v>
          </cell>
          <cell r="CT100">
            <v>1136265</v>
          </cell>
          <cell r="CX100">
            <v>1368905</v>
          </cell>
          <cell r="DE100">
            <v>58537.5</v>
          </cell>
          <cell r="DJ100">
            <v>58537.5</v>
          </cell>
          <cell r="DO100">
            <v>0</v>
          </cell>
          <cell r="DQ100">
            <v>38700</v>
          </cell>
          <cell r="DR100">
            <v>20125</v>
          </cell>
          <cell r="DS100">
            <v>58825</v>
          </cell>
          <cell r="DT100">
            <v>117650</v>
          </cell>
          <cell r="DU100">
            <v>-1192717.5</v>
          </cell>
          <cell r="ED100" t="str">
            <v>G:\Habitat\OPERATIONNEL HABITAT\02- Operations\Photothèque\images locatifs\Fleurs Jaunes\FLEUR_JAUNE_MODIFIE.jpg</v>
          </cell>
          <cell r="EE100" t="str">
            <v>G:\Habitat\OPERATIONNEL HABITAT\02- Operations\Photothèque\images locatifs\Fleurs Jaunes\fleurs jaunes 2 .jpg</v>
          </cell>
        </row>
        <row r="101">
          <cell r="A101" t="str">
            <v>FLEURS DE CRESSON</v>
          </cell>
          <cell r="B101">
            <v>9449</v>
          </cell>
          <cell r="C101" t="str">
            <v>EST</v>
          </cell>
          <cell r="D101" t="str">
            <v>Saint-André</v>
          </cell>
          <cell r="E101" t="str">
            <v>ZAC CRESSONIERE</v>
          </cell>
          <cell r="F101">
            <v>24</v>
          </cell>
          <cell r="G101" t="str">
            <v>LESG</v>
          </cell>
          <cell r="J101" t="str">
            <v>IND</v>
          </cell>
          <cell r="K101" t="str">
            <v>CF</v>
          </cell>
          <cell r="L101" t="str">
            <v>SIDR</v>
          </cell>
          <cell r="N101" t="str">
            <v>EC</v>
          </cell>
          <cell r="O101" t="str">
            <v>OS</v>
          </cell>
          <cell r="P101" t="str">
            <v>LV</v>
          </cell>
          <cell r="Q101" t="str">
            <v>SPG</v>
          </cell>
          <cell r="R101">
            <v>2002</v>
          </cell>
          <cell r="U101" t="str">
            <v>ATELIER GAZUT</v>
          </cell>
          <cell r="V101" t="str">
            <v>M - LIVRE/GPA</v>
          </cell>
          <cell r="W101">
            <v>37455</v>
          </cell>
          <cell r="X101" t="str">
            <v>d</v>
          </cell>
          <cell r="Z101">
            <v>37574</v>
          </cell>
          <cell r="AA101" t="str">
            <v>o</v>
          </cell>
          <cell r="AB101" t="str">
            <v>validé</v>
          </cell>
          <cell r="AC101" t="str">
            <v/>
          </cell>
          <cell r="AD101">
            <v>0</v>
          </cell>
          <cell r="AE101">
            <v>37554</v>
          </cell>
          <cell r="AF101" t="str">
            <v>f</v>
          </cell>
          <cell r="AG101">
            <v>37614</v>
          </cell>
          <cell r="AH101">
            <v>37756</v>
          </cell>
          <cell r="AI101" t="str">
            <v>ao</v>
          </cell>
          <cell r="AJ101">
            <v>37834</v>
          </cell>
          <cell r="AK101" t="str">
            <v/>
          </cell>
          <cell r="AL101">
            <v>2.5644397685428721</v>
          </cell>
          <cell r="AM101">
            <v>2003</v>
          </cell>
          <cell r="AN101">
            <v>14</v>
          </cell>
          <cell r="AO101">
            <v>38261</v>
          </cell>
          <cell r="AP101">
            <v>38518</v>
          </cell>
          <cell r="AQ101" t="str">
            <v>li</v>
          </cell>
          <cell r="AR101">
            <v>2005</v>
          </cell>
          <cell r="CJ101" t="str">
            <v>-</v>
          </cell>
          <cell r="CK101" t="str">
            <v>-</v>
          </cell>
          <cell r="CL101" t="str">
            <v>-</v>
          </cell>
          <cell r="CM101" t="str">
            <v>-</v>
          </cell>
          <cell r="CN101">
            <v>0</v>
          </cell>
          <cell r="CQ101" t="str">
            <v>oui</v>
          </cell>
          <cell r="CX101">
            <v>0</v>
          </cell>
          <cell r="DE101">
            <v>0</v>
          </cell>
          <cell r="DJ101">
            <v>0</v>
          </cell>
          <cell r="DO101">
            <v>0</v>
          </cell>
          <cell r="DS101">
            <v>0</v>
          </cell>
          <cell r="DT101">
            <v>0</v>
          </cell>
          <cell r="DU101">
            <v>0</v>
          </cell>
          <cell r="ED101" t="str">
            <v>G:\Habitat\OPERATIONNEL HABITAT\02- Operations\Photothèque\images casevo\Fleur de cresson\fleurs de cresson.jpg</v>
          </cell>
          <cell r="EE101" t="str">
            <v>G:\Habitat\OPERATIONNEL HABITAT\02- Operations\Photothèque\images casevo\Fleur de cresson\fleurs de cresson (1).jpg</v>
          </cell>
        </row>
        <row r="102">
          <cell r="A102" t="str">
            <v>FORT DAUPHIN</v>
          </cell>
          <cell r="B102">
            <v>9700</v>
          </cell>
          <cell r="C102" t="str">
            <v>EST</v>
          </cell>
          <cell r="D102" t="str">
            <v>Saint-André</v>
          </cell>
          <cell r="E102" t="str">
            <v>ZAC PORTES DES SALAZES</v>
          </cell>
          <cell r="F102">
            <v>53</v>
          </cell>
          <cell r="G102" t="str">
            <v>LLTS</v>
          </cell>
          <cell r="J102" t="str">
            <v>COL</v>
          </cell>
          <cell r="K102" t="str">
            <v>CF</v>
          </cell>
          <cell r="L102" t="str">
            <v>SEMAC</v>
          </cell>
          <cell r="M102" t="str">
            <v>non maitrisé</v>
          </cell>
          <cell r="N102" t="str">
            <v>CLa</v>
          </cell>
          <cell r="O102" t="str">
            <v>JMO</v>
          </cell>
          <cell r="P102" t="str">
            <v>CC</v>
          </cell>
          <cell r="R102">
            <v>2007</v>
          </cell>
          <cell r="S102">
            <v>1</v>
          </cell>
          <cell r="U102" t="str">
            <v>BERTIN LEBEIGLE</v>
          </cell>
          <cell r="V102" t="str">
            <v>H - APPEL D'OFFRES</v>
          </cell>
          <cell r="W102">
            <v>39352</v>
          </cell>
          <cell r="X102" t="str">
            <v>d</v>
          </cell>
          <cell r="Y102" t="str">
            <v>97440907a0533</v>
          </cell>
          <cell r="Z102">
            <v>39457</v>
          </cell>
          <cell r="AA102" t="str">
            <v>o</v>
          </cell>
          <cell r="AB102">
            <v>39337</v>
          </cell>
          <cell r="AC102" t="str">
            <v>v</v>
          </cell>
          <cell r="AD102">
            <v>39597</v>
          </cell>
          <cell r="AE102">
            <v>39353</v>
          </cell>
          <cell r="AF102" t="str">
            <v>f</v>
          </cell>
          <cell r="AG102">
            <v>39464</v>
          </cell>
          <cell r="AH102">
            <v>39722</v>
          </cell>
          <cell r="AI102" t="str">
            <v>ao</v>
          </cell>
          <cell r="AJ102">
            <v>39864</v>
          </cell>
          <cell r="AK102" t="str">
            <v>ch</v>
          </cell>
          <cell r="AL102">
            <v>4.6685954760652288</v>
          </cell>
          <cell r="AM102">
            <v>2009</v>
          </cell>
          <cell r="AN102">
            <v>18</v>
          </cell>
          <cell r="AO102">
            <v>40410</v>
          </cell>
          <cell r="AP102">
            <v>40425</v>
          </cell>
          <cell r="AQ102" t="str">
            <v/>
          </cell>
          <cell r="AR102">
            <v>2010</v>
          </cell>
          <cell r="BL102">
            <v>5.17</v>
          </cell>
          <cell r="CJ102" t="str">
            <v>SCI Saint Pierre</v>
          </cell>
          <cell r="CK102" t="str">
            <v>INFI</v>
          </cell>
          <cell r="CL102">
            <v>39773</v>
          </cell>
          <cell r="CM102" t="str">
            <v>-</v>
          </cell>
          <cell r="CN102">
            <v>0</v>
          </cell>
          <cell r="CO102" t="str">
            <v>199 undecies A</v>
          </cell>
          <cell r="CQ102" t="str">
            <v>non</v>
          </cell>
          <cell r="CX102">
            <v>0</v>
          </cell>
          <cell r="DE102">
            <v>0</v>
          </cell>
          <cell r="DJ102">
            <v>0</v>
          </cell>
          <cell r="DO102">
            <v>0</v>
          </cell>
          <cell r="DS102">
            <v>0</v>
          </cell>
          <cell r="DT102">
            <v>0</v>
          </cell>
          <cell r="DU102">
            <v>0</v>
          </cell>
          <cell r="ED102" t="str">
            <v>G:\Habitat\OPERATIONNEL HABITAT\02- Operations\Photothèque\image non disponible.jpg</v>
          </cell>
          <cell r="EE102" t="str">
            <v>G:\Habitat\OPERATIONNEL HABITAT\02- Operations\Photothèque\image non disponible.jpg</v>
          </cell>
        </row>
        <row r="103">
          <cell r="A103" t="str">
            <v>FRANGIPANIER</v>
          </cell>
          <cell r="B103">
            <v>9547</v>
          </cell>
          <cell r="C103" t="str">
            <v>EST</v>
          </cell>
          <cell r="D103" t="str">
            <v>Saint-André</v>
          </cell>
          <cell r="E103" t="str">
            <v>ZAC CRESSONIERE</v>
          </cell>
          <cell r="F103">
            <v>28</v>
          </cell>
          <cell r="G103" t="str">
            <v>LLTS</v>
          </cell>
          <cell r="J103" t="str">
            <v>COL</v>
          </cell>
          <cell r="K103" t="str">
            <v>CF</v>
          </cell>
          <cell r="L103" t="str">
            <v>SIDR</v>
          </cell>
          <cell r="N103" t="str">
            <v>JPM</v>
          </cell>
          <cell r="O103" t="str">
            <v>JMO</v>
          </cell>
          <cell r="P103" t="str">
            <v>CC</v>
          </cell>
          <cell r="Q103" t="str">
            <v>SPG</v>
          </cell>
          <cell r="R103">
            <v>2004</v>
          </cell>
          <cell r="T103" t="str">
            <v>vente sedre/ sidr OK</v>
          </cell>
          <cell r="U103" t="str">
            <v>BERTIN LEBEIGLE</v>
          </cell>
          <cell r="V103" t="str">
            <v>M - LIVRE/GPA</v>
          </cell>
          <cell r="W103">
            <v>38181</v>
          </cell>
          <cell r="X103" t="str">
            <v>d</v>
          </cell>
          <cell r="Y103" t="str">
            <v>97440904A0339</v>
          </cell>
          <cell r="Z103">
            <v>38530</v>
          </cell>
          <cell r="AA103" t="str">
            <v>o</v>
          </cell>
          <cell r="AB103" t="str">
            <v>validé</v>
          </cell>
          <cell r="AC103" t="str">
            <v/>
          </cell>
          <cell r="AE103">
            <v>38236</v>
          </cell>
          <cell r="AF103" t="str">
            <v>f</v>
          </cell>
          <cell r="AG103">
            <v>38575</v>
          </cell>
          <cell r="AH103">
            <v>38327</v>
          </cell>
          <cell r="AI103" t="str">
            <v>ao</v>
          </cell>
          <cell r="AJ103">
            <v>38574</v>
          </cell>
          <cell r="AK103" t="str">
            <v/>
          </cell>
          <cell r="AL103">
            <v>8.1207259337190951</v>
          </cell>
          <cell r="AM103">
            <v>2005</v>
          </cell>
          <cell r="AN103">
            <v>14</v>
          </cell>
          <cell r="AO103">
            <v>39000</v>
          </cell>
          <cell r="AP103">
            <v>39027</v>
          </cell>
          <cell r="AQ103" t="str">
            <v>li</v>
          </cell>
          <cell r="AR103">
            <v>2006</v>
          </cell>
          <cell r="AS103">
            <v>4</v>
          </cell>
          <cell r="AT103">
            <v>28.91</v>
          </cell>
          <cell r="AW103">
            <v>8</v>
          </cell>
          <cell r="AX103">
            <v>56.6</v>
          </cell>
          <cell r="BA103">
            <v>9</v>
          </cell>
          <cell r="BB103">
            <v>67.709999999999994</v>
          </cell>
          <cell r="BE103">
            <v>6</v>
          </cell>
          <cell r="BF103">
            <v>82.25</v>
          </cell>
          <cell r="BI103">
            <v>1</v>
          </cell>
          <cell r="BJ103">
            <v>97.42</v>
          </cell>
          <cell r="BK103">
            <v>28</v>
          </cell>
          <cell r="BL103">
            <v>4.21</v>
          </cell>
          <cell r="BM103">
            <v>0.67</v>
          </cell>
          <cell r="BN103">
            <v>0.4</v>
          </cell>
          <cell r="BO103" t="str">
            <v>signée</v>
          </cell>
          <cell r="BP103">
            <v>0.6</v>
          </cell>
          <cell r="BQ103" t="str">
            <v>signée</v>
          </cell>
          <cell r="BR103" t="str">
            <v>CAF</v>
          </cell>
          <cell r="BS103">
            <v>0.15</v>
          </cell>
          <cell r="BT103" t="str">
            <v>signée</v>
          </cell>
          <cell r="BX103" t="str">
            <v>signé</v>
          </cell>
          <cell r="BY103">
            <v>2153</v>
          </cell>
          <cell r="BZ103">
            <v>2183</v>
          </cell>
          <cell r="CA103">
            <v>1821.61</v>
          </cell>
          <cell r="CE103" t="str">
            <v>ECS ind</v>
          </cell>
          <cell r="CF103">
            <v>102633.61</v>
          </cell>
          <cell r="CG103">
            <v>30790.083000000002</v>
          </cell>
          <cell r="CH103">
            <v>46185.124499999998</v>
          </cell>
          <cell r="CI103">
            <v>25658.4025</v>
          </cell>
          <cell r="CJ103" t="str">
            <v>-</v>
          </cell>
          <cell r="CK103" t="str">
            <v>-</v>
          </cell>
          <cell r="CL103" t="str">
            <v>-</v>
          </cell>
          <cell r="CM103" t="str">
            <v>-</v>
          </cell>
          <cell r="CN103">
            <v>0</v>
          </cell>
          <cell r="CQ103" t="str">
            <v>oui</v>
          </cell>
          <cell r="CR103">
            <v>251755</v>
          </cell>
          <cell r="CT103">
            <v>1571577</v>
          </cell>
          <cell r="CX103">
            <v>1823332</v>
          </cell>
          <cell r="DE103">
            <v>76975.207500000004</v>
          </cell>
          <cell r="DJ103">
            <v>76975.207500000004</v>
          </cell>
          <cell r="DO103">
            <v>0</v>
          </cell>
          <cell r="DQ103">
            <v>45500</v>
          </cell>
          <cell r="DR103">
            <v>24500</v>
          </cell>
          <cell r="DS103">
            <v>70000</v>
          </cell>
          <cell r="DT103">
            <v>140000</v>
          </cell>
          <cell r="DU103">
            <v>-1606356.7925</v>
          </cell>
          <cell r="ED103" t="str">
            <v>G:\Habitat\OPERATIONNEL HABITAT\02- Operations\Photothèque\images locatifs\frangipaniers\PERS FRANGIPANIERS .jpg</v>
          </cell>
          <cell r="EE103" t="str">
            <v>G:\Habitat\OPERATIONNEL HABITAT\02- Operations\Photothèque\images locatifs\frangipaniers\MONTAGE INSERTIONSFRANG .jpg</v>
          </cell>
        </row>
        <row r="104">
          <cell r="A104" t="str">
            <v>FUTUNA</v>
          </cell>
          <cell r="B104">
            <v>9642</v>
          </cell>
          <cell r="C104" t="str">
            <v>SUD</v>
          </cell>
          <cell r="D104" t="str">
            <v>Saint-Pierre</v>
          </cell>
          <cell r="E104" t="str">
            <v>RHI BASSE TERRE</v>
          </cell>
          <cell r="F104">
            <v>18</v>
          </cell>
          <cell r="G104" t="str">
            <v>LLTS</v>
          </cell>
          <cell r="J104" t="str">
            <v>COL</v>
          </cell>
          <cell r="K104" t="str">
            <v>CF</v>
          </cell>
          <cell r="L104" t="str">
            <v>SIDR</v>
          </cell>
          <cell r="M104" t="str">
            <v>maitrisé</v>
          </cell>
          <cell r="N104" t="str">
            <v>LC</v>
          </cell>
          <cell r="O104" t="str">
            <v>OS</v>
          </cell>
          <cell r="P104" t="str">
            <v>AM</v>
          </cell>
          <cell r="Q104" t="str">
            <v>HBM</v>
          </cell>
          <cell r="R104">
            <v>2006</v>
          </cell>
          <cell r="S104">
            <v>1</v>
          </cell>
          <cell r="T104" t="str">
            <v>dépassement budget 300 K€ financer RHI 250K€</v>
          </cell>
          <cell r="U104" t="str">
            <v>FAESSEL BOHE</v>
          </cell>
          <cell r="V104" t="str">
            <v>K - OS TRAVAUX</v>
          </cell>
          <cell r="W104">
            <v>38958</v>
          </cell>
          <cell r="X104" t="str">
            <v>d</v>
          </cell>
          <cell r="Y104" t="str">
            <v>97441606A0689</v>
          </cell>
          <cell r="Z104">
            <v>39098</v>
          </cell>
          <cell r="AA104" t="str">
            <v>o</v>
          </cell>
          <cell r="AB104">
            <v>38974</v>
          </cell>
          <cell r="AC104" t="str">
            <v>v</v>
          </cell>
          <cell r="AD104">
            <v>39030</v>
          </cell>
          <cell r="AE104">
            <v>38967</v>
          </cell>
          <cell r="AF104" t="str">
            <v>f</v>
          </cell>
          <cell r="AG104">
            <v>39078</v>
          </cell>
          <cell r="AH104">
            <v>39248</v>
          </cell>
          <cell r="AI104" t="str">
            <v>ao</v>
          </cell>
          <cell r="AJ104">
            <v>39800</v>
          </cell>
          <cell r="AK104" t="str">
            <v>ch</v>
          </cell>
          <cell r="AL104">
            <v>18.148342977380327</v>
          </cell>
          <cell r="AM104">
            <v>2008</v>
          </cell>
          <cell r="AN104">
            <v>14</v>
          </cell>
          <cell r="AO104">
            <v>40227</v>
          </cell>
          <cell r="AP104">
            <v>40242</v>
          </cell>
          <cell r="AQ104" t="str">
            <v/>
          </cell>
          <cell r="AR104">
            <v>2010</v>
          </cell>
          <cell r="AS104">
            <v>1</v>
          </cell>
          <cell r="AT104">
            <v>29</v>
          </cell>
          <cell r="BA104">
            <v>10</v>
          </cell>
          <cell r="BB104">
            <v>68</v>
          </cell>
          <cell r="BE104">
            <v>7</v>
          </cell>
          <cell r="BF104">
            <v>89</v>
          </cell>
          <cell r="BK104">
            <v>18</v>
          </cell>
          <cell r="BL104">
            <v>4.22</v>
          </cell>
          <cell r="BM104">
            <v>0.82</v>
          </cell>
          <cell r="BO104" t="str">
            <v>signée</v>
          </cell>
          <cell r="BQ104" t="str">
            <v>signée</v>
          </cell>
          <cell r="BX104" t="str">
            <v>signé</v>
          </cell>
          <cell r="BY104">
            <v>1277</v>
          </cell>
          <cell r="BZ104">
            <v>1731</v>
          </cell>
          <cell r="CA104">
            <v>1340.47</v>
          </cell>
          <cell r="CE104" t="str">
            <v>ECS ind</v>
          </cell>
          <cell r="CI104" t="str">
            <v>D a faire</v>
          </cell>
          <cell r="CJ104" t="str">
            <v>SCI Saint André</v>
          </cell>
          <cell r="CK104" t="str">
            <v>INFI</v>
          </cell>
          <cell r="CL104">
            <v>39773</v>
          </cell>
          <cell r="CM104" t="str">
            <v>-</v>
          </cell>
          <cell r="CN104">
            <v>0</v>
          </cell>
          <cell r="CO104" t="str">
            <v>199 undecies A</v>
          </cell>
          <cell r="CQ104" t="str">
            <v>non</v>
          </cell>
          <cell r="CX104">
            <v>0</v>
          </cell>
          <cell r="DE104">
            <v>0</v>
          </cell>
          <cell r="DJ104">
            <v>0</v>
          </cell>
          <cell r="DO104">
            <v>0</v>
          </cell>
          <cell r="DQ104">
            <v>54755</v>
          </cell>
          <cell r="DR104">
            <v>17073</v>
          </cell>
          <cell r="DS104">
            <v>71828</v>
          </cell>
          <cell r="DT104">
            <v>143656</v>
          </cell>
          <cell r="DU104">
            <v>143656</v>
          </cell>
          <cell r="ED104" t="str">
            <v>G:\Habitat\OPERATIONNEL HABITAT\02- Operations\Photothèque\images locatifs\wallis futuna\SIDR_FUTUNA 02.jpg</v>
          </cell>
          <cell r="EE104" t="str">
            <v>G:\Habitat\OPERATIONNEL HABITAT\02- Operations\Photothèque\images locatifs\wallis futuna\SIDR_FUTUNA 01.jpg</v>
          </cell>
        </row>
        <row r="105">
          <cell r="A105" t="str">
            <v>GENDARMERIE st anne</v>
          </cell>
          <cell r="C105" t="str">
            <v>EST</v>
          </cell>
          <cell r="D105" t="str">
            <v>Saint-Benoît</v>
          </cell>
          <cell r="E105" t="str">
            <v>ZAC ST ANNE</v>
          </cell>
          <cell r="F105">
            <v>10</v>
          </cell>
          <cell r="G105" t="str">
            <v>nd</v>
          </cell>
          <cell r="J105" t="str">
            <v>COL</v>
          </cell>
          <cell r="K105" t="str">
            <v>CF</v>
          </cell>
          <cell r="L105" t="str">
            <v>SIDR</v>
          </cell>
          <cell r="M105" t="str">
            <v>maitrisé</v>
          </cell>
          <cell r="N105" t="str">
            <v>JPM</v>
          </cell>
          <cell r="O105" t="str">
            <v>JMO</v>
          </cell>
          <cell r="P105" t="str">
            <v>CC</v>
          </cell>
          <cell r="Q105" t="str">
            <v>AR</v>
          </cell>
          <cell r="R105">
            <v>2008</v>
          </cell>
          <cell r="T105" t="str">
            <v>CA creation SCI OK</v>
          </cell>
          <cell r="U105" t="str">
            <v>DPV architecture</v>
          </cell>
          <cell r="V105" t="str">
            <v>J - PREPARATION MARCHES</v>
          </cell>
          <cell r="W105">
            <v>39507</v>
          </cell>
          <cell r="X105" t="str">
            <v>d</v>
          </cell>
          <cell r="Y105" t="str">
            <v>97441008AO141</v>
          </cell>
          <cell r="Z105">
            <v>39645</v>
          </cell>
          <cell r="AA105" t="str">
            <v>o</v>
          </cell>
          <cell r="AB105">
            <v>39568</v>
          </cell>
          <cell r="AC105" t="str">
            <v>v</v>
          </cell>
          <cell r="AD105">
            <v>39597</v>
          </cell>
          <cell r="AH105">
            <v>39644</v>
          </cell>
          <cell r="AI105" t="str">
            <v>ao</v>
          </cell>
          <cell r="AJ105">
            <v>39801</v>
          </cell>
          <cell r="AK105" t="str">
            <v>ch</v>
          </cell>
          <cell r="AL105">
            <v>5.161756970015781</v>
          </cell>
          <cell r="AM105">
            <v>2008</v>
          </cell>
          <cell r="AN105">
            <v>12</v>
          </cell>
          <cell r="AO105">
            <v>40166</v>
          </cell>
          <cell r="AP105">
            <v>40181</v>
          </cell>
          <cell r="AQ105" t="str">
            <v/>
          </cell>
          <cell r="AR105">
            <v>2010</v>
          </cell>
          <cell r="CJ105" t="str">
            <v>SCI Gendarmerie</v>
          </cell>
          <cell r="CK105" t="str">
            <v>OUTREMER FINANCE</v>
          </cell>
          <cell r="CL105" t="str">
            <v>S.O.</v>
          </cell>
          <cell r="CM105" t="str">
            <v>-</v>
          </cell>
          <cell r="CN105">
            <v>0</v>
          </cell>
          <cell r="CQ105" t="str">
            <v>non</v>
          </cell>
          <cell r="CX105">
            <v>0</v>
          </cell>
          <cell r="DE105">
            <v>0</v>
          </cell>
          <cell r="DJ105">
            <v>0</v>
          </cell>
          <cell r="DO105">
            <v>0</v>
          </cell>
          <cell r="DS105">
            <v>0</v>
          </cell>
          <cell r="DT105">
            <v>0</v>
          </cell>
          <cell r="DU105">
            <v>0</v>
          </cell>
          <cell r="ED105" t="str">
            <v>G:\Habitat\OPERATIONNEL HABITAT\02- Operations\Photothèque\image non disponible.jpg</v>
          </cell>
          <cell r="EE105" t="str">
            <v>G:\Habitat\OPERATIONNEL HABITAT\02- Operations\Photothèque\image non disponible.jpg</v>
          </cell>
        </row>
        <row r="106">
          <cell r="A106" t="str">
            <v>GILBERT DELGARD 1(ex OUESSANT)</v>
          </cell>
          <cell r="B106">
            <v>9541</v>
          </cell>
          <cell r="C106" t="str">
            <v>SUD</v>
          </cell>
          <cell r="D106" t="str">
            <v>Saint-Louis</v>
          </cell>
          <cell r="E106" t="str">
            <v>ZAC AVENIR</v>
          </cell>
          <cell r="F106">
            <v>24</v>
          </cell>
          <cell r="G106" t="str">
            <v>LLTS</v>
          </cell>
          <cell r="H106" t="str">
            <v>signé</v>
          </cell>
          <cell r="I106" t="str">
            <v>CG3</v>
          </cell>
          <cell r="J106" t="str">
            <v>COL</v>
          </cell>
          <cell r="K106" t="str">
            <v>CF</v>
          </cell>
          <cell r="L106" t="str">
            <v>SIDR</v>
          </cell>
          <cell r="N106" t="str">
            <v>PC</v>
          </cell>
          <cell r="O106" t="str">
            <v>DL</v>
          </cell>
          <cell r="P106" t="str">
            <v>CS</v>
          </cell>
          <cell r="Q106" t="str">
            <v>HBM</v>
          </cell>
          <cell r="R106">
            <v>2004</v>
          </cell>
          <cell r="T106" t="str">
            <v>livraison 2 T</v>
          </cell>
          <cell r="U106" t="str">
            <v>DPV architecture</v>
          </cell>
          <cell r="V106" t="str">
            <v>M - LIVRE/GPA</v>
          </cell>
          <cell r="W106">
            <v>38174</v>
          </cell>
          <cell r="X106" t="str">
            <v>d</v>
          </cell>
          <cell r="Y106" t="str">
            <v>97441404A0313</v>
          </cell>
          <cell r="Z106">
            <v>38421</v>
          </cell>
          <cell r="AA106" t="str">
            <v>o</v>
          </cell>
          <cell r="AB106" t="str">
            <v>validé</v>
          </cell>
          <cell r="AC106" t="str">
            <v/>
          </cell>
          <cell r="AD106">
            <v>38265</v>
          </cell>
          <cell r="AE106">
            <v>38223</v>
          </cell>
          <cell r="AF106" t="str">
            <v>f</v>
          </cell>
          <cell r="AG106">
            <v>38450</v>
          </cell>
          <cell r="AH106">
            <v>38583</v>
          </cell>
          <cell r="AI106" t="str">
            <v>ao</v>
          </cell>
          <cell r="AJ106">
            <v>38768</v>
          </cell>
          <cell r="AK106" t="str">
            <v/>
          </cell>
          <cell r="AL106">
            <v>6.0823250920568119</v>
          </cell>
          <cell r="AM106">
            <v>2006</v>
          </cell>
          <cell r="AN106">
            <v>17</v>
          </cell>
          <cell r="AO106">
            <v>39215</v>
          </cell>
          <cell r="AP106">
            <v>39230</v>
          </cell>
          <cell r="AQ106" t="str">
            <v>li</v>
          </cell>
          <cell r="AR106">
            <v>2007</v>
          </cell>
          <cell r="AS106">
            <v>0</v>
          </cell>
          <cell r="AU106">
            <v>0</v>
          </cell>
          <cell r="AW106">
            <v>19</v>
          </cell>
          <cell r="AX106">
            <v>60</v>
          </cell>
          <cell r="BA106">
            <v>16</v>
          </cell>
          <cell r="BB106">
            <v>70</v>
          </cell>
          <cell r="BC106">
            <v>4</v>
          </cell>
          <cell r="BD106">
            <v>70</v>
          </cell>
          <cell r="BE106">
            <v>9</v>
          </cell>
          <cell r="BF106">
            <v>78</v>
          </cell>
          <cell r="BG106">
            <v>1</v>
          </cell>
          <cell r="BH106">
            <v>80</v>
          </cell>
          <cell r="BI106">
            <v>2</v>
          </cell>
          <cell r="BJ106">
            <v>91</v>
          </cell>
          <cell r="BK106">
            <v>51</v>
          </cell>
          <cell r="BL106">
            <v>4.0999999999999996</v>
          </cell>
          <cell r="BM106">
            <v>0.82</v>
          </cell>
          <cell r="BN106">
            <v>0.8</v>
          </cell>
          <cell r="BO106" t="str">
            <v>signée</v>
          </cell>
          <cell r="BP106">
            <v>0.2</v>
          </cell>
          <cell r="BQ106" t="str">
            <v>signée</v>
          </cell>
          <cell r="BR106" t="str">
            <v>CAF</v>
          </cell>
          <cell r="BT106" t="str">
            <v>signée</v>
          </cell>
          <cell r="BX106" t="str">
            <v>signé</v>
          </cell>
          <cell r="BY106">
            <v>4048</v>
          </cell>
          <cell r="BZ106">
            <v>4994</v>
          </cell>
          <cell r="CA106">
            <v>3601.75</v>
          </cell>
          <cell r="CE106" t="str">
            <v>ECS ind</v>
          </cell>
          <cell r="CF106">
            <v>200000</v>
          </cell>
          <cell r="CG106">
            <v>60000</v>
          </cell>
          <cell r="CH106">
            <v>90000</v>
          </cell>
          <cell r="CI106">
            <v>50000</v>
          </cell>
          <cell r="CJ106" t="str">
            <v>-</v>
          </cell>
          <cell r="CK106" t="str">
            <v>-</v>
          </cell>
          <cell r="CL106" t="str">
            <v>-</v>
          </cell>
          <cell r="CM106" t="str">
            <v>-</v>
          </cell>
          <cell r="CN106">
            <v>0</v>
          </cell>
          <cell r="CQ106" t="str">
            <v>oui</v>
          </cell>
          <cell r="CR106">
            <v>308820</v>
          </cell>
          <cell r="CT106">
            <v>3051779</v>
          </cell>
          <cell r="CX106">
            <v>3360599</v>
          </cell>
          <cell r="DE106">
            <v>150000</v>
          </cell>
          <cell r="DJ106">
            <v>150000</v>
          </cell>
          <cell r="DO106">
            <v>0</v>
          </cell>
          <cell r="DQ106">
            <v>108400</v>
          </cell>
          <cell r="DR106">
            <v>48855</v>
          </cell>
          <cell r="DS106">
            <v>157255</v>
          </cell>
          <cell r="DT106">
            <v>314510</v>
          </cell>
          <cell r="DU106">
            <v>-2896089</v>
          </cell>
          <cell r="ED106" t="str">
            <v>G:\Habitat\OPERATIONNEL HABITAT\02- Operations\Photothèque\images locatifs\Ouessant\ouessant.jpg</v>
          </cell>
          <cell r="EE106" t="str">
            <v>G:\Habitat\OPERATIONNEL HABITAT\02- Operations\Photothèque\image non disponible.jpg</v>
          </cell>
        </row>
        <row r="107">
          <cell r="A107" t="str">
            <v>GILBERT DELGARD 2</v>
          </cell>
          <cell r="B107">
            <v>9541</v>
          </cell>
          <cell r="C107" t="str">
            <v>SUD</v>
          </cell>
          <cell r="D107" t="str">
            <v>Saint-Louis</v>
          </cell>
          <cell r="E107" t="str">
            <v>ZAC AVENIR</v>
          </cell>
          <cell r="F107">
            <v>27</v>
          </cell>
          <cell r="G107" t="str">
            <v>LLTS</v>
          </cell>
          <cell r="H107" t="str">
            <v>signé</v>
          </cell>
          <cell r="I107" t="str">
            <v>CG3</v>
          </cell>
          <cell r="J107" t="str">
            <v>COL</v>
          </cell>
          <cell r="K107" t="str">
            <v>CF</v>
          </cell>
          <cell r="L107" t="str">
            <v>SIDR</v>
          </cell>
          <cell r="N107" t="str">
            <v>PC</v>
          </cell>
          <cell r="O107" t="str">
            <v>DL</v>
          </cell>
          <cell r="P107" t="str">
            <v>CS</v>
          </cell>
          <cell r="Q107" t="str">
            <v>HBM</v>
          </cell>
          <cell r="R107">
            <v>2004</v>
          </cell>
          <cell r="T107" t="str">
            <v>livraison 2 T</v>
          </cell>
          <cell r="U107" t="str">
            <v>DPV architecture</v>
          </cell>
          <cell r="V107" t="str">
            <v>M - LIVRE/GPA</v>
          </cell>
          <cell r="W107">
            <v>38174</v>
          </cell>
          <cell r="X107" t="str">
            <v>d</v>
          </cell>
          <cell r="Y107" t="str">
            <v>97441404A0313</v>
          </cell>
          <cell r="Z107">
            <v>38421</v>
          </cell>
          <cell r="AA107" t="str">
            <v>o</v>
          </cell>
          <cell r="AB107" t="str">
            <v>validé</v>
          </cell>
          <cell r="AC107" t="str">
            <v/>
          </cell>
          <cell r="AD107">
            <v>38265</v>
          </cell>
          <cell r="AE107">
            <v>38223</v>
          </cell>
          <cell r="AF107" t="str">
            <v>f</v>
          </cell>
          <cell r="AG107">
            <v>38450</v>
          </cell>
          <cell r="AH107">
            <v>38583</v>
          </cell>
          <cell r="AI107" t="str">
            <v>ao</v>
          </cell>
          <cell r="AJ107">
            <v>38768</v>
          </cell>
          <cell r="AK107" t="str">
            <v/>
          </cell>
          <cell r="AL107">
            <v>6.0823250920568119</v>
          </cell>
          <cell r="AM107">
            <v>2006</v>
          </cell>
          <cell r="AN107">
            <v>17</v>
          </cell>
          <cell r="AO107">
            <v>39322</v>
          </cell>
          <cell r="AP107">
            <v>39341</v>
          </cell>
          <cell r="AQ107" t="str">
            <v>li</v>
          </cell>
          <cell r="AR107">
            <v>2007</v>
          </cell>
          <cell r="BO107" t="str">
            <v>signée</v>
          </cell>
          <cell r="BQ107" t="str">
            <v>signée</v>
          </cell>
          <cell r="BX107" t="str">
            <v>signé</v>
          </cell>
          <cell r="CE107" t="str">
            <v>ECS ind</v>
          </cell>
          <cell r="CJ107" t="str">
            <v>-</v>
          </cell>
          <cell r="CK107" t="str">
            <v>-</v>
          </cell>
          <cell r="CL107" t="str">
            <v>-</v>
          </cell>
          <cell r="CM107" t="str">
            <v>-</v>
          </cell>
          <cell r="CN107">
            <v>0</v>
          </cell>
          <cell r="CQ107" t="str">
            <v>oui</v>
          </cell>
          <cell r="CX107">
            <v>0</v>
          </cell>
          <cell r="DE107">
            <v>0</v>
          </cell>
          <cell r="DJ107">
            <v>0</v>
          </cell>
          <cell r="DO107">
            <v>0</v>
          </cell>
          <cell r="DS107">
            <v>0</v>
          </cell>
          <cell r="DT107">
            <v>0</v>
          </cell>
          <cell r="DU107">
            <v>0</v>
          </cell>
          <cell r="ED107" t="str">
            <v>G:\Habitat\OPERATIONNEL HABITAT\02- Operations\Photothèque\image non disponible.jpg</v>
          </cell>
          <cell r="EE107" t="str">
            <v>G:\Habitat\OPERATIONNEL HABITAT\02- Operations\Photothèque\image non disponible.jpg</v>
          </cell>
        </row>
        <row r="108">
          <cell r="A108" t="str">
            <v>GOYAVES</v>
          </cell>
          <cell r="B108">
            <v>9406</v>
          </cell>
          <cell r="C108" t="str">
            <v>SUD</v>
          </cell>
          <cell r="D108" t="str">
            <v>Saint-Louis</v>
          </cell>
          <cell r="E108" t="str">
            <v>CENTRE VILLE</v>
          </cell>
          <cell r="F108">
            <v>36</v>
          </cell>
          <cell r="G108" t="str">
            <v>LLTS</v>
          </cell>
          <cell r="J108" t="str">
            <v>COL</v>
          </cell>
          <cell r="K108" t="str">
            <v>RF</v>
          </cell>
          <cell r="N108" t="str">
            <v>JPM</v>
          </cell>
          <cell r="O108" t="str">
            <v>Jmo</v>
          </cell>
          <cell r="P108" t="str">
            <v>CS</v>
          </cell>
          <cell r="R108">
            <v>2002</v>
          </cell>
          <cell r="T108" t="str">
            <v>ras</v>
          </cell>
          <cell r="U108" t="str">
            <v>VALENTIN/REYNAUD</v>
          </cell>
          <cell r="V108" t="str">
            <v>M - LIVRE/GPA</v>
          </cell>
          <cell r="W108">
            <v>37448</v>
          </cell>
          <cell r="X108" t="str">
            <v>d</v>
          </cell>
          <cell r="Y108" t="str">
            <v>97441402A0290</v>
          </cell>
          <cell r="Z108">
            <v>37554</v>
          </cell>
          <cell r="AA108" t="str">
            <v>o</v>
          </cell>
          <cell r="AB108" t="str">
            <v>validé</v>
          </cell>
          <cell r="AC108" t="str">
            <v/>
          </cell>
          <cell r="AE108">
            <v>37540</v>
          </cell>
          <cell r="AF108" t="str">
            <v>f</v>
          </cell>
          <cell r="AG108" t="str">
            <v>O</v>
          </cell>
          <cell r="AH108">
            <v>37783</v>
          </cell>
          <cell r="AI108" t="str">
            <v>ao</v>
          </cell>
          <cell r="AJ108">
            <v>38062</v>
          </cell>
          <cell r="AK108" t="str">
            <v/>
          </cell>
          <cell r="AL108">
            <v>9.172803787480273</v>
          </cell>
          <cell r="AM108">
            <v>2004</v>
          </cell>
          <cell r="AN108">
            <v>16</v>
          </cell>
          <cell r="AO108">
            <v>38549</v>
          </cell>
          <cell r="AP108">
            <v>38586</v>
          </cell>
          <cell r="AQ108" t="str">
            <v>li</v>
          </cell>
          <cell r="AR108">
            <v>2005</v>
          </cell>
          <cell r="BO108" t="str">
            <v>signée</v>
          </cell>
          <cell r="BQ108" t="str">
            <v>signée</v>
          </cell>
          <cell r="BX108" t="str">
            <v>signé</v>
          </cell>
          <cell r="CA108">
            <v>2675</v>
          </cell>
          <cell r="CE108" t="str">
            <v>ECS ind</v>
          </cell>
          <cell r="CF108">
            <v>93752</v>
          </cell>
          <cell r="CG108">
            <v>28125</v>
          </cell>
          <cell r="CH108">
            <v>42188</v>
          </cell>
          <cell r="CI108">
            <v>23438</v>
          </cell>
          <cell r="CJ108" t="str">
            <v>-</v>
          </cell>
          <cell r="CK108" t="str">
            <v>-</v>
          </cell>
          <cell r="CL108" t="str">
            <v>-</v>
          </cell>
          <cell r="CM108" t="str">
            <v>-</v>
          </cell>
          <cell r="CN108">
            <v>0</v>
          </cell>
          <cell r="CQ108" t="str">
            <v>oui</v>
          </cell>
          <cell r="CR108">
            <v>414856</v>
          </cell>
          <cell r="CT108">
            <v>2033791</v>
          </cell>
          <cell r="CX108">
            <v>2448647</v>
          </cell>
          <cell r="DE108">
            <v>70313</v>
          </cell>
          <cell r="DJ108">
            <v>70313</v>
          </cell>
          <cell r="DO108">
            <v>0</v>
          </cell>
          <cell r="DQ108">
            <v>197894</v>
          </cell>
          <cell r="DR108">
            <v>23438</v>
          </cell>
          <cell r="DS108">
            <v>221332</v>
          </cell>
          <cell r="DT108">
            <v>442664</v>
          </cell>
          <cell r="DU108">
            <v>-1935670</v>
          </cell>
          <cell r="ED108" t="str">
            <v>G:\Habitat\OPERATIONNEL HABITAT\02- Operations\Photothèque\images locatifs\goyaves\DSC01761.jpg</v>
          </cell>
          <cell r="EE108" t="str">
            <v>G:\Habitat\OPERATIONNEL HABITAT\02- Operations\Photothèque\images locatifs\goyaves\DSC01763.jpg</v>
          </cell>
        </row>
        <row r="109">
          <cell r="A109" t="str">
            <v>GUERNESEY</v>
          </cell>
          <cell r="C109" t="str">
            <v>NORD</v>
          </cell>
          <cell r="D109" t="str">
            <v>Saint-Denis</v>
          </cell>
          <cell r="E109" t="str">
            <v xml:space="preserve">ZAC  PENTE ZANANAS </v>
          </cell>
          <cell r="F109">
            <v>60</v>
          </cell>
          <cell r="G109" t="str">
            <v>LLTS</v>
          </cell>
          <cell r="J109" t="str">
            <v>COL</v>
          </cell>
          <cell r="K109" t="str">
            <v>CF</v>
          </cell>
          <cell r="L109" t="str">
            <v>SIDR</v>
          </cell>
          <cell r="N109" t="str">
            <v>JPM</v>
          </cell>
          <cell r="Q109" t="str">
            <v>AR</v>
          </cell>
          <cell r="R109">
            <v>2011</v>
          </cell>
          <cell r="V109" t="str">
            <v>A - NON LANCE</v>
          </cell>
          <cell r="AA109" t="str">
            <v/>
          </cell>
          <cell r="AC109" t="str">
            <v/>
          </cell>
          <cell r="AI109" t="str">
            <v/>
          </cell>
          <cell r="AK109" t="str">
            <v/>
          </cell>
          <cell r="AL109">
            <v>0</v>
          </cell>
          <cell r="AQ109" t="str">
            <v/>
          </cell>
          <cell r="CJ109" t="str">
            <v>-</v>
          </cell>
          <cell r="CK109" t="str">
            <v>-</v>
          </cell>
          <cell r="CL109" t="str">
            <v>-</v>
          </cell>
          <cell r="CM109" t="str">
            <v>-</v>
          </cell>
          <cell r="CN109">
            <v>0</v>
          </cell>
          <cell r="CQ109" t="str">
            <v>non</v>
          </cell>
          <cell r="CX109">
            <v>0</v>
          </cell>
          <cell r="DE109">
            <v>0</v>
          </cell>
          <cell r="DJ109">
            <v>0</v>
          </cell>
          <cell r="DO109">
            <v>0</v>
          </cell>
          <cell r="DS109">
            <v>0</v>
          </cell>
          <cell r="DT109">
            <v>0</v>
          </cell>
          <cell r="DU109">
            <v>0</v>
          </cell>
          <cell r="ED109" t="str">
            <v>G:\Habitat\OPERATIONNEL HABITAT\02- Operations\Photothèque\image non disponible.jpg</v>
          </cell>
          <cell r="EE109" t="str">
            <v>G:\Habitat\OPERATIONNEL HABITAT\02- Operations\Photothèque\image non disponible.jpg</v>
          </cell>
        </row>
        <row r="110">
          <cell r="A110" t="str">
            <v>HEBRIDES</v>
          </cell>
          <cell r="B110">
            <v>9640</v>
          </cell>
          <cell r="C110" t="str">
            <v>NORD</v>
          </cell>
          <cell r="D110" t="str">
            <v>Saint-Denis</v>
          </cell>
          <cell r="E110" t="str">
            <v>BELLEPIERRE - RHI PAVADE</v>
          </cell>
          <cell r="F110">
            <v>33</v>
          </cell>
          <cell r="G110" t="str">
            <v>LLS</v>
          </cell>
          <cell r="H110" t="str">
            <v>à compléter</v>
          </cell>
          <cell r="I110" t="str">
            <v>CG4</v>
          </cell>
          <cell r="J110" t="str">
            <v>COL</v>
          </cell>
          <cell r="K110" t="str">
            <v>RF</v>
          </cell>
          <cell r="M110" t="str">
            <v>maitrisé</v>
          </cell>
          <cell r="N110" t="str">
            <v>PC</v>
          </cell>
          <cell r="O110" t="str">
            <v>CA</v>
          </cell>
          <cell r="P110" t="str">
            <v>AM</v>
          </cell>
          <cell r="R110">
            <v>2006</v>
          </cell>
          <cell r="S110">
            <v>0</v>
          </cell>
          <cell r="T110" t="str">
            <v>pb PCok | accès par RD  ok/SNC salazie fin 2009</v>
          </cell>
          <cell r="U110" t="str">
            <v>MARAIS TESSIER</v>
          </cell>
          <cell r="V110" t="str">
            <v>L - CHANTIER EN COURS</v>
          </cell>
          <cell r="W110">
            <v>38938</v>
          </cell>
          <cell r="X110" t="str">
            <v>d</v>
          </cell>
          <cell r="Y110" t="str">
            <v>97441106A0405</v>
          </cell>
          <cell r="Z110">
            <v>39317</v>
          </cell>
          <cell r="AA110" t="str">
            <v>o</v>
          </cell>
          <cell r="AB110">
            <v>38974</v>
          </cell>
          <cell r="AC110" t="str">
            <v>v</v>
          </cell>
          <cell r="AD110">
            <v>39030</v>
          </cell>
          <cell r="AE110">
            <v>38945</v>
          </cell>
          <cell r="AF110" t="str">
            <v>f</v>
          </cell>
          <cell r="AG110">
            <v>39093</v>
          </cell>
          <cell r="AH110">
            <v>39401</v>
          </cell>
          <cell r="AI110" t="str">
            <v>ao</v>
          </cell>
          <cell r="AJ110">
            <v>39644</v>
          </cell>
          <cell r="AK110" t="str">
            <v>ch</v>
          </cell>
          <cell r="AL110">
            <v>7.9892162019989481</v>
          </cell>
          <cell r="AM110">
            <v>2008</v>
          </cell>
          <cell r="AN110">
            <v>16</v>
          </cell>
          <cell r="AO110">
            <v>40132</v>
          </cell>
          <cell r="AP110">
            <v>40147</v>
          </cell>
          <cell r="AQ110" t="str">
            <v/>
          </cell>
          <cell r="AR110">
            <v>2009</v>
          </cell>
          <cell r="AS110">
            <v>1</v>
          </cell>
          <cell r="AT110">
            <v>31</v>
          </cell>
          <cell r="AW110">
            <v>2</v>
          </cell>
          <cell r="AX110">
            <v>58</v>
          </cell>
          <cell r="AY110">
            <v>1</v>
          </cell>
          <cell r="AZ110">
            <v>57</v>
          </cell>
          <cell r="BA110">
            <v>14</v>
          </cell>
          <cell r="BB110">
            <v>69</v>
          </cell>
          <cell r="BE110">
            <v>15</v>
          </cell>
          <cell r="BF110">
            <v>79</v>
          </cell>
          <cell r="BK110">
            <v>33</v>
          </cell>
          <cell r="BL110">
            <v>6.26</v>
          </cell>
          <cell r="BM110">
            <v>0.82</v>
          </cell>
          <cell r="BN110">
            <v>0.2</v>
          </cell>
          <cell r="BO110" t="str">
            <v xml:space="preserve">transmis </v>
          </cell>
          <cell r="BP110">
            <v>0.8</v>
          </cell>
          <cell r="BQ110" t="str">
            <v xml:space="preserve">transmis </v>
          </cell>
          <cell r="BX110" t="str">
            <v>en attente garanties emprunts</v>
          </cell>
          <cell r="BY110">
            <v>2168</v>
          </cell>
          <cell r="BZ110">
            <v>3936</v>
          </cell>
          <cell r="CA110">
            <v>2712.16</v>
          </cell>
          <cell r="CE110" t="str">
            <v>ECS ind</v>
          </cell>
          <cell r="CJ110" t="str">
            <v>Hebrides</v>
          </cell>
          <cell r="CK110" t="str">
            <v>INFI</v>
          </cell>
          <cell r="CL110">
            <v>39650</v>
          </cell>
          <cell r="CM110" t="str">
            <v>-</v>
          </cell>
          <cell r="CN110">
            <v>0</v>
          </cell>
          <cell r="CO110" t="str">
            <v>217 undercies</v>
          </cell>
          <cell r="CQ110" t="str">
            <v>non</v>
          </cell>
          <cell r="CX110">
            <v>0</v>
          </cell>
          <cell r="DE110">
            <v>0</v>
          </cell>
          <cell r="DJ110">
            <v>0</v>
          </cell>
          <cell r="DO110">
            <v>0</v>
          </cell>
          <cell r="DQ110">
            <v>126274</v>
          </cell>
          <cell r="DR110">
            <v>33000</v>
          </cell>
          <cell r="DS110">
            <v>159274</v>
          </cell>
          <cell r="DT110">
            <v>318548</v>
          </cell>
          <cell r="DU110">
            <v>318548</v>
          </cell>
          <cell r="ED110" t="str">
            <v>G:\Habitat\OPERATIONNEL HABITAT\02- Operations\Photothèque\images locatifs\HEBRIDES\Hebrides Pers 1.jpg</v>
          </cell>
          <cell r="EE110" t="str">
            <v>G:\Habitat\OPERATIONNEL HABITAT\02- Operations\Photothèque\images locatifs\HEBRIDES\Hebrides.jpg</v>
          </cell>
          <cell r="EJ110">
            <v>135000</v>
          </cell>
          <cell r="EL110">
            <v>5</v>
          </cell>
          <cell r="EM110">
            <v>100000</v>
          </cell>
          <cell r="EN110" t="str">
            <v>signée</v>
          </cell>
        </row>
        <row r="111">
          <cell r="A111" t="str">
            <v>HESPERIDES SUITE</v>
          </cell>
          <cell r="C111" t="str">
            <v>NORD</v>
          </cell>
          <cell r="D111" t="str">
            <v>Saint-Denis</v>
          </cell>
          <cell r="F111">
            <v>9</v>
          </cell>
          <cell r="G111" t="str">
            <v>LESG</v>
          </cell>
          <cell r="J111" t="str">
            <v>IND</v>
          </cell>
          <cell r="K111" t="str">
            <v>CF</v>
          </cell>
          <cell r="L111" t="str">
            <v>SIDR</v>
          </cell>
          <cell r="N111" t="str">
            <v>BS</v>
          </cell>
          <cell r="O111" t="str">
            <v>OS</v>
          </cell>
          <cell r="P111" t="str">
            <v>LV</v>
          </cell>
          <cell r="Q111" t="str">
            <v>HBM</v>
          </cell>
          <cell r="R111">
            <v>2002</v>
          </cell>
          <cell r="T111" t="str">
            <v>suite op après expro/actualisation en cours</v>
          </cell>
          <cell r="U111" t="str">
            <v>SOAA MEUNIER</v>
          </cell>
          <cell r="V111" t="str">
            <v>I - ACT</v>
          </cell>
          <cell r="AA111" t="str">
            <v/>
          </cell>
          <cell r="AC111" t="str">
            <v/>
          </cell>
          <cell r="AE111">
            <v>39736</v>
          </cell>
          <cell r="AH111">
            <v>39695</v>
          </cell>
          <cell r="AI111" t="str">
            <v>ao</v>
          </cell>
          <cell r="AJ111">
            <v>39859</v>
          </cell>
          <cell r="AK111" t="str">
            <v>ch</v>
          </cell>
          <cell r="AL111">
            <v>5.3918990005260392</v>
          </cell>
          <cell r="AM111">
            <v>2009</v>
          </cell>
          <cell r="AN111">
            <v>12</v>
          </cell>
          <cell r="AO111">
            <v>40224</v>
          </cell>
          <cell r="AP111">
            <v>40239</v>
          </cell>
          <cell r="AQ111" t="str">
            <v/>
          </cell>
          <cell r="AR111">
            <v>2010</v>
          </cell>
          <cell r="CJ111" t="str">
            <v>-</v>
          </cell>
          <cell r="CK111" t="str">
            <v>-</v>
          </cell>
          <cell r="CL111" t="str">
            <v>-</v>
          </cell>
          <cell r="CM111" t="str">
            <v>-</v>
          </cell>
          <cell r="CN111">
            <v>0</v>
          </cell>
          <cell r="CQ111" t="str">
            <v>non</v>
          </cell>
          <cell r="CX111">
            <v>0</v>
          </cell>
          <cell r="DE111">
            <v>0</v>
          </cell>
          <cell r="DJ111">
            <v>0</v>
          </cell>
          <cell r="DO111">
            <v>0</v>
          </cell>
          <cell r="DS111">
            <v>0</v>
          </cell>
          <cell r="DT111">
            <v>0</v>
          </cell>
          <cell r="DU111">
            <v>0</v>
          </cell>
          <cell r="ED111" t="str">
            <v>G:\Habitat\OPERATIONNEL HABITAT\02- Operations\Photothèque\image non disponible.jpg</v>
          </cell>
          <cell r="EE111" t="str">
            <v>G:\Habitat\OPERATIONNEL HABITAT\02- Operations\Photothèque\image non disponible.jpg</v>
          </cell>
        </row>
        <row r="112">
          <cell r="A112" t="str">
            <v>IBIZA</v>
          </cell>
          <cell r="B112">
            <v>9684</v>
          </cell>
          <cell r="C112" t="str">
            <v>EST</v>
          </cell>
          <cell r="D112" t="str">
            <v>Saint-Benoît</v>
          </cell>
          <cell r="E112" t="str">
            <v>RUE AMIRAL BOUVET</v>
          </cell>
          <cell r="F112">
            <v>60</v>
          </cell>
          <cell r="G112" t="str">
            <v>LLTS</v>
          </cell>
          <cell r="J112" t="str">
            <v>COL</v>
          </cell>
          <cell r="K112" t="str">
            <v>RF</v>
          </cell>
          <cell r="M112" t="str">
            <v>autres</v>
          </cell>
          <cell r="N112" t="str">
            <v>JPM</v>
          </cell>
          <cell r="O112" t="str">
            <v>JMO</v>
          </cell>
          <cell r="R112">
            <v>2009</v>
          </cell>
          <cell r="S112">
            <v>0</v>
          </cell>
          <cell r="T112" t="str">
            <v>Deliberation  de la commune pour une expulsion qui n'a pas encore ete effectué - proposition d'agir en 2 tanches pour un depot de dossier 20009 (sur la ere tranche), la ville souhaite voir une présentation du projet global avant dépôt dossier PC</v>
          </cell>
          <cell r="U112" t="str">
            <v>ARCHITECTES DE L'EPERON</v>
          </cell>
          <cell r="V112" t="str">
            <v>C - PROGRAMME</v>
          </cell>
          <cell r="W112">
            <v>39979</v>
          </cell>
          <cell r="X112" t="str">
            <v/>
          </cell>
          <cell r="AA112" t="str">
            <v/>
          </cell>
          <cell r="AC112" t="str">
            <v/>
          </cell>
          <cell r="AE112">
            <v>40055</v>
          </cell>
          <cell r="AF112" t="str">
            <v/>
          </cell>
          <cell r="AH112">
            <v>40040</v>
          </cell>
          <cell r="AI112" t="str">
            <v/>
          </cell>
          <cell r="AJ112">
            <v>40224</v>
          </cell>
          <cell r="AK112" t="str">
            <v/>
          </cell>
          <cell r="AL112">
            <v>6.0494476591267752</v>
          </cell>
          <cell r="AM112">
            <v>2010</v>
          </cell>
          <cell r="AN112">
            <v>16</v>
          </cell>
          <cell r="AO112">
            <v>40709</v>
          </cell>
          <cell r="AP112">
            <v>40724</v>
          </cell>
          <cell r="AQ112" t="str">
            <v/>
          </cell>
          <cell r="AR112">
            <v>2011</v>
          </cell>
          <cell r="CJ112" t="str">
            <v>-</v>
          </cell>
          <cell r="CK112" t="str">
            <v>-</v>
          </cell>
          <cell r="CL112" t="str">
            <v>-</v>
          </cell>
          <cell r="CM112" t="str">
            <v>-</v>
          </cell>
          <cell r="CN112">
            <v>0</v>
          </cell>
          <cell r="CQ112" t="str">
            <v>non</v>
          </cell>
          <cell r="CX112">
            <v>0</v>
          </cell>
          <cell r="DE112">
            <v>0</v>
          </cell>
          <cell r="DJ112">
            <v>0</v>
          </cell>
          <cell r="DO112">
            <v>0</v>
          </cell>
          <cell r="DS112">
            <v>0</v>
          </cell>
          <cell r="DT112">
            <v>0</v>
          </cell>
          <cell r="DU112">
            <v>0</v>
          </cell>
          <cell r="ED112" t="str">
            <v>G:\Habitat\OPERATIONNEL HABITAT\02- Operations\Photothèque\image non disponible.jpg</v>
          </cell>
          <cell r="EE112" t="str">
            <v>G:\Habitat\OPERATIONNEL HABITAT\02- Operations\Photothèque\image non disponible.jpg</v>
          </cell>
        </row>
        <row r="113">
          <cell r="A113" t="str">
            <v>ILES EPARSES</v>
          </cell>
          <cell r="B113">
            <v>9446</v>
          </cell>
          <cell r="C113" t="str">
            <v>NORD</v>
          </cell>
          <cell r="D113" t="str">
            <v>Saint-Denis</v>
          </cell>
          <cell r="E113" t="str">
            <v>AME ILE EPARSES</v>
          </cell>
          <cell r="F113">
            <v>0</v>
          </cell>
          <cell r="G113" t="str">
            <v>OPA</v>
          </cell>
          <cell r="J113" t="str">
            <v>OPA</v>
          </cell>
          <cell r="K113" t="str">
            <v>RF</v>
          </cell>
          <cell r="N113" t="str">
            <v>EC</v>
          </cell>
          <cell r="O113" t="str">
            <v>SV</v>
          </cell>
          <cell r="P113" t="str">
            <v>CC</v>
          </cell>
          <cell r="R113">
            <v>2002</v>
          </cell>
          <cell r="T113" t="str">
            <v>sub frafu non versée 80% | pb conformité/retroccession</v>
          </cell>
          <cell r="U113" t="str">
            <v>DELCOURT</v>
          </cell>
          <cell r="V113" t="str">
            <v>M - LIVRE/GPA</v>
          </cell>
          <cell r="X113" t="str">
            <v>d</v>
          </cell>
          <cell r="AA113" t="str">
            <v/>
          </cell>
          <cell r="AB113" t="str">
            <v>validé</v>
          </cell>
          <cell r="AC113" t="str">
            <v/>
          </cell>
          <cell r="AF113" t="str">
            <v/>
          </cell>
          <cell r="AG113" t="str">
            <v>O</v>
          </cell>
          <cell r="AH113">
            <v>37665</v>
          </cell>
          <cell r="AI113" t="str">
            <v>ao</v>
          </cell>
          <cell r="AJ113">
            <v>37837</v>
          </cell>
          <cell r="AK113" t="str">
            <v/>
          </cell>
          <cell r="AL113">
            <v>5.6549184639663332</v>
          </cell>
          <cell r="AM113">
            <v>2003</v>
          </cell>
          <cell r="AN113">
            <v>19</v>
          </cell>
          <cell r="AO113">
            <v>38415</v>
          </cell>
          <cell r="AP113">
            <v>38564</v>
          </cell>
          <cell r="AQ113" t="str">
            <v>li</v>
          </cell>
          <cell r="AR113">
            <v>2005</v>
          </cell>
          <cell r="BO113" t="str">
            <v>signée</v>
          </cell>
          <cell r="BQ113" t="str">
            <v>signée</v>
          </cell>
          <cell r="BX113" t="str">
            <v>signé</v>
          </cell>
          <cell r="CJ113" t="str">
            <v>-</v>
          </cell>
          <cell r="CK113" t="str">
            <v>-</v>
          </cell>
          <cell r="CL113" t="str">
            <v>-</v>
          </cell>
          <cell r="CM113" t="str">
            <v>-</v>
          </cell>
          <cell r="CN113">
            <v>0</v>
          </cell>
          <cell r="CQ113" t="str">
            <v>oui</v>
          </cell>
          <cell r="CX113">
            <v>0</v>
          </cell>
          <cell r="DE113">
            <v>0</v>
          </cell>
          <cell r="DJ113">
            <v>0</v>
          </cell>
          <cell r="DO113">
            <v>0</v>
          </cell>
          <cell r="DS113">
            <v>0</v>
          </cell>
          <cell r="DT113">
            <v>0</v>
          </cell>
          <cell r="DU113">
            <v>0</v>
          </cell>
          <cell r="ED113" t="str">
            <v>G:\Habitat\OPERATIONNEL HABITAT\02- Operations\Photothèque\images locatifs\iles eparses\iles eparses chantiers (2) (Large).jpg</v>
          </cell>
          <cell r="EE113" t="str">
            <v>G:\Habitat\OPERATIONNEL HABITAT\02- Operations\Photothèque\images locatifs\iles eparses\iles eparses chantiers (8).jpg</v>
          </cell>
        </row>
        <row r="114">
          <cell r="A114" t="str">
            <v>ILET A VIDOT</v>
          </cell>
          <cell r="C114" t="str">
            <v>EST</v>
          </cell>
          <cell r="D114" t="str">
            <v>Salazie</v>
          </cell>
          <cell r="E114" t="str">
            <v>HELL BOURG</v>
          </cell>
          <cell r="F114">
            <v>16</v>
          </cell>
          <cell r="G114" t="str">
            <v>LESG</v>
          </cell>
          <cell r="J114" t="str">
            <v>IND</v>
          </cell>
          <cell r="N114" t="str">
            <v>BB</v>
          </cell>
          <cell r="R114">
            <v>2012</v>
          </cell>
          <cell r="AA114" t="str">
            <v/>
          </cell>
          <cell r="AC114" t="str">
            <v/>
          </cell>
          <cell r="AI114" t="str">
            <v/>
          </cell>
          <cell r="AK114" t="str">
            <v/>
          </cell>
          <cell r="AL114">
            <v>0</v>
          </cell>
          <cell r="AQ114" t="str">
            <v/>
          </cell>
          <cell r="CJ114" t="str">
            <v>-</v>
          </cell>
          <cell r="CK114" t="str">
            <v>-</v>
          </cell>
          <cell r="CL114" t="str">
            <v>-</v>
          </cell>
          <cell r="CM114" t="str">
            <v>-</v>
          </cell>
          <cell r="CN114">
            <v>0</v>
          </cell>
          <cell r="CQ114" t="str">
            <v>non</v>
          </cell>
          <cell r="CX114">
            <v>0</v>
          </cell>
          <cell r="DE114">
            <v>0</v>
          </cell>
          <cell r="DJ114">
            <v>0</v>
          </cell>
          <cell r="DO114">
            <v>0</v>
          </cell>
          <cell r="DS114">
            <v>0</v>
          </cell>
          <cell r="DT114">
            <v>0</v>
          </cell>
          <cell r="DU114">
            <v>0</v>
          </cell>
          <cell r="ED114" t="str">
            <v>G:\Habitat\OPERATIONNEL HABITAT\02- Operations\Photothèque\image non disponible.jpg</v>
          </cell>
          <cell r="EE114" t="str">
            <v>G:\Habitat\OPERATIONNEL HABITAT\02- Operations\Photothèque\image non disponible.jpg</v>
          </cell>
        </row>
        <row r="115">
          <cell r="A115" t="str">
            <v>ILOT  O</v>
          </cell>
          <cell r="C115" t="str">
            <v>SUD</v>
          </cell>
          <cell r="D115" t="str">
            <v>Saint-Pierre</v>
          </cell>
          <cell r="E115" t="str">
            <v>RAVINE BLANCHE</v>
          </cell>
          <cell r="F115">
            <v>18</v>
          </cell>
          <cell r="G115" t="str">
            <v>LLS</v>
          </cell>
          <cell r="J115" t="str">
            <v>COL</v>
          </cell>
          <cell r="K115" t="str">
            <v>CF</v>
          </cell>
          <cell r="L115" t="str">
            <v>SIDR</v>
          </cell>
          <cell r="N115" t="str">
            <v>LC</v>
          </cell>
          <cell r="Q115" t="str">
            <v>HBM</v>
          </cell>
          <cell r="R115">
            <v>2010</v>
          </cell>
          <cell r="T115" t="str">
            <v>Voie non modifiée</v>
          </cell>
          <cell r="V115" t="str">
            <v>A - NON LANCE</v>
          </cell>
          <cell r="X115" t="str">
            <v/>
          </cell>
          <cell r="AA115" t="str">
            <v/>
          </cell>
          <cell r="AC115" t="str">
            <v/>
          </cell>
          <cell r="AF115" t="str">
            <v/>
          </cell>
          <cell r="AI115" t="str">
            <v/>
          </cell>
          <cell r="AK115" t="str">
            <v/>
          </cell>
          <cell r="AL115">
            <v>0</v>
          </cell>
          <cell r="AM115" t="str">
            <v/>
          </cell>
          <cell r="AO115" t="str">
            <v/>
          </cell>
          <cell r="AP115" t="str">
            <v/>
          </cell>
          <cell r="AQ115" t="str">
            <v/>
          </cell>
          <cell r="CJ115" t="str">
            <v>-</v>
          </cell>
          <cell r="CK115" t="str">
            <v>-</v>
          </cell>
          <cell r="CL115" t="str">
            <v>-</v>
          </cell>
          <cell r="CM115" t="str">
            <v>-</v>
          </cell>
          <cell r="CN115">
            <v>0</v>
          </cell>
          <cell r="CP115" t="str">
            <v>ANRU St Pierre</v>
          </cell>
          <cell r="CQ115" t="str">
            <v>non</v>
          </cell>
          <cell r="CX115">
            <v>0</v>
          </cell>
          <cell r="DE115">
            <v>0</v>
          </cell>
          <cell r="DJ115">
            <v>0</v>
          </cell>
          <cell r="DO115">
            <v>0</v>
          </cell>
          <cell r="DS115">
            <v>0</v>
          </cell>
          <cell r="DT115">
            <v>0</v>
          </cell>
          <cell r="DU115">
            <v>0</v>
          </cell>
          <cell r="ED115" t="str">
            <v>G:\Habitat\OPERATIONNEL HABITAT\02- Operations\Photothèque\image non disponible.jpg</v>
          </cell>
          <cell r="EE115" t="str">
            <v>G:\Habitat\OPERATIONNEL HABITAT\02- Operations\Photothèque\image non disponible.jpg</v>
          </cell>
        </row>
        <row r="116">
          <cell r="A116" t="str">
            <v>ILOT 6,2</v>
          </cell>
          <cell r="C116" t="str">
            <v>SUD</v>
          </cell>
          <cell r="D116" t="str">
            <v>Saint-Pierre</v>
          </cell>
          <cell r="E116" t="str">
            <v>MAIL CENTRE VILLE</v>
          </cell>
          <cell r="F116">
            <v>42</v>
          </cell>
          <cell r="G116" t="str">
            <v>PLS</v>
          </cell>
          <cell r="J116" t="str">
            <v>COL</v>
          </cell>
          <cell r="K116" t="str">
            <v>CF</v>
          </cell>
          <cell r="L116" t="str">
            <v>SIDR</v>
          </cell>
          <cell r="N116" t="str">
            <v>N.A.</v>
          </cell>
          <cell r="Q116" t="str">
            <v>HBM</v>
          </cell>
          <cell r="R116" t="str">
            <v>non prog</v>
          </cell>
          <cell r="T116" t="str">
            <v>Attribution remise en cause par la ville</v>
          </cell>
          <cell r="AA116" t="str">
            <v/>
          </cell>
          <cell r="AC116" t="str">
            <v/>
          </cell>
          <cell r="AI116" t="str">
            <v/>
          </cell>
          <cell r="AK116" t="str">
            <v/>
          </cell>
          <cell r="AL116">
            <v>0</v>
          </cell>
          <cell r="AQ116" t="str">
            <v/>
          </cell>
          <cell r="CJ116" t="str">
            <v>-</v>
          </cell>
          <cell r="CK116" t="str">
            <v>-</v>
          </cell>
          <cell r="CL116" t="str">
            <v>-</v>
          </cell>
          <cell r="CM116" t="str">
            <v>-</v>
          </cell>
          <cell r="CN116">
            <v>0</v>
          </cell>
          <cell r="CQ116" t="str">
            <v>non</v>
          </cell>
          <cell r="CX116">
            <v>0</v>
          </cell>
          <cell r="DE116">
            <v>0</v>
          </cell>
          <cell r="DJ116">
            <v>0</v>
          </cell>
          <cell r="DO116">
            <v>0</v>
          </cell>
          <cell r="DS116">
            <v>0</v>
          </cell>
          <cell r="DT116">
            <v>0</v>
          </cell>
          <cell r="DU116">
            <v>0</v>
          </cell>
          <cell r="ED116" t="str">
            <v>G:\Habitat\OPERATIONNEL HABITAT\02- Operations\Photothèque\image non disponible.jpg</v>
          </cell>
          <cell r="EE116" t="str">
            <v>G:\Habitat\OPERATIONNEL HABITAT\02- Operations\Photothèque\image non disponible.jpg</v>
          </cell>
        </row>
        <row r="117">
          <cell r="A117" t="str">
            <v>ILOT 6.3</v>
          </cell>
          <cell r="C117" t="str">
            <v>SUD</v>
          </cell>
          <cell r="D117" t="str">
            <v>Saint-Pierre</v>
          </cell>
          <cell r="E117" t="str">
            <v>MAIL CENTRE VILLE</v>
          </cell>
          <cell r="F117">
            <v>34</v>
          </cell>
          <cell r="G117" t="str">
            <v>LLTS</v>
          </cell>
          <cell r="J117" t="str">
            <v>COL</v>
          </cell>
          <cell r="K117" t="str">
            <v>CF</v>
          </cell>
          <cell r="L117" t="str">
            <v>SIDR</v>
          </cell>
          <cell r="N117" t="str">
            <v>N.A.</v>
          </cell>
          <cell r="Q117" t="str">
            <v>HBM</v>
          </cell>
          <cell r="R117" t="str">
            <v>non prog</v>
          </cell>
          <cell r="T117" t="str">
            <v>Attribution remise en cause par la ville</v>
          </cell>
          <cell r="AA117" t="str">
            <v/>
          </cell>
          <cell r="AC117" t="str">
            <v/>
          </cell>
          <cell r="AI117" t="str">
            <v/>
          </cell>
          <cell r="AK117" t="str">
            <v/>
          </cell>
          <cell r="AL117">
            <v>0</v>
          </cell>
          <cell r="AQ117" t="str">
            <v/>
          </cell>
          <cell r="CJ117" t="str">
            <v>-</v>
          </cell>
          <cell r="CK117" t="str">
            <v>-</v>
          </cell>
          <cell r="CL117" t="str">
            <v>-</v>
          </cell>
          <cell r="CM117" t="str">
            <v>-</v>
          </cell>
          <cell r="CN117">
            <v>0</v>
          </cell>
          <cell r="CQ117" t="str">
            <v>non</v>
          </cell>
          <cell r="CX117">
            <v>0</v>
          </cell>
          <cell r="DE117">
            <v>0</v>
          </cell>
          <cell r="DJ117">
            <v>0</v>
          </cell>
          <cell r="DO117">
            <v>0</v>
          </cell>
          <cell r="DS117">
            <v>0</v>
          </cell>
          <cell r="DT117">
            <v>0</v>
          </cell>
          <cell r="DU117">
            <v>0</v>
          </cell>
          <cell r="ED117" t="str">
            <v>G:\Habitat\OPERATIONNEL HABITAT\02- Operations\Photothèque\image non disponible.jpg</v>
          </cell>
          <cell r="EE117" t="str">
            <v>G:\Habitat\OPERATIONNEL HABITAT\02- Operations\Photothèque\image non disponible.jpg</v>
          </cell>
        </row>
        <row r="118">
          <cell r="A118" t="str">
            <v>ILOT E</v>
          </cell>
          <cell r="C118" t="str">
            <v>SUD</v>
          </cell>
          <cell r="D118" t="str">
            <v>Saint-Pierre</v>
          </cell>
          <cell r="E118" t="str">
            <v>RAVINE BLANCHE</v>
          </cell>
          <cell r="F118">
            <v>18</v>
          </cell>
          <cell r="G118" t="str">
            <v>LLS</v>
          </cell>
          <cell r="J118" t="str">
            <v>COL</v>
          </cell>
          <cell r="K118" t="str">
            <v>CF</v>
          </cell>
          <cell r="L118" t="str">
            <v>SIDR</v>
          </cell>
          <cell r="N118" t="str">
            <v>LC</v>
          </cell>
          <cell r="R118">
            <v>2012</v>
          </cell>
          <cell r="AA118" t="str">
            <v/>
          </cell>
          <cell r="AC118" t="str">
            <v/>
          </cell>
          <cell r="AI118" t="str">
            <v/>
          </cell>
          <cell r="AK118" t="str">
            <v/>
          </cell>
          <cell r="AL118">
            <v>0</v>
          </cell>
          <cell r="AQ118" t="str">
            <v/>
          </cell>
          <cell r="CJ118" t="str">
            <v>-</v>
          </cell>
          <cell r="CK118" t="str">
            <v>-</v>
          </cell>
          <cell r="CL118" t="str">
            <v>-</v>
          </cell>
          <cell r="CM118" t="str">
            <v>-</v>
          </cell>
          <cell r="CN118">
            <v>0</v>
          </cell>
          <cell r="CP118" t="str">
            <v>ANRU St Pierre</v>
          </cell>
          <cell r="CQ118" t="str">
            <v>non</v>
          </cell>
          <cell r="CX118">
            <v>0</v>
          </cell>
          <cell r="DE118">
            <v>0</v>
          </cell>
          <cell r="DJ118">
            <v>0</v>
          </cell>
          <cell r="DO118">
            <v>0</v>
          </cell>
          <cell r="DS118">
            <v>0</v>
          </cell>
          <cell r="DT118">
            <v>0</v>
          </cell>
          <cell r="DU118">
            <v>0</v>
          </cell>
          <cell r="ED118" t="str">
            <v>G:\Habitat\OPERATIONNEL HABITAT\02- Operations\Photothèque\image non disponible.jpg</v>
          </cell>
          <cell r="EE118" t="str">
            <v>G:\Habitat\OPERATIONNEL HABITAT\02- Operations\Photothèque\image non disponible.jpg</v>
          </cell>
        </row>
        <row r="119">
          <cell r="A119" t="str">
            <v>ILOT F</v>
          </cell>
          <cell r="C119" t="str">
            <v>SUD</v>
          </cell>
          <cell r="D119" t="str">
            <v>Saint-Pierre</v>
          </cell>
          <cell r="E119" t="str">
            <v>RAVINE BLANCHE</v>
          </cell>
          <cell r="F119">
            <v>40</v>
          </cell>
          <cell r="G119" t="str">
            <v>LLS</v>
          </cell>
          <cell r="J119" t="str">
            <v>COL</v>
          </cell>
          <cell r="K119" t="str">
            <v>CF</v>
          </cell>
          <cell r="L119" t="str">
            <v>SIDR</v>
          </cell>
          <cell r="N119" t="str">
            <v>LC</v>
          </cell>
          <cell r="R119">
            <v>2011</v>
          </cell>
          <cell r="T119" t="str">
            <v>Faisabilté lié à la réhabilitation du canal SORMEA</v>
          </cell>
          <cell r="AA119" t="str">
            <v/>
          </cell>
          <cell r="AC119" t="str">
            <v/>
          </cell>
          <cell r="AI119" t="str">
            <v/>
          </cell>
          <cell r="AK119" t="str">
            <v/>
          </cell>
          <cell r="AL119">
            <v>0</v>
          </cell>
          <cell r="AQ119" t="str">
            <v/>
          </cell>
          <cell r="CJ119" t="str">
            <v>-</v>
          </cell>
          <cell r="CK119" t="str">
            <v>-</v>
          </cell>
          <cell r="CL119" t="str">
            <v>-</v>
          </cell>
          <cell r="CM119" t="str">
            <v>-</v>
          </cell>
          <cell r="CN119">
            <v>0</v>
          </cell>
          <cell r="CP119" t="str">
            <v>ANRU St Pierre</v>
          </cell>
          <cell r="CQ119" t="str">
            <v>non</v>
          </cell>
          <cell r="CX119">
            <v>0</v>
          </cell>
          <cell r="DE119">
            <v>0</v>
          </cell>
          <cell r="DJ119">
            <v>0</v>
          </cell>
          <cell r="DO119">
            <v>0</v>
          </cell>
          <cell r="DS119">
            <v>0</v>
          </cell>
          <cell r="DT119">
            <v>0</v>
          </cell>
          <cell r="DU119">
            <v>0</v>
          </cell>
          <cell r="ED119" t="str">
            <v>G:\Habitat\OPERATIONNEL HABITAT\02- Operations\Photothèque\image non disponible.jpg</v>
          </cell>
          <cell r="EE119" t="str">
            <v>G:\Habitat\OPERATIONNEL HABITAT\02- Operations\Photothèque\image non disponible.jpg</v>
          </cell>
        </row>
        <row r="120">
          <cell r="A120" t="str">
            <v xml:space="preserve">ILOT G </v>
          </cell>
          <cell r="C120" t="str">
            <v>SUD</v>
          </cell>
          <cell r="D120" t="str">
            <v>Saint-Pierre</v>
          </cell>
          <cell r="E120" t="str">
            <v>RAVINE BLANCHE</v>
          </cell>
          <cell r="F120">
            <v>32</v>
          </cell>
          <cell r="G120" t="str">
            <v>LLS</v>
          </cell>
          <cell r="J120" t="str">
            <v>COL</v>
          </cell>
          <cell r="K120" t="str">
            <v>CF</v>
          </cell>
          <cell r="L120" t="str">
            <v>SIDR</v>
          </cell>
          <cell r="N120" t="str">
            <v>LC</v>
          </cell>
          <cell r="Q120" t="str">
            <v>HBM</v>
          </cell>
          <cell r="R120">
            <v>2011</v>
          </cell>
          <cell r="S120">
            <v>0</v>
          </cell>
          <cell r="V120" t="str">
            <v>A - NON LANCE</v>
          </cell>
          <cell r="X120" t="str">
            <v/>
          </cell>
          <cell r="AA120" t="str">
            <v/>
          </cell>
          <cell r="AC120" t="str">
            <v/>
          </cell>
          <cell r="AF120" t="str">
            <v/>
          </cell>
          <cell r="AI120" t="str">
            <v/>
          </cell>
          <cell r="AK120" t="str">
            <v/>
          </cell>
          <cell r="AL120">
            <v>0</v>
          </cell>
          <cell r="AM120" t="str">
            <v/>
          </cell>
          <cell r="AO120" t="str">
            <v/>
          </cell>
          <cell r="AP120" t="str">
            <v/>
          </cell>
          <cell r="AQ120" t="str">
            <v/>
          </cell>
          <cell r="BK120">
            <v>0</v>
          </cell>
          <cell r="CJ120" t="str">
            <v>-</v>
          </cell>
          <cell r="CK120" t="str">
            <v>-</v>
          </cell>
          <cell r="CL120" t="str">
            <v>-</v>
          </cell>
          <cell r="CM120" t="str">
            <v>-</v>
          </cell>
          <cell r="CN120">
            <v>0</v>
          </cell>
          <cell r="CP120" t="str">
            <v>ANRU St Pierre</v>
          </cell>
          <cell r="CQ120" t="str">
            <v>non</v>
          </cell>
          <cell r="CX120">
            <v>0</v>
          </cell>
          <cell r="DE120">
            <v>0</v>
          </cell>
          <cell r="DJ120">
            <v>0</v>
          </cell>
          <cell r="DO120">
            <v>0</v>
          </cell>
          <cell r="DS120">
            <v>0</v>
          </cell>
          <cell r="DT120">
            <v>0</v>
          </cell>
          <cell r="DU120">
            <v>0</v>
          </cell>
          <cell r="ED120" t="str">
            <v>G:\Habitat\OPERATIONNEL HABITAT\02- Operations\Photothèque\image non disponible.jpg</v>
          </cell>
          <cell r="EE120" t="str">
            <v>G:\Habitat\OPERATIONNEL HABITAT\02- Operations\Photothèque\image non disponible.jpg</v>
          </cell>
        </row>
        <row r="121">
          <cell r="A121" t="str">
            <v>ILOT L</v>
          </cell>
          <cell r="C121" t="str">
            <v>SUD</v>
          </cell>
          <cell r="D121" t="str">
            <v>Saint-Pierre</v>
          </cell>
          <cell r="E121" t="str">
            <v>RAVINE BLANCHE</v>
          </cell>
          <cell r="F121">
            <v>18</v>
          </cell>
          <cell r="G121" t="str">
            <v>LLS</v>
          </cell>
          <cell r="J121" t="str">
            <v>COL</v>
          </cell>
          <cell r="K121" t="str">
            <v>CF</v>
          </cell>
          <cell r="L121" t="str">
            <v>SIDR</v>
          </cell>
          <cell r="N121" t="str">
            <v>LC</v>
          </cell>
          <cell r="Q121" t="str">
            <v>HBM</v>
          </cell>
          <cell r="R121">
            <v>2012</v>
          </cell>
          <cell r="T121" t="str">
            <v>Foncier SIDR modifier dans le cadre de l'aménagement global</v>
          </cell>
          <cell r="V121" t="str">
            <v>A - NON LANCE</v>
          </cell>
          <cell r="AA121" t="str">
            <v/>
          </cell>
          <cell r="AC121" t="str">
            <v/>
          </cell>
          <cell r="AI121" t="str">
            <v/>
          </cell>
          <cell r="AK121" t="str">
            <v/>
          </cell>
          <cell r="AL121">
            <v>0</v>
          </cell>
          <cell r="AQ121" t="str">
            <v/>
          </cell>
          <cell r="CJ121" t="str">
            <v>-</v>
          </cell>
          <cell r="CK121" t="str">
            <v>-</v>
          </cell>
          <cell r="CL121" t="str">
            <v>-</v>
          </cell>
          <cell r="CM121" t="str">
            <v>-</v>
          </cell>
          <cell r="CN121">
            <v>0</v>
          </cell>
          <cell r="CP121" t="str">
            <v>ANRU St Pierre</v>
          </cell>
          <cell r="CQ121" t="str">
            <v>non</v>
          </cell>
          <cell r="CX121">
            <v>0</v>
          </cell>
          <cell r="DE121">
            <v>0</v>
          </cell>
          <cell r="DJ121">
            <v>0</v>
          </cell>
          <cell r="DO121">
            <v>0</v>
          </cell>
          <cell r="DS121">
            <v>0</v>
          </cell>
          <cell r="DT121">
            <v>0</v>
          </cell>
          <cell r="DU121">
            <v>0</v>
          </cell>
          <cell r="ED121" t="str">
            <v>G:\Habitat\OPERATIONNEL HABITAT\02- Operations\Photothèque\image non disponible.jpg</v>
          </cell>
          <cell r="EE121" t="str">
            <v>G:\Habitat\OPERATIONNEL HABITAT\02- Operations\Photothèque\image non disponible.jpg</v>
          </cell>
        </row>
        <row r="122">
          <cell r="A122" t="str">
            <v>ILOT  M</v>
          </cell>
          <cell r="C122" t="str">
            <v>SUD</v>
          </cell>
          <cell r="D122" t="str">
            <v>Saint-Pierre</v>
          </cell>
          <cell r="E122" t="str">
            <v>RAVINE BLANCHE</v>
          </cell>
          <cell r="F122">
            <v>18</v>
          </cell>
          <cell r="G122" t="str">
            <v>LLS</v>
          </cell>
          <cell r="J122" t="str">
            <v>COL</v>
          </cell>
          <cell r="K122" t="str">
            <v>CF</v>
          </cell>
          <cell r="L122" t="str">
            <v>SIDR</v>
          </cell>
          <cell r="N122" t="str">
            <v>LC</v>
          </cell>
          <cell r="Q122" t="str">
            <v>HBM</v>
          </cell>
          <cell r="R122">
            <v>2012</v>
          </cell>
          <cell r="T122" t="str">
            <v>Foncier SIDR modifier dans le cadre de l'aménagement global</v>
          </cell>
          <cell r="V122" t="str">
            <v>A - NON LANCE</v>
          </cell>
          <cell r="AA122" t="str">
            <v/>
          </cell>
          <cell r="AC122" t="str">
            <v/>
          </cell>
          <cell r="AI122" t="str">
            <v/>
          </cell>
          <cell r="AK122" t="str">
            <v/>
          </cell>
          <cell r="AL122">
            <v>0</v>
          </cell>
          <cell r="AQ122" t="str">
            <v/>
          </cell>
          <cell r="CJ122" t="str">
            <v>-</v>
          </cell>
          <cell r="CK122" t="str">
            <v>-</v>
          </cell>
          <cell r="CL122" t="str">
            <v>-</v>
          </cell>
          <cell r="CM122" t="str">
            <v>-</v>
          </cell>
          <cell r="CN122">
            <v>0</v>
          </cell>
          <cell r="CP122" t="str">
            <v>ANRU St Pierre</v>
          </cell>
          <cell r="CQ122" t="str">
            <v>non</v>
          </cell>
          <cell r="CX122">
            <v>0</v>
          </cell>
          <cell r="DE122">
            <v>0</v>
          </cell>
          <cell r="DJ122">
            <v>0</v>
          </cell>
          <cell r="DO122">
            <v>0</v>
          </cell>
          <cell r="DS122">
            <v>0</v>
          </cell>
          <cell r="DT122">
            <v>0</v>
          </cell>
          <cell r="DU122">
            <v>0</v>
          </cell>
          <cell r="ED122" t="str">
            <v>G:\Habitat\OPERATIONNEL HABITAT\02- Operations\Photothèque\image non disponible.jpg</v>
          </cell>
          <cell r="EE122" t="str">
            <v>G:\Habitat\OPERATIONNEL HABITAT\02- Operations\Photothèque\image non disponible.jpg</v>
          </cell>
        </row>
        <row r="123">
          <cell r="A123" t="str">
            <v>ILOT N</v>
          </cell>
          <cell r="C123" t="str">
            <v>SUD</v>
          </cell>
          <cell r="D123" t="str">
            <v>Saint-Pierre</v>
          </cell>
          <cell r="E123" t="str">
            <v>RAVINE BLANCHE</v>
          </cell>
          <cell r="F123">
            <v>18</v>
          </cell>
          <cell r="G123" t="str">
            <v>LLS</v>
          </cell>
          <cell r="J123" t="str">
            <v>COL</v>
          </cell>
          <cell r="K123" t="str">
            <v>CF</v>
          </cell>
          <cell r="L123" t="str">
            <v>SIDR</v>
          </cell>
          <cell r="N123" t="str">
            <v>LC</v>
          </cell>
          <cell r="Q123" t="str">
            <v>HBM</v>
          </cell>
          <cell r="R123">
            <v>2012</v>
          </cell>
          <cell r="T123" t="str">
            <v>Foncier SIDR modifier dans le cadre de l'aménagement global</v>
          </cell>
          <cell r="V123" t="str">
            <v>A - NON LANCE</v>
          </cell>
          <cell r="AA123" t="str">
            <v/>
          </cell>
          <cell r="AC123" t="str">
            <v/>
          </cell>
          <cell r="AI123" t="str">
            <v/>
          </cell>
          <cell r="AK123" t="str">
            <v/>
          </cell>
          <cell r="AL123">
            <v>0</v>
          </cell>
          <cell r="AQ123" t="str">
            <v/>
          </cell>
          <cell r="CJ123" t="str">
            <v>-</v>
          </cell>
          <cell r="CK123" t="str">
            <v>-</v>
          </cell>
          <cell r="CL123" t="str">
            <v>-</v>
          </cell>
          <cell r="CM123" t="str">
            <v>-</v>
          </cell>
          <cell r="CN123">
            <v>0</v>
          </cell>
          <cell r="CP123" t="str">
            <v>ANRU St Pierre</v>
          </cell>
          <cell r="CQ123" t="str">
            <v>non</v>
          </cell>
          <cell r="CX123">
            <v>0</v>
          </cell>
          <cell r="DE123">
            <v>0</v>
          </cell>
          <cell r="DJ123">
            <v>0</v>
          </cell>
          <cell r="DO123">
            <v>0</v>
          </cell>
          <cell r="DS123">
            <v>0</v>
          </cell>
          <cell r="DT123">
            <v>0</v>
          </cell>
          <cell r="DU123">
            <v>0</v>
          </cell>
          <cell r="ED123" t="str">
            <v>G:\Habitat\OPERATIONNEL HABITAT\02- Operations\Photothèque\image non disponible.jpg</v>
          </cell>
          <cell r="EE123" t="str">
            <v>G:\Habitat\OPERATIONNEL HABITAT\02- Operations\Photothèque\image non disponible.jpg</v>
          </cell>
        </row>
        <row r="124">
          <cell r="A124" t="str">
            <v>ILOT TEST(KARLY 1)</v>
          </cell>
          <cell r="C124" t="str">
            <v>OUEST</v>
          </cell>
          <cell r="D124" t="str">
            <v>Saint-Paul</v>
          </cell>
          <cell r="E124" t="str">
            <v>TOURNAN KARLY</v>
          </cell>
          <cell r="F124">
            <v>180</v>
          </cell>
          <cell r="G124" t="str">
            <v>nd</v>
          </cell>
          <cell r="J124" t="str">
            <v>COL</v>
          </cell>
          <cell r="K124" t="str">
            <v>CF</v>
          </cell>
          <cell r="L124" t="str">
            <v>SIDR</v>
          </cell>
          <cell r="M124" t="str">
            <v>maitrisé</v>
          </cell>
          <cell r="N124" t="str">
            <v>PC</v>
          </cell>
          <cell r="O124" t="str">
            <v>DL</v>
          </cell>
          <cell r="Q124" t="str">
            <v>CP</v>
          </cell>
          <cell r="R124">
            <v>2011</v>
          </cell>
          <cell r="S124">
            <v>0</v>
          </cell>
          <cell r="T124" t="str">
            <v>Attente dossier aménageur pour mi juin 2010 - (attention absence de PLU validé sur la zone)</v>
          </cell>
          <cell r="U124" t="str">
            <v>procedure formalisée</v>
          </cell>
          <cell r="V124" t="str">
            <v>C - PROGRAMME</v>
          </cell>
          <cell r="X124" t="str">
            <v/>
          </cell>
          <cell r="AA124" t="str">
            <v/>
          </cell>
          <cell r="AC124" t="str">
            <v/>
          </cell>
          <cell r="AF124" t="str">
            <v/>
          </cell>
          <cell r="AI124" t="str">
            <v/>
          </cell>
          <cell r="AK124" t="str">
            <v/>
          </cell>
          <cell r="AL124">
            <v>0</v>
          </cell>
          <cell r="AM124" t="str">
            <v/>
          </cell>
          <cell r="AO124" t="str">
            <v/>
          </cell>
          <cell r="AP124" t="str">
            <v/>
          </cell>
          <cell r="AQ124" t="str">
            <v/>
          </cell>
          <cell r="CJ124" t="str">
            <v>-</v>
          </cell>
          <cell r="CK124" t="str">
            <v>-</v>
          </cell>
          <cell r="CL124" t="str">
            <v>-</v>
          </cell>
          <cell r="CM124" t="str">
            <v>-</v>
          </cell>
          <cell r="CN124">
            <v>0</v>
          </cell>
          <cell r="CQ124" t="str">
            <v>non</v>
          </cell>
          <cell r="CX124">
            <v>0</v>
          </cell>
          <cell r="DE124">
            <v>0</v>
          </cell>
          <cell r="DJ124">
            <v>0</v>
          </cell>
          <cell r="DO124">
            <v>0</v>
          </cell>
          <cell r="DS124">
            <v>0</v>
          </cell>
          <cell r="DT124">
            <v>0</v>
          </cell>
          <cell r="DU124">
            <v>0</v>
          </cell>
          <cell r="ED124" t="str">
            <v>G:\Habitat\OPERATIONNEL HABITAT\02- Operations\Photothèque\image non disponible.jpg</v>
          </cell>
          <cell r="EE124" t="str">
            <v>G:\Habitat\OPERATIONNEL HABITAT\02- Operations\Photothèque\image non disponible.jpg</v>
          </cell>
        </row>
        <row r="125">
          <cell r="A125" t="str">
            <v>ILOT X</v>
          </cell>
          <cell r="C125" t="str">
            <v>SUD</v>
          </cell>
          <cell r="D125" t="str">
            <v>Saint-Pierre</v>
          </cell>
          <cell r="E125" t="str">
            <v>RAVINE BLANCHE</v>
          </cell>
          <cell r="F125">
            <v>18</v>
          </cell>
          <cell r="G125" t="str">
            <v>LLS</v>
          </cell>
          <cell r="J125" t="str">
            <v>COL</v>
          </cell>
          <cell r="K125" t="str">
            <v>CF</v>
          </cell>
          <cell r="L125" t="str">
            <v>SIDR</v>
          </cell>
          <cell r="N125" t="str">
            <v>LC</v>
          </cell>
          <cell r="R125">
            <v>2010</v>
          </cell>
          <cell r="T125" t="str">
            <v>Voie non modifiée</v>
          </cell>
          <cell r="AA125" t="str">
            <v/>
          </cell>
          <cell r="AC125" t="str">
            <v/>
          </cell>
          <cell r="AI125" t="str">
            <v/>
          </cell>
          <cell r="AK125" t="str">
            <v/>
          </cell>
          <cell r="AL125">
            <v>0</v>
          </cell>
          <cell r="AQ125" t="str">
            <v/>
          </cell>
          <cell r="CJ125" t="str">
            <v>-</v>
          </cell>
          <cell r="CK125" t="str">
            <v>-</v>
          </cell>
          <cell r="CL125" t="str">
            <v>-</v>
          </cell>
          <cell r="CM125" t="str">
            <v>-</v>
          </cell>
          <cell r="CN125">
            <v>0</v>
          </cell>
          <cell r="CP125" t="str">
            <v>ANRU St Pierre</v>
          </cell>
          <cell r="CQ125" t="str">
            <v>non</v>
          </cell>
          <cell r="CX125">
            <v>0</v>
          </cell>
          <cell r="DE125">
            <v>0</v>
          </cell>
          <cell r="DJ125">
            <v>0</v>
          </cell>
          <cell r="DO125">
            <v>0</v>
          </cell>
          <cell r="DS125">
            <v>0</v>
          </cell>
          <cell r="DT125">
            <v>0</v>
          </cell>
          <cell r="DU125">
            <v>0</v>
          </cell>
          <cell r="ED125" t="str">
            <v>G:\Habitat\OPERATIONNEL HABITAT\02- Operations\Photothèque\image non disponible.jpg</v>
          </cell>
          <cell r="EE125" t="str">
            <v>G:\Habitat\OPERATIONNEL HABITAT\02- Operations\Photothèque\image non disponible.jpg</v>
          </cell>
        </row>
        <row r="126">
          <cell r="A126" t="str">
            <v>ILOT H</v>
          </cell>
          <cell r="C126" t="str">
            <v>SUD</v>
          </cell>
          <cell r="D126" t="str">
            <v>Saint-Pierre</v>
          </cell>
          <cell r="E126" t="str">
            <v>RAVINE BLANCHE</v>
          </cell>
          <cell r="F126">
            <v>30</v>
          </cell>
          <cell r="G126" t="str">
            <v>LLS</v>
          </cell>
          <cell r="J126" t="str">
            <v>COL</v>
          </cell>
          <cell r="K126" t="str">
            <v>CF</v>
          </cell>
          <cell r="L126" t="str">
            <v>SIDR</v>
          </cell>
          <cell r="N126" t="str">
            <v>LC</v>
          </cell>
          <cell r="Q126" t="str">
            <v>HBM</v>
          </cell>
          <cell r="R126">
            <v>2011</v>
          </cell>
          <cell r="V126" t="str">
            <v>A - NON LANCE</v>
          </cell>
          <cell r="X126" t="str">
            <v/>
          </cell>
          <cell r="AA126" t="str">
            <v/>
          </cell>
          <cell r="AC126" t="str">
            <v/>
          </cell>
          <cell r="AF126" t="str">
            <v/>
          </cell>
          <cell r="AI126" t="str">
            <v/>
          </cell>
          <cell r="AK126" t="str">
            <v/>
          </cell>
          <cell r="AL126">
            <v>0</v>
          </cell>
          <cell r="AM126" t="str">
            <v/>
          </cell>
          <cell r="AO126" t="str">
            <v/>
          </cell>
          <cell r="AP126" t="str">
            <v/>
          </cell>
          <cell r="AQ126" t="str">
            <v/>
          </cell>
          <cell r="CJ126" t="str">
            <v>-</v>
          </cell>
          <cell r="CK126" t="str">
            <v>-</v>
          </cell>
          <cell r="CL126" t="str">
            <v>-</v>
          </cell>
          <cell r="CM126" t="str">
            <v>-</v>
          </cell>
          <cell r="CN126">
            <v>0</v>
          </cell>
          <cell r="CP126" t="str">
            <v>ANRU St Pierre</v>
          </cell>
          <cell r="CQ126" t="str">
            <v>non</v>
          </cell>
          <cell r="CX126">
            <v>0</v>
          </cell>
          <cell r="DE126">
            <v>0</v>
          </cell>
          <cell r="DJ126">
            <v>0</v>
          </cell>
          <cell r="DO126">
            <v>0</v>
          </cell>
          <cell r="DS126">
            <v>0</v>
          </cell>
          <cell r="DT126">
            <v>0</v>
          </cell>
          <cell r="DU126">
            <v>0</v>
          </cell>
          <cell r="ED126" t="str">
            <v>G:\Habitat\OPERATIONNEL HABITAT\02- Operations\Photothèque\image non disponible.jpg</v>
          </cell>
          <cell r="EE126" t="str">
            <v>G:\Habitat\OPERATIONNEL HABITAT\02- Operations\Photothèque\image non disponible.jpg</v>
          </cell>
        </row>
        <row r="127">
          <cell r="A127" t="str">
            <v>ILOT I</v>
          </cell>
          <cell r="C127" t="str">
            <v>SUD</v>
          </cell>
          <cell r="D127" t="str">
            <v>Saint-Pierre</v>
          </cell>
          <cell r="E127" t="str">
            <v>RAVINE BLANCHE</v>
          </cell>
          <cell r="F127">
            <v>51</v>
          </cell>
          <cell r="G127" t="str">
            <v>PLS</v>
          </cell>
          <cell r="J127" t="str">
            <v>COL</v>
          </cell>
          <cell r="K127" t="str">
            <v>CF</v>
          </cell>
          <cell r="L127" t="str">
            <v>SIDR</v>
          </cell>
          <cell r="N127" t="str">
            <v>LC</v>
          </cell>
          <cell r="Q127" t="str">
            <v>HBM</v>
          </cell>
          <cell r="R127">
            <v>2011</v>
          </cell>
          <cell r="V127" t="str">
            <v>A - NON LANCE</v>
          </cell>
          <cell r="X127" t="str">
            <v/>
          </cell>
          <cell r="AA127" t="str">
            <v/>
          </cell>
          <cell r="AC127" t="str">
            <v/>
          </cell>
          <cell r="AF127" t="str">
            <v/>
          </cell>
          <cell r="AI127" t="str">
            <v/>
          </cell>
          <cell r="AK127" t="str">
            <v/>
          </cell>
          <cell r="AL127">
            <v>0</v>
          </cell>
          <cell r="AM127" t="str">
            <v/>
          </cell>
          <cell r="AO127" t="str">
            <v/>
          </cell>
          <cell r="AP127" t="str">
            <v/>
          </cell>
          <cell r="AQ127" t="str">
            <v/>
          </cell>
          <cell r="CJ127" t="str">
            <v>-</v>
          </cell>
          <cell r="CK127" t="str">
            <v>-</v>
          </cell>
          <cell r="CL127" t="str">
            <v>-</v>
          </cell>
          <cell r="CM127" t="str">
            <v>-</v>
          </cell>
          <cell r="CN127">
            <v>0</v>
          </cell>
          <cell r="CP127" t="str">
            <v>ANRU St Pierre</v>
          </cell>
          <cell r="CQ127" t="str">
            <v>non</v>
          </cell>
          <cell r="CX127">
            <v>0</v>
          </cell>
          <cell r="DE127">
            <v>0</v>
          </cell>
          <cell r="DJ127">
            <v>0</v>
          </cell>
          <cell r="DO127">
            <v>0</v>
          </cell>
          <cell r="DS127">
            <v>0</v>
          </cell>
          <cell r="DT127">
            <v>0</v>
          </cell>
          <cell r="DU127">
            <v>0</v>
          </cell>
          <cell r="ED127" t="str">
            <v>G:\Habitat\OPERATIONNEL HABITAT\02- Operations\Photothèque\image non disponible.jpg</v>
          </cell>
          <cell r="EE127" t="str">
            <v>G:\Habitat\OPERATIONNEL HABITAT\02- Operations\Photothèque\image non disponible.jpg</v>
          </cell>
        </row>
        <row r="128">
          <cell r="A128" t="str">
            <v>ILOT Y</v>
          </cell>
          <cell r="C128" t="str">
            <v>SUD</v>
          </cell>
          <cell r="D128" t="str">
            <v>Saint-Pierre</v>
          </cell>
          <cell r="E128" t="str">
            <v>RAVINE BLANCHE</v>
          </cell>
          <cell r="F128">
            <v>30</v>
          </cell>
          <cell r="G128" t="str">
            <v>LLS</v>
          </cell>
          <cell r="J128" t="str">
            <v>COL</v>
          </cell>
          <cell r="K128" t="str">
            <v>CF</v>
          </cell>
          <cell r="L128" t="str">
            <v>SIDR</v>
          </cell>
          <cell r="N128" t="str">
            <v>LC</v>
          </cell>
          <cell r="Q128" t="str">
            <v>HBM</v>
          </cell>
          <cell r="R128">
            <v>2012</v>
          </cell>
          <cell r="T128" t="str">
            <v>Foncier SIDR modifier dans le cadre de l'aménagement global</v>
          </cell>
          <cell r="V128" t="str">
            <v>A - NON LANCE</v>
          </cell>
          <cell r="X128" t="str">
            <v/>
          </cell>
          <cell r="AA128" t="str">
            <v/>
          </cell>
          <cell r="AC128" t="str">
            <v/>
          </cell>
          <cell r="AF128" t="str">
            <v/>
          </cell>
          <cell r="AI128" t="str">
            <v/>
          </cell>
          <cell r="AK128" t="str">
            <v/>
          </cell>
          <cell r="AL128">
            <v>0</v>
          </cell>
          <cell r="AM128" t="str">
            <v/>
          </cell>
          <cell r="AO128" t="str">
            <v/>
          </cell>
          <cell r="AP128" t="str">
            <v/>
          </cell>
          <cell r="AQ128" t="str">
            <v/>
          </cell>
          <cell r="CJ128" t="str">
            <v>-</v>
          </cell>
          <cell r="CK128" t="str">
            <v>-</v>
          </cell>
          <cell r="CL128" t="str">
            <v>-</v>
          </cell>
          <cell r="CM128" t="str">
            <v>-</v>
          </cell>
          <cell r="CN128">
            <v>0</v>
          </cell>
          <cell r="CP128" t="str">
            <v>ANRU St Pierre</v>
          </cell>
          <cell r="CQ128" t="str">
            <v>non</v>
          </cell>
          <cell r="CX128">
            <v>0</v>
          </cell>
          <cell r="DE128">
            <v>0</v>
          </cell>
          <cell r="DJ128">
            <v>0</v>
          </cell>
          <cell r="DO128">
            <v>0</v>
          </cell>
          <cell r="DS128">
            <v>0</v>
          </cell>
          <cell r="DT128">
            <v>0</v>
          </cell>
          <cell r="DU128">
            <v>0</v>
          </cell>
          <cell r="ED128" t="str">
            <v>G:\Habitat\OPERATIONNEL HABITAT\02- Operations\Photothèque\image non disponible.jpg</v>
          </cell>
          <cell r="EE128" t="str">
            <v>G:\Habitat\OPERATIONNEL HABITAT\02- Operations\Photothèque\image non disponible.jpg</v>
          </cell>
        </row>
        <row r="129">
          <cell r="A129" t="str">
            <v>ILOTS 2.2 ALDABRA</v>
          </cell>
          <cell r="C129" t="str">
            <v>SUD</v>
          </cell>
          <cell r="D129" t="str">
            <v>Saint-Pierre</v>
          </cell>
          <cell r="E129" t="str">
            <v>MAIL CENTRE VILLE</v>
          </cell>
          <cell r="F129">
            <v>42</v>
          </cell>
          <cell r="G129" t="str">
            <v>LLS</v>
          </cell>
          <cell r="J129" t="str">
            <v>COL</v>
          </cell>
          <cell r="K129" t="str">
            <v>CF</v>
          </cell>
          <cell r="L129" t="str">
            <v>SIDR</v>
          </cell>
          <cell r="M129" t="str">
            <v>maitrisé</v>
          </cell>
          <cell r="N129" t="str">
            <v>LC</v>
          </cell>
          <cell r="O129" t="str">
            <v>CA</v>
          </cell>
          <cell r="P129" t="str">
            <v>AM</v>
          </cell>
          <cell r="Q129" t="str">
            <v>HBM</v>
          </cell>
          <cell r="R129">
            <v>2009</v>
          </cell>
          <cell r="S129">
            <v>0.25</v>
          </cell>
          <cell r="T129" t="str">
            <v>Dation commerces</v>
          </cell>
          <cell r="U129" t="str">
            <v>procedure formalisée</v>
          </cell>
          <cell r="V129" t="str">
            <v>C - PROGRAMME</v>
          </cell>
          <cell r="W129">
            <v>39994</v>
          </cell>
          <cell r="X129" t="str">
            <v/>
          </cell>
          <cell r="Z129">
            <v>40071</v>
          </cell>
          <cell r="AA129" t="str">
            <v/>
          </cell>
          <cell r="AB129">
            <v>39598</v>
          </cell>
          <cell r="AC129" t="str">
            <v>v</v>
          </cell>
          <cell r="AE129">
            <v>40082</v>
          </cell>
          <cell r="AF129" t="str">
            <v/>
          </cell>
          <cell r="AH129">
            <v>40040</v>
          </cell>
          <cell r="AI129" t="str">
            <v/>
          </cell>
          <cell r="AJ129">
            <v>40224</v>
          </cell>
          <cell r="AK129" t="str">
            <v/>
          </cell>
          <cell r="AL129">
            <v>6.0494476591267752</v>
          </cell>
          <cell r="AM129">
            <v>2010</v>
          </cell>
          <cell r="AN129">
            <v>17</v>
          </cell>
          <cell r="AO129">
            <v>40739</v>
          </cell>
          <cell r="AP129">
            <v>40754</v>
          </cell>
          <cell r="AQ129" t="str">
            <v/>
          </cell>
          <cell r="AR129">
            <v>2011</v>
          </cell>
          <cell r="BK129">
            <v>0</v>
          </cell>
          <cell r="BL129">
            <v>6.13</v>
          </cell>
          <cell r="CJ129" t="str">
            <v>A déterminer</v>
          </cell>
          <cell r="CK129" t="str">
            <v>INFI</v>
          </cell>
          <cell r="CL129" t="str">
            <v>-</v>
          </cell>
          <cell r="CM129" t="str">
            <v>-</v>
          </cell>
          <cell r="CN129">
            <v>0</v>
          </cell>
          <cell r="CQ129" t="str">
            <v>non</v>
          </cell>
          <cell r="CX129">
            <v>0</v>
          </cell>
          <cell r="DE129">
            <v>0</v>
          </cell>
          <cell r="DJ129">
            <v>0</v>
          </cell>
          <cell r="DO129">
            <v>0</v>
          </cell>
          <cell r="DS129">
            <v>0</v>
          </cell>
          <cell r="DT129">
            <v>0</v>
          </cell>
          <cell r="DU129">
            <v>0</v>
          </cell>
          <cell r="ED129" t="str">
            <v>G:\Habitat\OPERATIONNEL HABITAT\02- Operations\Photothèque\image non disponible.jpg</v>
          </cell>
          <cell r="EE129" t="str">
            <v>G:\Habitat\OPERATIONNEL HABITAT\02- Operations\Photothèque\image non disponible.jpg</v>
          </cell>
        </row>
        <row r="130">
          <cell r="A130" t="str">
            <v>ILOTS ACC</v>
          </cell>
          <cell r="C130" t="str">
            <v>SUD</v>
          </cell>
          <cell r="D130" t="str">
            <v>Saint-Pierre</v>
          </cell>
          <cell r="E130" t="str">
            <v>MAIL CENTRE VILLE</v>
          </cell>
          <cell r="F130">
            <v>24</v>
          </cell>
          <cell r="G130" t="str">
            <v>ACC</v>
          </cell>
          <cell r="J130" t="str">
            <v>COL</v>
          </cell>
          <cell r="K130" t="str">
            <v>CF</v>
          </cell>
          <cell r="L130" t="str">
            <v>SIDR</v>
          </cell>
          <cell r="N130" t="str">
            <v>N.A.</v>
          </cell>
          <cell r="P130" t="str">
            <v>NA</v>
          </cell>
          <cell r="Q130" t="str">
            <v>HBM</v>
          </cell>
          <cell r="R130" t="str">
            <v>non prog</v>
          </cell>
          <cell r="T130" t="str">
            <v>Attribution remise en cause par la ville</v>
          </cell>
          <cell r="U130" t="str">
            <v>2APMR</v>
          </cell>
          <cell r="V130" t="str">
            <v>C - PROGRAMME</v>
          </cell>
          <cell r="W130">
            <v>39902</v>
          </cell>
          <cell r="AA130" t="str">
            <v/>
          </cell>
          <cell r="AB130">
            <v>39887</v>
          </cell>
          <cell r="AC130" t="str">
            <v>v</v>
          </cell>
          <cell r="AD130">
            <v>39963</v>
          </cell>
          <cell r="AE130">
            <v>40024</v>
          </cell>
          <cell r="AH130">
            <v>40009</v>
          </cell>
          <cell r="AI130" t="str">
            <v/>
          </cell>
          <cell r="AJ130">
            <v>40193</v>
          </cell>
          <cell r="AK130" t="str">
            <v/>
          </cell>
          <cell r="AL130">
            <v>6.0494476591267752</v>
          </cell>
          <cell r="AM130">
            <v>2010</v>
          </cell>
          <cell r="AN130">
            <v>15</v>
          </cell>
          <cell r="AO130">
            <v>40648</v>
          </cell>
          <cell r="AP130">
            <v>40663</v>
          </cell>
          <cell r="AQ130" t="str">
            <v/>
          </cell>
          <cell r="AR130">
            <v>2011</v>
          </cell>
          <cell r="CJ130" t="str">
            <v>-</v>
          </cell>
          <cell r="CK130" t="str">
            <v>-</v>
          </cell>
          <cell r="CL130" t="str">
            <v>-</v>
          </cell>
          <cell r="CM130" t="str">
            <v>-</v>
          </cell>
          <cell r="CN130">
            <v>0</v>
          </cell>
          <cell r="CQ130" t="str">
            <v>non</v>
          </cell>
          <cell r="CX130">
            <v>0</v>
          </cell>
          <cell r="DE130">
            <v>0</v>
          </cell>
          <cell r="DJ130">
            <v>0</v>
          </cell>
          <cell r="DO130">
            <v>0</v>
          </cell>
          <cell r="DS130">
            <v>0</v>
          </cell>
          <cell r="DT130">
            <v>0</v>
          </cell>
          <cell r="DU130">
            <v>0</v>
          </cell>
          <cell r="ED130" t="str">
            <v>G:\Habitat\OPERATIONNEL HABITAT\02- Operations\Photothèque\image non disponible.jpg</v>
          </cell>
          <cell r="EE130" t="str">
            <v>G:\Habitat\OPERATIONNEL HABITAT\02- Operations\Photothèque\image non disponible.jpg</v>
          </cell>
        </row>
        <row r="131">
          <cell r="A131" t="str">
            <v>INDIRA GANDHI(ex GROIX)</v>
          </cell>
          <cell r="B131">
            <v>9540</v>
          </cell>
          <cell r="C131" t="str">
            <v>SUD</v>
          </cell>
          <cell r="D131" t="str">
            <v>Saint-Louis</v>
          </cell>
          <cell r="E131" t="str">
            <v>ZAC AVENIR</v>
          </cell>
          <cell r="F131">
            <v>55</v>
          </cell>
          <cell r="G131" t="str">
            <v>LLTS</v>
          </cell>
          <cell r="J131" t="str">
            <v>COL</v>
          </cell>
          <cell r="K131" t="str">
            <v>CF</v>
          </cell>
          <cell r="L131" t="str">
            <v>SIDR</v>
          </cell>
          <cell r="N131" t="str">
            <v>PC</v>
          </cell>
          <cell r="O131" t="str">
            <v>DL</v>
          </cell>
          <cell r="P131" t="str">
            <v>CS</v>
          </cell>
          <cell r="Q131" t="str">
            <v>HBM</v>
          </cell>
          <cell r="R131">
            <v>2004</v>
          </cell>
          <cell r="T131" t="str">
            <v>VISITE GPA le 27/11/2007</v>
          </cell>
          <cell r="U131" t="str">
            <v>ESPACE CREATION</v>
          </cell>
          <cell r="V131" t="str">
            <v>M - LIVRE/GPA</v>
          </cell>
          <cell r="W131">
            <v>38170</v>
          </cell>
          <cell r="X131" t="str">
            <v>d</v>
          </cell>
          <cell r="Y131" t="str">
            <v>97441404A0304</v>
          </cell>
          <cell r="Z131">
            <v>38421</v>
          </cell>
          <cell r="AA131" t="str">
            <v>o</v>
          </cell>
          <cell r="AB131" t="str">
            <v>validé</v>
          </cell>
          <cell r="AC131" t="str">
            <v/>
          </cell>
          <cell r="AD131">
            <v>38511</v>
          </cell>
          <cell r="AE131">
            <v>38223</v>
          </cell>
          <cell r="AF131" t="str">
            <v>f</v>
          </cell>
          <cell r="AG131">
            <v>38450</v>
          </cell>
          <cell r="AH131">
            <v>38313</v>
          </cell>
          <cell r="AI131" t="str">
            <v>ao</v>
          </cell>
          <cell r="AJ131">
            <v>38523</v>
          </cell>
          <cell r="AK131" t="str">
            <v/>
          </cell>
          <cell r="AL131">
            <v>6.9042609153077326</v>
          </cell>
          <cell r="AM131">
            <v>2005</v>
          </cell>
          <cell r="AN131">
            <v>16</v>
          </cell>
          <cell r="AO131">
            <v>39010</v>
          </cell>
          <cell r="AP131">
            <v>39065</v>
          </cell>
          <cell r="AQ131" t="str">
            <v>li</v>
          </cell>
          <cell r="AR131">
            <v>2006</v>
          </cell>
          <cell r="AW131">
            <v>19</v>
          </cell>
          <cell r="AX131">
            <v>57</v>
          </cell>
          <cell r="BA131">
            <v>24</v>
          </cell>
          <cell r="BB131">
            <v>69</v>
          </cell>
          <cell r="BE131">
            <v>9</v>
          </cell>
          <cell r="BF131">
            <v>79</v>
          </cell>
          <cell r="BI131">
            <v>3</v>
          </cell>
          <cell r="BJ131">
            <v>92</v>
          </cell>
          <cell r="BK131">
            <v>55</v>
          </cell>
          <cell r="BL131">
            <v>4.09</v>
          </cell>
          <cell r="BM131">
            <v>0.82</v>
          </cell>
          <cell r="BN131">
            <v>0.2</v>
          </cell>
          <cell r="BO131" t="str">
            <v>signée</v>
          </cell>
          <cell r="BP131">
            <v>0.8</v>
          </cell>
          <cell r="BQ131" t="str">
            <v>signée</v>
          </cell>
          <cell r="BR131" t="str">
            <v>CAF</v>
          </cell>
          <cell r="BT131" t="str">
            <v>signée</v>
          </cell>
          <cell r="BX131" t="str">
            <v>signé</v>
          </cell>
          <cell r="BY131">
            <v>4105</v>
          </cell>
          <cell r="BZ131">
            <v>5546</v>
          </cell>
          <cell r="CA131">
            <v>3801.22</v>
          </cell>
          <cell r="CE131" t="str">
            <v>ECS ind</v>
          </cell>
          <cell r="CF131">
            <v>141813.66</v>
          </cell>
          <cell r="CG131">
            <v>42544.097999999998</v>
          </cell>
          <cell r="CH131">
            <v>63816.146999999997</v>
          </cell>
          <cell r="CI131">
            <v>35453.415000000001</v>
          </cell>
          <cell r="CJ131" t="str">
            <v>-</v>
          </cell>
          <cell r="CK131" t="str">
            <v>-</v>
          </cell>
          <cell r="CL131" t="str">
            <v>-</v>
          </cell>
          <cell r="CM131" t="str">
            <v>-</v>
          </cell>
          <cell r="CN131">
            <v>0</v>
          </cell>
          <cell r="CQ131" t="str">
            <v>oui</v>
          </cell>
          <cell r="CR131">
            <v>423055</v>
          </cell>
          <cell r="CT131">
            <v>2927051</v>
          </cell>
          <cell r="CX131">
            <v>3350106</v>
          </cell>
          <cell r="DE131">
            <v>106360.245</v>
          </cell>
          <cell r="DJ131">
            <v>106360.245</v>
          </cell>
          <cell r="DO131">
            <v>0</v>
          </cell>
          <cell r="DQ131">
            <v>107500</v>
          </cell>
          <cell r="DR131">
            <v>40453</v>
          </cell>
          <cell r="DS131">
            <v>147953</v>
          </cell>
          <cell r="DT131">
            <v>295906</v>
          </cell>
          <cell r="DU131">
            <v>-2947839.7549999999</v>
          </cell>
          <cell r="ED131" t="str">
            <v>G:\Habitat\OPERATIONNEL HABITAT\02- Operations\Photothèque\images locatifs\Groix\insertion groix 24-06-04.jpg</v>
          </cell>
          <cell r="EE131" t="str">
            <v>G:\Habitat\OPERATIONNEL HABITAT\02- Operations\Photothèque\image non disponible.jpg</v>
          </cell>
        </row>
        <row r="132">
          <cell r="A132" t="str">
            <v>JAVA</v>
          </cell>
          <cell r="B132">
            <v>9686</v>
          </cell>
          <cell r="C132" t="str">
            <v>SUD</v>
          </cell>
          <cell r="D132" t="str">
            <v>Saint-Louis</v>
          </cell>
          <cell r="E132" t="str">
            <v>ZAC AVENIR</v>
          </cell>
          <cell r="F132">
            <v>27</v>
          </cell>
          <cell r="G132" t="str">
            <v>LLTS</v>
          </cell>
          <cell r="J132" t="str">
            <v>COL</v>
          </cell>
          <cell r="K132" t="str">
            <v>CF</v>
          </cell>
          <cell r="L132" t="str">
            <v>SIDR</v>
          </cell>
          <cell r="M132" t="str">
            <v>maitrisé</v>
          </cell>
          <cell r="N132" t="str">
            <v>JEM</v>
          </cell>
          <cell r="O132" t="str">
            <v>DL</v>
          </cell>
          <cell r="P132" t="str">
            <v>CS</v>
          </cell>
          <cell r="Q132" t="str">
            <v>HBM</v>
          </cell>
          <cell r="R132">
            <v>2007</v>
          </cell>
          <cell r="S132">
            <v>1</v>
          </cell>
          <cell r="U132" t="str">
            <v>BERTIN LEBEIGLE</v>
          </cell>
          <cell r="V132" t="str">
            <v>L - CHANTIER EN COURS</v>
          </cell>
          <cell r="W132">
            <v>39130</v>
          </cell>
          <cell r="X132" t="str">
            <v>d</v>
          </cell>
          <cell r="Y132" t="str">
            <v>97441407A0200</v>
          </cell>
          <cell r="Z132">
            <v>39385</v>
          </cell>
          <cell r="AA132" t="str">
            <v>o</v>
          </cell>
          <cell r="AB132">
            <v>39170</v>
          </cell>
          <cell r="AC132" t="str">
            <v>v</v>
          </cell>
          <cell r="AD132">
            <v>39231</v>
          </cell>
          <cell r="AE132">
            <v>39314</v>
          </cell>
          <cell r="AF132" t="str">
            <v>f</v>
          </cell>
          <cell r="AG132">
            <v>39429</v>
          </cell>
          <cell r="AH132">
            <v>39568</v>
          </cell>
          <cell r="AI132" t="str">
            <v>ao</v>
          </cell>
          <cell r="AJ132">
            <v>39738</v>
          </cell>
          <cell r="AK132" t="str">
            <v>ch</v>
          </cell>
          <cell r="AL132">
            <v>5.5891635981062597</v>
          </cell>
          <cell r="AM132">
            <v>2008</v>
          </cell>
          <cell r="AN132">
            <v>16</v>
          </cell>
          <cell r="AO132">
            <v>40226</v>
          </cell>
          <cell r="AP132">
            <v>40241</v>
          </cell>
          <cell r="AQ132" t="str">
            <v/>
          </cell>
          <cell r="AR132">
            <v>2010</v>
          </cell>
          <cell r="BK132">
            <v>0</v>
          </cell>
          <cell r="BL132">
            <v>4.79</v>
          </cell>
          <cell r="BO132" t="str">
            <v>à faire</v>
          </cell>
          <cell r="BQ132" t="str">
            <v>à faire</v>
          </cell>
          <cell r="BX132" t="str">
            <v>En attente accord de principe</v>
          </cell>
          <cell r="CJ132" t="str">
            <v>SNC Salazie 2</v>
          </cell>
          <cell r="CK132" t="str">
            <v>INFI</v>
          </cell>
          <cell r="CL132">
            <v>39650</v>
          </cell>
          <cell r="CM132" t="str">
            <v>-</v>
          </cell>
          <cell r="CN132">
            <v>0</v>
          </cell>
          <cell r="CO132" t="str">
            <v>217 undercies</v>
          </cell>
          <cell r="CQ132" t="str">
            <v>non</v>
          </cell>
          <cell r="CX132">
            <v>0</v>
          </cell>
          <cell r="DE132">
            <v>0</v>
          </cell>
          <cell r="DJ132">
            <v>0</v>
          </cell>
          <cell r="DO132">
            <v>0</v>
          </cell>
          <cell r="DS132">
            <v>0</v>
          </cell>
          <cell r="DT132">
            <v>0</v>
          </cell>
          <cell r="DU132">
            <v>0</v>
          </cell>
          <cell r="ED132" t="str">
            <v>G:\Habitat\OPERATIONNEL HABITAT\02- Operations\Photothèque\image non disponible.jpg</v>
          </cell>
          <cell r="EE132" t="str">
            <v>G:\Habitat\OPERATIONNEL HABITAT\02- Operations\Photothèque\image non disponible.jpg</v>
          </cell>
        </row>
        <row r="133">
          <cell r="A133" t="str">
            <v>JERSEY</v>
          </cell>
          <cell r="C133" t="str">
            <v>NORD</v>
          </cell>
          <cell r="D133" t="str">
            <v>Saint-Denis</v>
          </cell>
          <cell r="E133" t="str">
            <v xml:space="preserve">ZAC  PENTE ZANANAS </v>
          </cell>
          <cell r="F133">
            <v>40</v>
          </cell>
          <cell r="G133" t="str">
            <v>LLS</v>
          </cell>
          <cell r="J133" t="str">
            <v>COL</v>
          </cell>
          <cell r="K133" t="str">
            <v>CF</v>
          </cell>
          <cell r="L133" t="str">
            <v>SIDR</v>
          </cell>
          <cell r="N133" t="str">
            <v>JPM</v>
          </cell>
          <cell r="Q133" t="str">
            <v>AR</v>
          </cell>
          <cell r="R133">
            <v>2011</v>
          </cell>
          <cell r="T133" t="str">
            <v>Etude sur zone AUI lancé / En attente de lancement de procédure de création de ZAC</v>
          </cell>
          <cell r="V133" t="str">
            <v>A - NON LANCE</v>
          </cell>
          <cell r="X133" t="str">
            <v/>
          </cell>
          <cell r="AA133" t="str">
            <v/>
          </cell>
          <cell r="AC133" t="str">
            <v/>
          </cell>
          <cell r="AF133" t="str">
            <v/>
          </cell>
          <cell r="AI133" t="str">
            <v/>
          </cell>
          <cell r="AK133" t="str">
            <v/>
          </cell>
          <cell r="AL133">
            <v>0</v>
          </cell>
          <cell r="AM133" t="str">
            <v/>
          </cell>
          <cell r="AO133" t="str">
            <v/>
          </cell>
          <cell r="AP133" t="str">
            <v/>
          </cell>
          <cell r="AQ133" t="str">
            <v/>
          </cell>
          <cell r="CJ133" t="str">
            <v>-</v>
          </cell>
          <cell r="CK133" t="str">
            <v>-</v>
          </cell>
          <cell r="CL133" t="str">
            <v>-</v>
          </cell>
          <cell r="CM133" t="str">
            <v>-</v>
          </cell>
          <cell r="CN133">
            <v>0</v>
          </cell>
          <cell r="CQ133" t="str">
            <v>non</v>
          </cell>
          <cell r="CX133">
            <v>0</v>
          </cell>
          <cell r="DE133">
            <v>0</v>
          </cell>
          <cell r="DJ133">
            <v>0</v>
          </cell>
          <cell r="DO133">
            <v>0</v>
          </cell>
          <cell r="DS133">
            <v>0</v>
          </cell>
          <cell r="DT133">
            <v>0</v>
          </cell>
          <cell r="DU133">
            <v>0</v>
          </cell>
          <cell r="ED133" t="str">
            <v>G:\Habitat\OPERATIONNEL HABITAT\02- Operations\Photothèque\image non disponible.jpg</v>
          </cell>
          <cell r="EE133" t="str">
            <v>G:\Habitat\OPERATIONNEL HABITAT\02- Operations\Photothèque\image non disponible.jpg</v>
          </cell>
        </row>
        <row r="134">
          <cell r="A134" t="str">
            <v>JUAN DE NOVA</v>
          </cell>
          <cell r="B134">
            <v>9320</v>
          </cell>
          <cell r="C134" t="str">
            <v>NORD</v>
          </cell>
          <cell r="D134" t="str">
            <v>Saint-Denis</v>
          </cell>
          <cell r="E134" t="str">
            <v>AME ILE EPARSES</v>
          </cell>
          <cell r="F134">
            <v>31</v>
          </cell>
          <cell r="G134" t="str">
            <v>LLS</v>
          </cell>
          <cell r="J134" t="str">
            <v>MV</v>
          </cell>
          <cell r="K134" t="str">
            <v>RF</v>
          </cell>
          <cell r="N134" t="str">
            <v>JPM</v>
          </cell>
          <cell r="O134" t="str">
            <v>SV</v>
          </cell>
          <cell r="P134" t="str">
            <v>CC</v>
          </cell>
          <cell r="R134">
            <v>2002</v>
          </cell>
          <cell r="U134" t="str">
            <v>DELCOURT</v>
          </cell>
          <cell r="V134" t="str">
            <v>M - LIVRE/GPA</v>
          </cell>
          <cell r="W134">
            <v>37469</v>
          </cell>
          <cell r="X134" t="str">
            <v>d</v>
          </cell>
          <cell r="Y134" t="str">
            <v>97441102A0341</v>
          </cell>
          <cell r="Z134">
            <v>37575</v>
          </cell>
          <cell r="AA134" t="str">
            <v>o</v>
          </cell>
          <cell r="AB134" t="str">
            <v>validé</v>
          </cell>
          <cell r="AC134" t="str">
            <v/>
          </cell>
          <cell r="AE134">
            <v>37546</v>
          </cell>
          <cell r="AF134" t="str">
            <v>f</v>
          </cell>
          <cell r="AG134" t="str">
            <v>O</v>
          </cell>
          <cell r="AH134">
            <v>37665</v>
          </cell>
          <cell r="AI134" t="str">
            <v>ao</v>
          </cell>
          <cell r="AJ134">
            <v>37837</v>
          </cell>
          <cell r="AK134" t="str">
            <v/>
          </cell>
          <cell r="AL134">
            <v>5.6549184639663332</v>
          </cell>
          <cell r="AM134">
            <v>2003</v>
          </cell>
          <cell r="AN134">
            <v>19</v>
          </cell>
          <cell r="AO134">
            <v>38415</v>
          </cell>
          <cell r="AP134">
            <v>38564</v>
          </cell>
          <cell r="AQ134" t="str">
            <v>li</v>
          </cell>
          <cell r="AR134">
            <v>2005</v>
          </cell>
          <cell r="BO134" t="str">
            <v>signée</v>
          </cell>
          <cell r="BQ134" t="str">
            <v>signée</v>
          </cell>
          <cell r="BX134" t="str">
            <v>signé</v>
          </cell>
          <cell r="CA134">
            <v>2560</v>
          </cell>
          <cell r="CE134" t="str">
            <v>ECS ind</v>
          </cell>
          <cell r="CF134">
            <v>76059</v>
          </cell>
          <cell r="CG134">
            <v>22817</v>
          </cell>
          <cell r="CH134">
            <v>34226</v>
          </cell>
          <cell r="CI134">
            <v>19014</v>
          </cell>
          <cell r="CJ134" t="str">
            <v>-</v>
          </cell>
          <cell r="CK134" t="str">
            <v>-</v>
          </cell>
          <cell r="CL134" t="str">
            <v>-</v>
          </cell>
          <cell r="CM134" t="str">
            <v>-</v>
          </cell>
          <cell r="CN134">
            <v>0</v>
          </cell>
          <cell r="CQ134" t="str">
            <v>oui</v>
          </cell>
          <cell r="CT134">
            <v>2003205</v>
          </cell>
          <cell r="CX134">
            <v>2003205</v>
          </cell>
          <cell r="DE134">
            <v>57043</v>
          </cell>
          <cell r="DJ134">
            <v>57043</v>
          </cell>
          <cell r="DO134">
            <v>0</v>
          </cell>
          <cell r="DQ134">
            <v>169000</v>
          </cell>
          <cell r="DR134">
            <v>19015</v>
          </cell>
          <cell r="DS134">
            <v>188015</v>
          </cell>
          <cell r="DT134">
            <v>376030</v>
          </cell>
          <cell r="DU134">
            <v>-1570132</v>
          </cell>
          <cell r="ED134" t="str">
            <v>G:\Habitat\OPERATIONNEL HABITAT\02- Operations\Photothèque\image non disponible.jpg</v>
          </cell>
          <cell r="EE134" t="str">
            <v>G:\Habitat\OPERATIONNEL HABITAT\02- Operations\Photothèque\image non disponible.jpg</v>
          </cell>
        </row>
        <row r="135">
          <cell r="A135" t="str">
            <v>JULES JORON 1(ex GLENAN)</v>
          </cell>
          <cell r="B135">
            <v>9503</v>
          </cell>
          <cell r="C135" t="str">
            <v>SUD</v>
          </cell>
          <cell r="D135" t="str">
            <v>Saint-Louis</v>
          </cell>
          <cell r="E135" t="str">
            <v>ZAC AVENIR</v>
          </cell>
          <cell r="F135">
            <v>14</v>
          </cell>
          <cell r="G135" t="str">
            <v>LLS</v>
          </cell>
          <cell r="J135" t="str">
            <v>MV</v>
          </cell>
          <cell r="K135" t="str">
            <v>CF</v>
          </cell>
          <cell r="L135" t="str">
            <v>SIDR</v>
          </cell>
          <cell r="N135" t="str">
            <v>PC</v>
          </cell>
          <cell r="O135" t="str">
            <v>DL</v>
          </cell>
          <cell r="P135" t="str">
            <v>CS</v>
          </cell>
          <cell r="Q135" t="str">
            <v>HBM</v>
          </cell>
          <cell r="R135">
            <v>2004</v>
          </cell>
          <cell r="T135" t="str">
            <v>visite GPA 4/12/2007</v>
          </cell>
          <cell r="U135" t="str">
            <v>REYNAUD</v>
          </cell>
          <cell r="V135" t="str">
            <v>M - LIVRE/GPA</v>
          </cell>
          <cell r="W135">
            <v>37875</v>
          </cell>
          <cell r="X135" t="str">
            <v>d</v>
          </cell>
          <cell r="Y135" t="str">
            <v>97441403A0447</v>
          </cell>
          <cell r="Z135">
            <v>38107</v>
          </cell>
          <cell r="AA135" t="str">
            <v>o</v>
          </cell>
          <cell r="AB135" t="str">
            <v>validé</v>
          </cell>
          <cell r="AC135" t="str">
            <v/>
          </cell>
          <cell r="AD135">
            <v>38265</v>
          </cell>
          <cell r="AE135">
            <v>38231</v>
          </cell>
          <cell r="AF135" t="str">
            <v>f</v>
          </cell>
          <cell r="AG135">
            <v>38344</v>
          </cell>
          <cell r="AH135">
            <v>38313</v>
          </cell>
          <cell r="AI135" t="str">
            <v>ao</v>
          </cell>
          <cell r="AJ135">
            <v>38518</v>
          </cell>
          <cell r="AK135" t="str">
            <v/>
          </cell>
          <cell r="AL135">
            <v>6.7398737506575488</v>
          </cell>
          <cell r="AM135">
            <v>2005</v>
          </cell>
          <cell r="AN135">
            <v>17</v>
          </cell>
          <cell r="AO135">
            <v>39036</v>
          </cell>
          <cell r="AP135">
            <v>38902</v>
          </cell>
          <cell r="AQ135" t="str">
            <v>li</v>
          </cell>
          <cell r="AR135">
            <v>2006</v>
          </cell>
          <cell r="AW135">
            <v>12</v>
          </cell>
          <cell r="AX135">
            <v>56</v>
          </cell>
          <cell r="BA135">
            <v>31</v>
          </cell>
          <cell r="BB135">
            <v>72</v>
          </cell>
          <cell r="BE135">
            <v>12</v>
          </cell>
          <cell r="BF135">
            <v>81</v>
          </cell>
          <cell r="BI135">
            <v>6</v>
          </cell>
          <cell r="BJ135">
            <v>92</v>
          </cell>
          <cell r="BK135">
            <v>61</v>
          </cell>
          <cell r="BL135">
            <v>5.2</v>
          </cell>
          <cell r="BM135">
            <v>0.28999999999999998</v>
          </cell>
          <cell r="BN135">
            <v>0.2</v>
          </cell>
          <cell r="BO135" t="str">
            <v>signée</v>
          </cell>
          <cell r="BP135">
            <v>0.8</v>
          </cell>
          <cell r="BQ135" t="str">
            <v>signée</v>
          </cell>
          <cell r="BX135" t="str">
            <v>signé</v>
          </cell>
          <cell r="BY135">
            <v>4263</v>
          </cell>
          <cell r="BZ135">
            <v>5120</v>
          </cell>
          <cell r="CA135">
            <v>4508.21</v>
          </cell>
          <cell r="CE135" t="str">
            <v>ECS ind</v>
          </cell>
          <cell r="CF135">
            <v>188240</v>
          </cell>
          <cell r="CG135">
            <v>56472</v>
          </cell>
          <cell r="CH135">
            <v>84708</v>
          </cell>
          <cell r="CI135">
            <v>47060</v>
          </cell>
          <cell r="CJ135" t="str">
            <v>-</v>
          </cell>
          <cell r="CK135" t="str">
            <v>-</v>
          </cell>
          <cell r="CL135" t="str">
            <v>-</v>
          </cell>
          <cell r="CM135" t="str">
            <v>-</v>
          </cell>
          <cell r="CN135">
            <v>0</v>
          </cell>
          <cell r="CQ135" t="str">
            <v>oui</v>
          </cell>
          <cell r="CR135">
            <v>440820</v>
          </cell>
          <cell r="CT135">
            <v>3504672</v>
          </cell>
          <cell r="CX135">
            <v>3945492</v>
          </cell>
          <cell r="DE135">
            <v>141180</v>
          </cell>
          <cell r="DJ135">
            <v>141180</v>
          </cell>
          <cell r="DO135">
            <v>0</v>
          </cell>
          <cell r="DQ135">
            <v>122000</v>
          </cell>
          <cell r="DR135">
            <v>45250</v>
          </cell>
          <cell r="DS135">
            <v>167250</v>
          </cell>
          <cell r="DT135">
            <v>334500</v>
          </cell>
          <cell r="DU135">
            <v>-3469812</v>
          </cell>
          <cell r="ED135" t="str">
            <v>G:\Habitat\OPERATIONNEL HABITAT\02- Operations\Photothèque\images locatifs\Glenan\glenan - st louis 05.jpg</v>
          </cell>
          <cell r="EE135" t="str">
            <v>G:\Habitat\OPERATIONNEL HABITAT\02- Operations\Photothèque\images locatifs\Glenan\Photo GLENANS 035.jpg</v>
          </cell>
        </row>
        <row r="136">
          <cell r="A136" t="str">
            <v>JULES JORON 2</v>
          </cell>
          <cell r="B136">
            <v>9503</v>
          </cell>
          <cell r="C136" t="str">
            <v>SUD</v>
          </cell>
          <cell r="D136" t="str">
            <v>Saint-Louis</v>
          </cell>
          <cell r="E136" t="str">
            <v>ZAC AVENIR</v>
          </cell>
          <cell r="F136">
            <v>32</v>
          </cell>
          <cell r="G136" t="str">
            <v>LLS</v>
          </cell>
          <cell r="J136" t="str">
            <v>MV</v>
          </cell>
          <cell r="K136" t="str">
            <v>CF</v>
          </cell>
          <cell r="L136" t="str">
            <v>SIDR</v>
          </cell>
          <cell r="N136" t="str">
            <v>PC</v>
          </cell>
          <cell r="O136" t="str">
            <v>DL</v>
          </cell>
          <cell r="P136" t="str">
            <v>CS</v>
          </cell>
          <cell r="Q136" t="str">
            <v>HBM</v>
          </cell>
          <cell r="R136">
            <v>2004</v>
          </cell>
          <cell r="T136" t="str">
            <v>visite GPA 4/12/2007</v>
          </cell>
          <cell r="U136" t="str">
            <v>REYNAUD</v>
          </cell>
          <cell r="V136" t="str">
            <v>M - LIVRE/GPA</v>
          </cell>
          <cell r="W136">
            <v>37875</v>
          </cell>
          <cell r="X136" t="str">
            <v>d</v>
          </cell>
          <cell r="Y136" t="str">
            <v>97441403A0447</v>
          </cell>
          <cell r="Z136">
            <v>38107</v>
          </cell>
          <cell r="AA136" t="str">
            <v>o</v>
          </cell>
          <cell r="AB136" t="str">
            <v>validé</v>
          </cell>
          <cell r="AC136" t="str">
            <v/>
          </cell>
          <cell r="AE136">
            <v>38231</v>
          </cell>
          <cell r="AF136" t="str">
            <v>f</v>
          </cell>
          <cell r="AG136">
            <v>38344</v>
          </cell>
          <cell r="AH136">
            <v>38313</v>
          </cell>
          <cell r="AI136" t="str">
            <v>ao</v>
          </cell>
          <cell r="AJ136">
            <v>38518</v>
          </cell>
          <cell r="AK136" t="str">
            <v/>
          </cell>
          <cell r="AL136">
            <v>6.7398737506575488</v>
          </cell>
          <cell r="AM136">
            <v>2005</v>
          </cell>
          <cell r="AN136">
            <v>17</v>
          </cell>
          <cell r="AO136">
            <v>39036</v>
          </cell>
          <cell r="AP136">
            <v>39041</v>
          </cell>
          <cell r="AQ136" t="str">
            <v>li</v>
          </cell>
          <cell r="AR136">
            <v>2006</v>
          </cell>
          <cell r="BK136">
            <v>0</v>
          </cell>
          <cell r="BO136" t="str">
            <v>signée</v>
          </cell>
          <cell r="BQ136" t="str">
            <v>signée</v>
          </cell>
          <cell r="BX136" t="str">
            <v>signé</v>
          </cell>
          <cell r="CE136" t="str">
            <v>ECS ind</v>
          </cell>
          <cell r="CJ136" t="str">
            <v>-</v>
          </cell>
          <cell r="CK136" t="str">
            <v>-</v>
          </cell>
          <cell r="CL136" t="str">
            <v>-</v>
          </cell>
          <cell r="CM136" t="str">
            <v>-</v>
          </cell>
          <cell r="CN136">
            <v>0</v>
          </cell>
          <cell r="CQ136" t="str">
            <v>oui</v>
          </cell>
          <cell r="CX136">
            <v>0</v>
          </cell>
          <cell r="DE136">
            <v>0</v>
          </cell>
          <cell r="DJ136">
            <v>0</v>
          </cell>
          <cell r="DO136">
            <v>0</v>
          </cell>
          <cell r="DS136">
            <v>0</v>
          </cell>
          <cell r="DT136">
            <v>0</v>
          </cell>
          <cell r="DU136">
            <v>0</v>
          </cell>
          <cell r="ED136" t="str">
            <v>G:\Habitat\OPERATIONNEL HABITAT\02- Operations\Photothèque\image non disponible.jpg</v>
          </cell>
          <cell r="EE136" t="str">
            <v>G:\Habitat\OPERATIONNEL HABITAT\02- Operations\Photothèque\image non disponible.jpg</v>
          </cell>
        </row>
        <row r="137">
          <cell r="A137" t="str">
            <v>JULES JORON 3</v>
          </cell>
          <cell r="B137">
            <v>9503</v>
          </cell>
          <cell r="C137" t="str">
            <v>SUD</v>
          </cell>
          <cell r="D137" t="str">
            <v>Saint-Louis</v>
          </cell>
          <cell r="E137" t="str">
            <v>ZAC AVENIR</v>
          </cell>
          <cell r="F137">
            <v>15</v>
          </cell>
          <cell r="G137" t="str">
            <v>LLS</v>
          </cell>
          <cell r="J137" t="str">
            <v>MV</v>
          </cell>
          <cell r="K137" t="str">
            <v>CF</v>
          </cell>
          <cell r="L137" t="str">
            <v>SIDR</v>
          </cell>
          <cell r="N137" t="str">
            <v>PC</v>
          </cell>
          <cell r="O137" t="str">
            <v>DL</v>
          </cell>
          <cell r="P137" t="str">
            <v>CS</v>
          </cell>
          <cell r="Q137" t="str">
            <v>HBM</v>
          </cell>
          <cell r="R137">
            <v>2004</v>
          </cell>
          <cell r="T137" t="str">
            <v>visite GPA 4/12/2007</v>
          </cell>
          <cell r="U137" t="str">
            <v>REYNAUD</v>
          </cell>
          <cell r="V137" t="str">
            <v>M - LIVRE/GPA</v>
          </cell>
          <cell r="W137">
            <v>37875</v>
          </cell>
          <cell r="X137" t="str">
            <v>d</v>
          </cell>
          <cell r="Y137" t="str">
            <v>97441403A0447</v>
          </cell>
          <cell r="Z137">
            <v>38107</v>
          </cell>
          <cell r="AA137" t="str">
            <v>o</v>
          </cell>
          <cell r="AB137" t="str">
            <v>validé</v>
          </cell>
          <cell r="AC137" t="str">
            <v/>
          </cell>
          <cell r="AE137">
            <v>38231</v>
          </cell>
          <cell r="AF137" t="str">
            <v>f</v>
          </cell>
          <cell r="AG137">
            <v>38344</v>
          </cell>
          <cell r="AH137">
            <v>38313</v>
          </cell>
          <cell r="AI137" t="str">
            <v>ao</v>
          </cell>
          <cell r="AJ137">
            <v>38518</v>
          </cell>
          <cell r="AK137" t="str">
            <v/>
          </cell>
          <cell r="AL137">
            <v>6.7398737506575488</v>
          </cell>
          <cell r="AM137">
            <v>2005</v>
          </cell>
          <cell r="AN137">
            <v>17</v>
          </cell>
          <cell r="AO137">
            <v>39036</v>
          </cell>
          <cell r="AP137">
            <v>39057</v>
          </cell>
          <cell r="AQ137" t="str">
            <v>li</v>
          </cell>
          <cell r="AR137">
            <v>2006</v>
          </cell>
          <cell r="BK137">
            <v>0</v>
          </cell>
          <cell r="BO137" t="str">
            <v>signée</v>
          </cell>
          <cell r="BQ137" t="str">
            <v>signée</v>
          </cell>
          <cell r="BX137" t="str">
            <v>signé</v>
          </cell>
          <cell r="CE137" t="str">
            <v>ECS ind</v>
          </cell>
          <cell r="CJ137" t="str">
            <v>-</v>
          </cell>
          <cell r="CK137" t="str">
            <v>-</v>
          </cell>
          <cell r="CL137" t="str">
            <v>-</v>
          </cell>
          <cell r="CM137" t="str">
            <v>-</v>
          </cell>
          <cell r="CN137">
            <v>0</v>
          </cell>
          <cell r="CQ137" t="str">
            <v>oui</v>
          </cell>
          <cell r="CX137">
            <v>0</v>
          </cell>
          <cell r="DE137">
            <v>0</v>
          </cell>
          <cell r="DJ137">
            <v>0</v>
          </cell>
          <cell r="DO137">
            <v>0</v>
          </cell>
          <cell r="DS137">
            <v>0</v>
          </cell>
          <cell r="DT137">
            <v>0</v>
          </cell>
          <cell r="DU137">
            <v>0</v>
          </cell>
          <cell r="ED137" t="str">
            <v>G:\Habitat\OPERATIONNEL HABITAT\02- Operations\Photothèque\image non disponible.jpg</v>
          </cell>
          <cell r="EE137" t="str">
            <v>G:\Habitat\OPERATIONNEL HABITAT\02- Operations\Photothèque\image non disponible.jpg</v>
          </cell>
        </row>
        <row r="138">
          <cell r="A138" t="str">
            <v>LA CAYENNE</v>
          </cell>
          <cell r="B138">
            <v>9445</v>
          </cell>
          <cell r="C138" t="str">
            <v>SUD</v>
          </cell>
          <cell r="D138" t="str">
            <v>Saint-Joseph</v>
          </cell>
          <cell r="E138" t="str">
            <v>AME LA CAYENNE</v>
          </cell>
          <cell r="F138">
            <v>0</v>
          </cell>
          <cell r="G138" t="str">
            <v>OPA</v>
          </cell>
          <cell r="J138" t="str">
            <v>OPA</v>
          </cell>
          <cell r="K138" t="str">
            <v>RF</v>
          </cell>
          <cell r="N138" t="str">
            <v>EC</v>
          </cell>
          <cell r="O138" t="str">
            <v>GG</v>
          </cell>
          <cell r="P138" t="str">
            <v>CC</v>
          </cell>
          <cell r="R138">
            <v>2002</v>
          </cell>
          <cell r="T138" t="str">
            <v>sub frafu non versée 80% | pb conformité/retroccession</v>
          </cell>
          <cell r="U138" t="str">
            <v>ARCHITECTES DE L'EPERON</v>
          </cell>
          <cell r="V138" t="str">
            <v>M - LIVRE/GPA</v>
          </cell>
          <cell r="X138" t="str">
            <v>d</v>
          </cell>
          <cell r="AA138" t="str">
            <v/>
          </cell>
          <cell r="AB138" t="str">
            <v>validé</v>
          </cell>
          <cell r="AC138" t="str">
            <v/>
          </cell>
          <cell r="AF138" t="str">
            <v/>
          </cell>
          <cell r="AG138" t="str">
            <v>O</v>
          </cell>
          <cell r="AH138">
            <v>37669</v>
          </cell>
          <cell r="AI138" t="str">
            <v>ao</v>
          </cell>
          <cell r="AJ138">
            <v>37792</v>
          </cell>
          <cell r="AK138" t="str">
            <v/>
          </cell>
          <cell r="AL138">
            <v>4.0439242503945287</v>
          </cell>
          <cell r="AM138">
            <v>2003</v>
          </cell>
          <cell r="AN138">
            <v>16</v>
          </cell>
          <cell r="AO138">
            <v>38280</v>
          </cell>
          <cell r="AP138">
            <v>38323</v>
          </cell>
          <cell r="AQ138" t="str">
            <v>li</v>
          </cell>
          <cell r="AR138">
            <v>2004</v>
          </cell>
          <cell r="BO138" t="str">
            <v>signée</v>
          </cell>
          <cell r="BQ138" t="str">
            <v>signée</v>
          </cell>
          <cell r="BX138" t="str">
            <v>signé</v>
          </cell>
          <cell r="CJ138" t="str">
            <v>-</v>
          </cell>
          <cell r="CK138" t="str">
            <v>-</v>
          </cell>
          <cell r="CL138" t="str">
            <v>-</v>
          </cell>
          <cell r="CM138" t="str">
            <v>-</v>
          </cell>
          <cell r="CN138">
            <v>0</v>
          </cell>
          <cell r="CQ138" t="str">
            <v>oui</v>
          </cell>
          <cell r="CX138">
            <v>0</v>
          </cell>
          <cell r="DE138">
            <v>0</v>
          </cell>
          <cell r="DJ138">
            <v>0</v>
          </cell>
          <cell r="DO138">
            <v>0</v>
          </cell>
          <cell r="DS138">
            <v>0</v>
          </cell>
          <cell r="DT138">
            <v>0</v>
          </cell>
          <cell r="DU138">
            <v>0</v>
          </cell>
          <cell r="ED138" t="str">
            <v>G:\Habitat\OPERATIONNEL HABITAT\02- Operations\Photothèque\images locatifs\La cayenne\cayenne - st joseph 01.jpg</v>
          </cell>
          <cell r="EE138" t="str">
            <v>G:\Habitat\OPERATIONNEL HABITAT\02- Operations\Photothèque\image non disponible.jpg</v>
          </cell>
        </row>
        <row r="139">
          <cell r="A139" t="str">
            <v>LA DIGUE</v>
          </cell>
          <cell r="C139" t="str">
            <v>NORD</v>
          </cell>
          <cell r="D139" t="str">
            <v>Saint-Denis</v>
          </cell>
          <cell r="E139" t="str">
            <v>RHI HYACINTHE CARAMBOLES</v>
          </cell>
          <cell r="F139">
            <v>22</v>
          </cell>
          <cell r="G139" t="str">
            <v>LLTS</v>
          </cell>
          <cell r="J139" t="str">
            <v>MIXT</v>
          </cell>
          <cell r="K139" t="str">
            <v>CF</v>
          </cell>
          <cell r="L139" t="str">
            <v>SIDR</v>
          </cell>
          <cell r="N139" t="str">
            <v>JEM</v>
          </cell>
          <cell r="P139" t="str">
            <v>CS</v>
          </cell>
          <cell r="Q139" t="str">
            <v>AR</v>
          </cell>
          <cell r="R139">
            <v>2011</v>
          </cell>
          <cell r="V139" t="str">
            <v>A - NON LANCE</v>
          </cell>
          <cell r="X139" t="str">
            <v/>
          </cell>
          <cell r="AA139" t="str">
            <v/>
          </cell>
          <cell r="AC139" t="str">
            <v/>
          </cell>
          <cell r="AF139" t="str">
            <v/>
          </cell>
          <cell r="AI139" t="str">
            <v/>
          </cell>
          <cell r="AK139" t="str">
            <v/>
          </cell>
          <cell r="AL139">
            <v>0</v>
          </cell>
          <cell r="AM139" t="str">
            <v/>
          </cell>
          <cell r="AQ139" t="str">
            <v/>
          </cell>
          <cell r="CJ139" t="str">
            <v>-</v>
          </cell>
          <cell r="CK139" t="str">
            <v>-</v>
          </cell>
          <cell r="CL139" t="str">
            <v>-</v>
          </cell>
          <cell r="CM139" t="str">
            <v>-</v>
          </cell>
          <cell r="CN139">
            <v>0</v>
          </cell>
          <cell r="CQ139" t="str">
            <v>non</v>
          </cell>
          <cell r="CX139">
            <v>0</v>
          </cell>
          <cell r="DE139">
            <v>0</v>
          </cell>
          <cell r="DJ139">
            <v>0</v>
          </cell>
          <cell r="DO139">
            <v>0</v>
          </cell>
          <cell r="DS139">
            <v>0</v>
          </cell>
          <cell r="DT139">
            <v>0</v>
          </cell>
          <cell r="DU139">
            <v>0</v>
          </cell>
          <cell r="ED139" t="str">
            <v>G:\Habitat\OPERATIONNEL HABITAT\02- Operations\Photothèque\image non disponible.jpg</v>
          </cell>
          <cell r="EE139" t="str">
            <v>G:\Habitat\OPERATIONNEL HABITAT\02- Operations\Photothèque\image non disponible.jpg</v>
          </cell>
          <cell r="EX139" t="str">
            <v>SECTION DS</v>
          </cell>
        </row>
        <row r="140">
          <cell r="A140" t="str">
            <v>LA PLAINE</v>
          </cell>
          <cell r="C140" t="str">
            <v>SUD</v>
          </cell>
          <cell r="D140" t="str">
            <v>Saint-Louis</v>
          </cell>
          <cell r="F140">
            <v>100</v>
          </cell>
          <cell r="G140" t="str">
            <v>LLS</v>
          </cell>
          <cell r="J140" t="str">
            <v>MIXT</v>
          </cell>
          <cell r="K140" t="str">
            <v>CF</v>
          </cell>
          <cell r="L140" t="str">
            <v>SIDR</v>
          </cell>
          <cell r="N140" t="str">
            <v>N.A.</v>
          </cell>
          <cell r="Q140" t="str">
            <v>HBM</v>
          </cell>
          <cell r="R140">
            <v>2012</v>
          </cell>
          <cell r="AA140" t="str">
            <v/>
          </cell>
          <cell r="AC140" t="str">
            <v/>
          </cell>
          <cell r="AI140" t="str">
            <v/>
          </cell>
          <cell r="AK140" t="str">
            <v/>
          </cell>
          <cell r="AL140">
            <v>0</v>
          </cell>
          <cell r="AQ140" t="str">
            <v/>
          </cell>
          <cell r="CJ140" t="str">
            <v>-</v>
          </cell>
          <cell r="CK140" t="str">
            <v>-</v>
          </cell>
          <cell r="CL140" t="str">
            <v>-</v>
          </cell>
          <cell r="CM140" t="str">
            <v>-</v>
          </cell>
          <cell r="CN140">
            <v>0</v>
          </cell>
          <cell r="CQ140" t="str">
            <v>non</v>
          </cell>
          <cell r="CX140">
            <v>0</v>
          </cell>
          <cell r="DE140">
            <v>0</v>
          </cell>
          <cell r="DJ140">
            <v>0</v>
          </cell>
          <cell r="DO140">
            <v>0</v>
          </cell>
          <cell r="DS140">
            <v>0</v>
          </cell>
          <cell r="DT140">
            <v>0</v>
          </cell>
          <cell r="DU140">
            <v>0</v>
          </cell>
          <cell r="ED140" t="str">
            <v>G:\Habitat\OPERATIONNEL HABITAT\02- Operations\Photothèque\image non disponible.jpg</v>
          </cell>
          <cell r="EE140" t="str">
            <v>G:\Habitat\OPERATIONNEL HABITAT\02- Operations\Photothèque\image non disponible.jpg</v>
          </cell>
        </row>
        <row r="141">
          <cell r="A141" t="str">
            <v>LA PLAINE 1</v>
          </cell>
          <cell r="C141" t="str">
            <v>SUD</v>
          </cell>
          <cell r="D141" t="str">
            <v>Saint-Louis</v>
          </cell>
          <cell r="F141">
            <v>100</v>
          </cell>
          <cell r="N141" t="str">
            <v>N.A.</v>
          </cell>
          <cell r="R141">
            <v>2011</v>
          </cell>
          <cell r="AA141" t="str">
            <v/>
          </cell>
          <cell r="AC141" t="str">
            <v/>
          </cell>
          <cell r="AI141" t="str">
            <v/>
          </cell>
          <cell r="AK141" t="str">
            <v/>
          </cell>
          <cell r="AL141">
            <v>0</v>
          </cell>
          <cell r="AQ141" t="str">
            <v/>
          </cell>
          <cell r="CJ141" t="str">
            <v>-</v>
          </cell>
          <cell r="CK141" t="str">
            <v>-</v>
          </cell>
          <cell r="CL141" t="str">
            <v>-</v>
          </cell>
          <cell r="CM141" t="str">
            <v>-</v>
          </cell>
          <cell r="CN141">
            <v>0</v>
          </cell>
          <cell r="CQ141" t="str">
            <v>non</v>
          </cell>
          <cell r="CX141">
            <v>0</v>
          </cell>
          <cell r="DE141">
            <v>0</v>
          </cell>
          <cell r="DJ141">
            <v>0</v>
          </cell>
          <cell r="DO141">
            <v>0</v>
          </cell>
          <cell r="DS141">
            <v>0</v>
          </cell>
          <cell r="DT141">
            <v>0</v>
          </cell>
          <cell r="DU141">
            <v>0</v>
          </cell>
          <cell r="ED141" t="str">
            <v>G:\Habitat\OPERATIONNEL HABITAT\02- Operations\Photothèque\image non disponible.jpg</v>
          </cell>
          <cell r="EE141" t="str">
            <v>G:\Habitat\OPERATIONNEL HABITAT\02- Operations\Photothèque\image non disponible.jpg</v>
          </cell>
        </row>
        <row r="142">
          <cell r="A142" t="str">
            <v>LA PLAINE 2</v>
          </cell>
          <cell r="C142" t="str">
            <v>SUD</v>
          </cell>
          <cell r="D142" t="str">
            <v>Saint-Louis</v>
          </cell>
          <cell r="F142">
            <v>200</v>
          </cell>
          <cell r="N142" t="str">
            <v>N.A.</v>
          </cell>
          <cell r="R142">
            <v>2011</v>
          </cell>
          <cell r="AA142" t="str">
            <v/>
          </cell>
          <cell r="AC142" t="str">
            <v/>
          </cell>
          <cell r="AI142" t="str">
            <v/>
          </cell>
          <cell r="AK142" t="str">
            <v/>
          </cell>
          <cell r="AL142">
            <v>0</v>
          </cell>
          <cell r="AQ142" t="str">
            <v/>
          </cell>
          <cell r="CJ142" t="str">
            <v>-</v>
          </cell>
          <cell r="CK142" t="str">
            <v>-</v>
          </cell>
          <cell r="CL142" t="str">
            <v>-</v>
          </cell>
          <cell r="CM142" t="str">
            <v>-</v>
          </cell>
          <cell r="CN142">
            <v>0</v>
          </cell>
          <cell r="CQ142" t="str">
            <v>non</v>
          </cell>
          <cell r="CX142">
            <v>0</v>
          </cell>
          <cell r="DE142">
            <v>0</v>
          </cell>
          <cell r="DJ142">
            <v>0</v>
          </cell>
          <cell r="DO142">
            <v>0</v>
          </cell>
          <cell r="DS142">
            <v>0</v>
          </cell>
          <cell r="DT142">
            <v>0</v>
          </cell>
          <cell r="DU142">
            <v>0</v>
          </cell>
          <cell r="ED142" t="str">
            <v>G:\Habitat\OPERATIONNEL HABITAT\02- Operations\Photothèque\image non disponible.jpg</v>
          </cell>
          <cell r="EE142" t="str">
            <v>G:\Habitat\OPERATIONNEL HABITAT\02- Operations\Photothèque\image non disponible.jpg</v>
          </cell>
        </row>
        <row r="143">
          <cell r="A143" t="str">
            <v>LACROIX</v>
          </cell>
          <cell r="B143">
            <v>9593</v>
          </cell>
          <cell r="C143" t="str">
            <v>NORD</v>
          </cell>
          <cell r="D143" t="str">
            <v>Saint-Denis</v>
          </cell>
          <cell r="E143" t="str">
            <v>STE CLOTILDE</v>
          </cell>
          <cell r="F143">
            <v>42</v>
          </cell>
          <cell r="G143" t="str">
            <v>LLTS</v>
          </cell>
          <cell r="J143" t="str">
            <v>COL</v>
          </cell>
          <cell r="K143" t="str">
            <v>RF</v>
          </cell>
          <cell r="M143" t="str">
            <v>maitrisé</v>
          </cell>
          <cell r="N143" t="str">
            <v>BZ</v>
          </cell>
          <cell r="O143" t="str">
            <v>SV</v>
          </cell>
          <cell r="P143" t="str">
            <v>CS</v>
          </cell>
          <cell r="R143">
            <v>2005</v>
          </cell>
          <cell r="T143" t="str">
            <v xml:space="preserve"> PC modif parking ok/pas de FT</v>
          </cell>
          <cell r="U143" t="str">
            <v>ARCHITECTES DE L'EPERON</v>
          </cell>
          <cell r="V143" t="str">
            <v>M - LIVRE/GPA</v>
          </cell>
          <cell r="W143">
            <v>38349</v>
          </cell>
          <cell r="X143" t="str">
            <v>d</v>
          </cell>
          <cell r="Y143" t="str">
            <v>97441104A0617</v>
          </cell>
          <cell r="Z143">
            <v>38475</v>
          </cell>
          <cell r="AA143" t="str">
            <v>o</v>
          </cell>
          <cell r="AB143" t="str">
            <v>validé</v>
          </cell>
          <cell r="AC143" t="str">
            <v/>
          </cell>
          <cell r="AD143">
            <v>38624</v>
          </cell>
          <cell r="AE143">
            <v>38505</v>
          </cell>
          <cell r="AF143" t="str">
            <v>f</v>
          </cell>
          <cell r="AG143">
            <v>38722</v>
          </cell>
          <cell r="AH143">
            <v>38614</v>
          </cell>
          <cell r="AI143" t="str">
            <v>ao</v>
          </cell>
          <cell r="AJ143">
            <v>38789</v>
          </cell>
          <cell r="AK143" t="str">
            <v/>
          </cell>
          <cell r="AL143">
            <v>5.7535507627564435</v>
          </cell>
          <cell r="AM143">
            <v>2006</v>
          </cell>
          <cell r="AN143">
            <v>19</v>
          </cell>
          <cell r="AO143">
            <v>39368</v>
          </cell>
          <cell r="AP143">
            <v>39431</v>
          </cell>
          <cell r="AQ143" t="str">
            <v>li</v>
          </cell>
          <cell r="AR143">
            <v>2007</v>
          </cell>
          <cell r="AW143">
            <v>12</v>
          </cell>
          <cell r="AX143">
            <v>59</v>
          </cell>
          <cell r="BA143">
            <v>18</v>
          </cell>
          <cell r="BB143">
            <v>73</v>
          </cell>
          <cell r="BE143">
            <v>6</v>
          </cell>
          <cell r="BF143">
            <v>81</v>
          </cell>
          <cell r="BI143">
            <v>3</v>
          </cell>
          <cell r="BJ143">
            <v>102</v>
          </cell>
          <cell r="BK143">
            <v>39</v>
          </cell>
          <cell r="BL143">
            <v>4.6900000000000004</v>
          </cell>
          <cell r="BM143">
            <v>0.82</v>
          </cell>
          <cell r="BN143">
            <v>0.2</v>
          </cell>
          <cell r="BO143" t="str">
            <v>signée</v>
          </cell>
          <cell r="BP143">
            <v>0.8</v>
          </cell>
          <cell r="BQ143" t="str">
            <v>signée</v>
          </cell>
          <cell r="BX143" t="str">
            <v>signé</v>
          </cell>
          <cell r="BY143">
            <v>3186</v>
          </cell>
          <cell r="BZ143">
            <v>5775</v>
          </cell>
          <cell r="CA143">
            <v>3461.1</v>
          </cell>
          <cell r="CE143" t="str">
            <v>ECS ind</v>
          </cell>
          <cell r="CF143">
            <v>155400</v>
          </cell>
          <cell r="CG143">
            <v>46620</v>
          </cell>
          <cell r="CH143">
            <v>69930</v>
          </cell>
          <cell r="CI143" t="str">
            <v>C 21/01/2008</v>
          </cell>
          <cell r="CJ143" t="str">
            <v>-</v>
          </cell>
          <cell r="CK143" t="str">
            <v>-</v>
          </cell>
          <cell r="CL143" t="str">
            <v>-</v>
          </cell>
          <cell r="CM143" t="str">
            <v>-</v>
          </cell>
          <cell r="CN143">
            <v>0</v>
          </cell>
          <cell r="CQ143" t="str">
            <v>oui</v>
          </cell>
          <cell r="CR143">
            <v>178488</v>
          </cell>
          <cell r="CT143">
            <v>3039899</v>
          </cell>
          <cell r="CX143">
            <v>3218387</v>
          </cell>
          <cell r="DE143">
            <v>116550</v>
          </cell>
          <cell r="DJ143">
            <v>116550</v>
          </cell>
          <cell r="DO143">
            <v>0</v>
          </cell>
          <cell r="DQ143">
            <v>100700</v>
          </cell>
          <cell r="DR143">
            <v>34346</v>
          </cell>
          <cell r="DS143">
            <v>135046</v>
          </cell>
          <cell r="DT143">
            <v>270092</v>
          </cell>
          <cell r="DU143">
            <v>-2831745</v>
          </cell>
          <cell r="ED143" t="str">
            <v>G:\Habitat\OPERATIONNEL HABITAT\02- Operations\Photothèque\images locatifs\Lacroix\La Croix.jpg</v>
          </cell>
          <cell r="EE143" t="str">
            <v>G:\Habitat\OPERATIONNEL HABITAT\02- Operations\Photothèque\images locatifs\Lacroix\La Croix a.jpg</v>
          </cell>
        </row>
        <row r="144">
          <cell r="A144" t="str">
            <v>LATANIER</v>
          </cell>
          <cell r="B144">
            <v>9549</v>
          </cell>
          <cell r="C144" t="str">
            <v>EST</v>
          </cell>
          <cell r="D144" t="str">
            <v>Saint-André</v>
          </cell>
          <cell r="E144" t="str">
            <v>ZAC CRESSONIERE</v>
          </cell>
          <cell r="F144">
            <v>20</v>
          </cell>
          <cell r="G144" t="str">
            <v>LLS</v>
          </cell>
          <cell r="J144" t="str">
            <v>MV</v>
          </cell>
          <cell r="K144" t="str">
            <v>CF</v>
          </cell>
          <cell r="L144" t="str">
            <v>SIDR</v>
          </cell>
          <cell r="N144" t="str">
            <v>JPM</v>
          </cell>
          <cell r="O144" t="str">
            <v>JMO</v>
          </cell>
          <cell r="P144" t="str">
            <v>CC</v>
          </cell>
          <cell r="Q144" t="str">
            <v>SPG</v>
          </cell>
          <cell r="R144">
            <v>2004</v>
          </cell>
          <cell r="T144" t="str">
            <v>VISITE GPA le 27/11/2007</v>
          </cell>
          <cell r="U144" t="str">
            <v>BERTIN LEBEIGLE</v>
          </cell>
          <cell r="V144" t="str">
            <v>M - LIVRE/GPA</v>
          </cell>
          <cell r="W144">
            <v>38181</v>
          </cell>
          <cell r="X144" t="str">
            <v>d</v>
          </cell>
          <cell r="Y144" t="str">
            <v>97440904A0340</v>
          </cell>
          <cell r="Z144">
            <v>38530</v>
          </cell>
          <cell r="AA144" t="str">
            <v>o</v>
          </cell>
          <cell r="AB144" t="str">
            <v>validé</v>
          </cell>
          <cell r="AC144" t="str">
            <v/>
          </cell>
          <cell r="AE144">
            <v>38187</v>
          </cell>
          <cell r="AF144" t="str">
            <v>f</v>
          </cell>
          <cell r="AG144">
            <v>38575</v>
          </cell>
          <cell r="AH144">
            <v>38327</v>
          </cell>
          <cell r="AI144" t="str">
            <v>ao</v>
          </cell>
          <cell r="AJ144">
            <v>38574</v>
          </cell>
          <cell r="AK144" t="str">
            <v/>
          </cell>
          <cell r="AL144">
            <v>8.1207259337190951</v>
          </cell>
          <cell r="AM144">
            <v>2005</v>
          </cell>
          <cell r="AN144">
            <v>14</v>
          </cell>
          <cell r="AO144">
            <v>39000</v>
          </cell>
          <cell r="AP144">
            <v>38961</v>
          </cell>
          <cell r="AQ144" t="str">
            <v>li</v>
          </cell>
          <cell r="AR144">
            <v>2006</v>
          </cell>
          <cell r="BA144">
            <v>12</v>
          </cell>
          <cell r="BB144">
            <v>66.37</v>
          </cell>
          <cell r="BE144">
            <v>6</v>
          </cell>
          <cell r="BF144">
            <v>76.38</v>
          </cell>
          <cell r="BI144">
            <v>2</v>
          </cell>
          <cell r="BJ144">
            <v>96.07</v>
          </cell>
          <cell r="BK144">
            <v>20</v>
          </cell>
          <cell r="BL144">
            <v>5.23</v>
          </cell>
          <cell r="BM144">
            <v>0.67</v>
          </cell>
          <cell r="BN144">
            <v>0.4</v>
          </cell>
          <cell r="BO144" t="str">
            <v>transmis</v>
          </cell>
          <cell r="BP144">
            <v>0.6</v>
          </cell>
          <cell r="BQ144" t="str">
            <v>signée</v>
          </cell>
          <cell r="BX144" t="str">
            <v>signé</v>
          </cell>
          <cell r="BY144">
            <v>1686</v>
          </cell>
          <cell r="BZ144">
            <v>1722</v>
          </cell>
          <cell r="CA144">
            <v>1453</v>
          </cell>
          <cell r="CE144" t="str">
            <v>ECS ind</v>
          </cell>
          <cell r="CF144">
            <v>49896.14</v>
          </cell>
          <cell r="CG144">
            <v>14968.841999999999</v>
          </cell>
          <cell r="CH144">
            <v>22453.262999999995</v>
          </cell>
          <cell r="CI144">
            <v>12474.035</v>
          </cell>
          <cell r="CJ144" t="str">
            <v>-</v>
          </cell>
          <cell r="CK144" t="str">
            <v>-</v>
          </cell>
          <cell r="CL144" t="str">
            <v>-</v>
          </cell>
          <cell r="CM144" t="str">
            <v>-</v>
          </cell>
          <cell r="CN144">
            <v>0</v>
          </cell>
          <cell r="CQ144" t="str">
            <v>oui</v>
          </cell>
          <cell r="CR144">
            <v>150000</v>
          </cell>
          <cell r="CT144">
            <v>1019834</v>
          </cell>
          <cell r="CX144">
            <v>1169834</v>
          </cell>
          <cell r="DE144">
            <v>37422.104999999996</v>
          </cell>
          <cell r="DJ144">
            <v>37422.104999999996</v>
          </cell>
          <cell r="DO144">
            <v>0</v>
          </cell>
          <cell r="DQ144">
            <v>37100</v>
          </cell>
          <cell r="DR144">
            <v>17500</v>
          </cell>
          <cell r="DS144">
            <v>54600</v>
          </cell>
          <cell r="DT144">
            <v>109200</v>
          </cell>
          <cell r="DU144">
            <v>-1023211.895</v>
          </cell>
          <cell r="ED144" t="str">
            <v>G:\Habitat\OPERATIONNEL HABITAT\02- Operations\Photothèque\images locatifs\Lataniers\MONTAGE INSERTIONSLATANIERS .jpg</v>
          </cell>
          <cell r="EE144" t="str">
            <v>G:\Habitat\OPERATIONNEL HABITAT\02- Operations\Photothèque\images locatifs\Lataniers\PERS LATANIERS .jpg</v>
          </cell>
        </row>
        <row r="145">
          <cell r="A145" t="str">
            <v>LAVOIR 1</v>
          </cell>
          <cell r="B145">
            <v>9652</v>
          </cell>
          <cell r="C145" t="str">
            <v>SUD</v>
          </cell>
          <cell r="D145" t="str">
            <v>Saint-Pierre</v>
          </cell>
          <cell r="E145" t="str">
            <v>LE LAVOIR CENTRE VILLE</v>
          </cell>
          <cell r="F145">
            <v>32</v>
          </cell>
          <cell r="G145" t="str">
            <v>LLS</v>
          </cell>
          <cell r="J145" t="str">
            <v>COL</v>
          </cell>
          <cell r="K145" t="str">
            <v>ACQ</v>
          </cell>
          <cell r="M145" t="str">
            <v>non maitrisé</v>
          </cell>
          <cell r="N145" t="str">
            <v>PC</v>
          </cell>
          <cell r="O145" t="str">
            <v>CA</v>
          </cell>
          <cell r="P145" t="str">
            <v>CS</v>
          </cell>
          <cell r="R145">
            <v>2006</v>
          </cell>
          <cell r="T145" t="str">
            <v>dossier complexe lié au foncier</v>
          </cell>
          <cell r="U145" t="str">
            <v>M REYNAUD</v>
          </cell>
          <cell r="V145" t="str">
            <v>L - CHANTIER EN COURS</v>
          </cell>
          <cell r="W145">
            <v>38919</v>
          </cell>
          <cell r="X145" t="str">
            <v>d</v>
          </cell>
          <cell r="Y145" t="str">
            <v>97441606A0576</v>
          </cell>
          <cell r="Z145">
            <v>39211</v>
          </cell>
          <cell r="AA145" t="str">
            <v>o</v>
          </cell>
          <cell r="AB145">
            <v>38974</v>
          </cell>
          <cell r="AC145" t="str">
            <v>v</v>
          </cell>
          <cell r="AD145" t="str">
            <v>v</v>
          </cell>
          <cell r="AE145">
            <v>38967</v>
          </cell>
          <cell r="AF145" t="str">
            <v>f</v>
          </cell>
          <cell r="AG145">
            <v>39458</v>
          </cell>
          <cell r="AH145">
            <v>39659</v>
          </cell>
          <cell r="AI145" t="str">
            <v>ao</v>
          </cell>
          <cell r="AJ145">
            <v>39799</v>
          </cell>
          <cell r="AK145" t="str">
            <v>ch</v>
          </cell>
          <cell r="AL145">
            <v>4.6028406102051553</v>
          </cell>
          <cell r="AM145">
            <v>2008</v>
          </cell>
          <cell r="AN145">
            <v>18</v>
          </cell>
          <cell r="AO145">
            <v>40346</v>
          </cell>
          <cell r="AP145">
            <v>40361</v>
          </cell>
          <cell r="AQ145" t="str">
            <v/>
          </cell>
          <cell r="AR145">
            <v>2010</v>
          </cell>
          <cell r="AS145">
            <v>2</v>
          </cell>
          <cell r="AT145">
            <v>29</v>
          </cell>
          <cell r="AW145">
            <v>7</v>
          </cell>
          <cell r="AX145">
            <v>57</v>
          </cell>
          <cell r="BA145">
            <v>8</v>
          </cell>
          <cell r="BB145">
            <v>67</v>
          </cell>
          <cell r="BE145">
            <v>13</v>
          </cell>
          <cell r="BF145">
            <v>77</v>
          </cell>
          <cell r="BI145">
            <v>2</v>
          </cell>
          <cell r="BJ145">
            <v>88</v>
          </cell>
          <cell r="BK145">
            <v>32</v>
          </cell>
          <cell r="BL145">
            <v>6.31</v>
          </cell>
          <cell r="BM145">
            <v>0.31</v>
          </cell>
          <cell r="BO145" t="str">
            <v>à faire</v>
          </cell>
          <cell r="BQ145" t="str">
            <v>à faire</v>
          </cell>
          <cell r="BR145" t="str">
            <v>CG</v>
          </cell>
          <cell r="BU145" t="str">
            <v>CAF</v>
          </cell>
          <cell r="BX145" t="str">
            <v>En attente accord de principe</v>
          </cell>
          <cell r="BY145">
            <v>2131</v>
          </cell>
          <cell r="BZ145">
            <v>2945</v>
          </cell>
          <cell r="CA145">
            <v>2510.11</v>
          </cell>
          <cell r="CE145" t="str">
            <v>ECS ind</v>
          </cell>
          <cell r="CJ145" t="str">
            <v>SCI Saint Pierre</v>
          </cell>
          <cell r="CK145" t="str">
            <v>INFI</v>
          </cell>
          <cell r="CL145">
            <v>39773</v>
          </cell>
          <cell r="CM145" t="str">
            <v>-</v>
          </cell>
          <cell r="CN145">
            <v>0</v>
          </cell>
          <cell r="CO145" t="str">
            <v>199 undecies A</v>
          </cell>
          <cell r="CQ145" t="str">
            <v>non</v>
          </cell>
          <cell r="CX145">
            <v>0</v>
          </cell>
          <cell r="DE145">
            <v>0</v>
          </cell>
          <cell r="DJ145">
            <v>0</v>
          </cell>
          <cell r="DO145">
            <v>0</v>
          </cell>
          <cell r="DQ145">
            <v>143053</v>
          </cell>
          <cell r="DR145">
            <v>30352</v>
          </cell>
          <cell r="DS145">
            <v>173405</v>
          </cell>
          <cell r="DT145">
            <v>346810</v>
          </cell>
          <cell r="DU145">
            <v>346810</v>
          </cell>
          <cell r="ED145" t="str">
            <v>G:\Habitat\OPERATIONNEL HABITAT\02- Operations\Photothèque\images locatifs\LE LAVOIR PRE OP\insertion lavoir.jpg</v>
          </cell>
          <cell r="EE145" t="str">
            <v>G:\Habitat\OPERATIONNEL HABITAT\02- Operations\Photothèque\images locatifs\LE LAVOIR PRE OP\Masse le lavoir copie.jpg</v>
          </cell>
        </row>
        <row r="146">
          <cell r="A146" t="str">
            <v>LAVOIR 2</v>
          </cell>
          <cell r="B146">
            <v>9685</v>
          </cell>
          <cell r="C146" t="str">
            <v>SUD</v>
          </cell>
          <cell r="D146" t="str">
            <v>Saint-Pierre</v>
          </cell>
          <cell r="E146" t="str">
            <v>LE LAVOIR CENTRE VILLE</v>
          </cell>
          <cell r="F146">
            <v>48</v>
          </cell>
          <cell r="G146" t="str">
            <v>LLTS</v>
          </cell>
          <cell r="H146" t="str">
            <v>à déposer</v>
          </cell>
          <cell r="I146" t="str">
            <v>30CG5</v>
          </cell>
          <cell r="J146" t="str">
            <v>COL</v>
          </cell>
          <cell r="K146" t="str">
            <v>ACQ</v>
          </cell>
          <cell r="M146" t="str">
            <v>non maitrisé</v>
          </cell>
          <cell r="N146" t="str">
            <v>PC</v>
          </cell>
          <cell r="O146" t="str">
            <v>CA</v>
          </cell>
          <cell r="P146" t="str">
            <v>CS</v>
          </cell>
          <cell r="R146">
            <v>2006</v>
          </cell>
          <cell r="T146" t="str">
            <v>dossier complexe lié au foncier/surcout vrd/surcharge foncière</v>
          </cell>
          <cell r="U146" t="str">
            <v>M REYNAUD</v>
          </cell>
          <cell r="V146" t="str">
            <v>L - CHANTIER EN COURS</v>
          </cell>
          <cell r="W146">
            <v>38919</v>
          </cell>
          <cell r="X146" t="str">
            <v>d</v>
          </cell>
          <cell r="Y146" t="str">
            <v>97441606A0576</v>
          </cell>
          <cell r="Z146">
            <v>39211</v>
          </cell>
          <cell r="AA146" t="str">
            <v>o</v>
          </cell>
          <cell r="AB146">
            <v>38974</v>
          </cell>
          <cell r="AC146" t="str">
            <v>v</v>
          </cell>
          <cell r="AD146" t="str">
            <v>v</v>
          </cell>
          <cell r="AE146">
            <v>38967</v>
          </cell>
          <cell r="AF146" t="str">
            <v>f</v>
          </cell>
          <cell r="AG146">
            <v>39458</v>
          </cell>
          <cell r="AH146">
            <v>39659</v>
          </cell>
          <cell r="AI146" t="str">
            <v>ao</v>
          </cell>
          <cell r="AJ146">
            <v>39799</v>
          </cell>
          <cell r="AK146" t="str">
            <v>ch</v>
          </cell>
          <cell r="AL146">
            <v>4.6028406102051553</v>
          </cell>
          <cell r="AM146">
            <v>2008</v>
          </cell>
          <cell r="AN146">
            <v>18</v>
          </cell>
          <cell r="AO146">
            <v>40346</v>
          </cell>
          <cell r="AP146">
            <v>40361</v>
          </cell>
          <cell r="AQ146" t="str">
            <v/>
          </cell>
          <cell r="AR146">
            <v>2010</v>
          </cell>
          <cell r="AW146">
            <v>22</v>
          </cell>
          <cell r="AX146">
            <v>57</v>
          </cell>
          <cell r="BA146">
            <v>25</v>
          </cell>
          <cell r="BB146">
            <v>70</v>
          </cell>
          <cell r="BE146">
            <v>1</v>
          </cell>
          <cell r="BF146">
            <v>78</v>
          </cell>
          <cell r="BK146">
            <v>48</v>
          </cell>
          <cell r="BL146">
            <v>4.87</v>
          </cell>
          <cell r="BM146">
            <v>1.1100000000000001</v>
          </cell>
          <cell r="BO146" t="str">
            <v>à faire</v>
          </cell>
          <cell r="BQ146" t="str">
            <v>à faire</v>
          </cell>
          <cell r="BX146" t="str">
            <v>En attente accord de principe</v>
          </cell>
          <cell r="BY146">
            <v>2879</v>
          </cell>
          <cell r="BZ146">
            <v>6206</v>
          </cell>
          <cell r="CA146">
            <v>3588.07</v>
          </cell>
          <cell r="CE146" t="str">
            <v>ECS ind</v>
          </cell>
          <cell r="CJ146" t="str">
            <v>SCI Saint Pierre</v>
          </cell>
          <cell r="CK146" t="str">
            <v>INFI</v>
          </cell>
          <cell r="CL146">
            <v>39773</v>
          </cell>
          <cell r="CM146" t="str">
            <v>-</v>
          </cell>
          <cell r="CN146">
            <v>0</v>
          </cell>
          <cell r="CO146" t="str">
            <v>199 undecies A</v>
          </cell>
          <cell r="CQ146" t="str">
            <v>non</v>
          </cell>
          <cell r="CX146">
            <v>0</v>
          </cell>
          <cell r="DE146">
            <v>0</v>
          </cell>
          <cell r="DJ146">
            <v>0</v>
          </cell>
          <cell r="DO146">
            <v>0</v>
          </cell>
          <cell r="DQ146">
            <v>176556</v>
          </cell>
          <cell r="DR146">
            <v>45528</v>
          </cell>
          <cell r="DS146">
            <v>222084</v>
          </cell>
          <cell r="DT146">
            <v>444168</v>
          </cell>
          <cell r="DU146">
            <v>444168</v>
          </cell>
          <cell r="ED146" t="str">
            <v>G:\Habitat\OPERATIONNEL HABITAT\02- Operations\Photothèque\images locatifs\LE LAVOIR PRE OP\insertion lavoir.jpg</v>
          </cell>
          <cell r="EE146" t="str">
            <v>G:\Habitat\OPERATIONNEL HABITAT\02- Operations\Photothèque\images locatifs\LE LAVOIR PRE OP\Masse le lavoir copie.jpg</v>
          </cell>
        </row>
        <row r="147">
          <cell r="A147" t="str">
            <v>LAVOIR 3</v>
          </cell>
          <cell r="B147" t="str">
            <v>xxxx</v>
          </cell>
          <cell r="C147" t="str">
            <v>SUD</v>
          </cell>
          <cell r="D147" t="str">
            <v>Saint-Pierre</v>
          </cell>
          <cell r="E147" t="str">
            <v>LE LAVOIR CENTRE VILLE</v>
          </cell>
          <cell r="F147">
            <v>18</v>
          </cell>
          <cell r="G147" t="str">
            <v>PLS</v>
          </cell>
          <cell r="J147" t="str">
            <v>COL</v>
          </cell>
          <cell r="K147" t="str">
            <v>ACQ</v>
          </cell>
          <cell r="M147" t="str">
            <v>non maitrisé</v>
          </cell>
          <cell r="N147" t="str">
            <v>PC</v>
          </cell>
          <cell r="O147" t="str">
            <v>CA</v>
          </cell>
          <cell r="P147" t="str">
            <v>CS</v>
          </cell>
          <cell r="R147" t="str">
            <v>non prog</v>
          </cell>
          <cell r="T147" t="str">
            <v>terrain communaux à acquérir</v>
          </cell>
          <cell r="U147" t="str">
            <v>M REYNAUD</v>
          </cell>
          <cell r="V147" t="str">
            <v>D - ESQUISSES</v>
          </cell>
          <cell r="X147" t="str">
            <v/>
          </cell>
          <cell r="AA147" t="str">
            <v/>
          </cell>
          <cell r="AC147" t="str">
            <v/>
          </cell>
          <cell r="AF147" t="str">
            <v/>
          </cell>
          <cell r="AI147" t="str">
            <v/>
          </cell>
          <cell r="AK147" t="str">
            <v/>
          </cell>
          <cell r="AL147">
            <v>0</v>
          </cell>
          <cell r="AM147" t="str">
            <v/>
          </cell>
          <cell r="AO147">
            <v>0</v>
          </cell>
          <cell r="AQ147" t="str">
            <v/>
          </cell>
          <cell r="BK147">
            <v>0</v>
          </cell>
          <cell r="CJ147" t="str">
            <v>-</v>
          </cell>
          <cell r="CK147" t="str">
            <v>-</v>
          </cell>
          <cell r="CL147" t="str">
            <v>-</v>
          </cell>
          <cell r="CM147" t="str">
            <v>-</v>
          </cell>
          <cell r="CN147">
            <v>0</v>
          </cell>
          <cell r="CQ147" t="str">
            <v>non</v>
          </cell>
          <cell r="CX147">
            <v>0</v>
          </cell>
          <cell r="DE147">
            <v>0</v>
          </cell>
          <cell r="DJ147">
            <v>0</v>
          </cell>
          <cell r="DO147">
            <v>0</v>
          </cell>
          <cell r="DS147">
            <v>0</v>
          </cell>
          <cell r="DT147">
            <v>0</v>
          </cell>
          <cell r="DU147">
            <v>0</v>
          </cell>
          <cell r="ED147" t="str">
            <v>G:\Habitat\OPERATIONNEL HABITAT\02- Operations\Photothèque\images locatifs\LE LAVOIR PRE OP\insertion lavoir.jpg</v>
          </cell>
          <cell r="EE147" t="str">
            <v>G:\Habitat\OPERATIONNEL HABITAT\02- Operations\Photothèque\images locatifs\LE LAVOIR PRE OP\Masse le lavoir copie.jpg</v>
          </cell>
        </row>
        <row r="148">
          <cell r="A148" t="str">
            <v>LE FLORENTIN</v>
          </cell>
          <cell r="B148">
            <v>9749</v>
          </cell>
          <cell r="C148" t="str">
            <v>NORD</v>
          </cell>
          <cell r="D148" t="str">
            <v>Saint-Denis</v>
          </cell>
          <cell r="F148">
            <v>65</v>
          </cell>
          <cell r="G148" t="str">
            <v>LLS</v>
          </cell>
          <cell r="J148" t="str">
            <v>COL</v>
          </cell>
          <cell r="K148" t="str">
            <v>ACQ</v>
          </cell>
          <cell r="L148" t="str">
            <v>autres</v>
          </cell>
          <cell r="M148" t="str">
            <v>autres</v>
          </cell>
          <cell r="N148" t="str">
            <v>JEM</v>
          </cell>
          <cell r="P148" t="str">
            <v>CS</v>
          </cell>
          <cell r="R148">
            <v>2008</v>
          </cell>
          <cell r="T148" t="str">
            <v>OCEANIS</v>
          </cell>
          <cell r="U148" t="str">
            <v>Goetz</v>
          </cell>
          <cell r="V148" t="str">
            <v>J - PREPARATION MARCHES</v>
          </cell>
          <cell r="X148" t="str">
            <v/>
          </cell>
          <cell r="Z148" t="str">
            <v>obtenu</v>
          </cell>
          <cell r="AA148" t="str">
            <v/>
          </cell>
          <cell r="AB148">
            <v>39708</v>
          </cell>
          <cell r="AC148" t="str">
            <v>v</v>
          </cell>
          <cell r="AD148">
            <v>39710</v>
          </cell>
          <cell r="AE148">
            <v>39715</v>
          </cell>
          <cell r="AF148" t="str">
            <v>f</v>
          </cell>
          <cell r="AH148">
            <v>39598</v>
          </cell>
          <cell r="AI148" t="str">
            <v>ao</v>
          </cell>
          <cell r="AJ148">
            <v>39845</v>
          </cell>
          <cell r="AK148" t="str">
            <v>ch</v>
          </cell>
          <cell r="AL148">
            <v>8.1207259337190951</v>
          </cell>
          <cell r="AM148">
            <v>2009</v>
          </cell>
          <cell r="AN148">
            <v>15</v>
          </cell>
          <cell r="AO148">
            <v>40299</v>
          </cell>
          <cell r="AP148">
            <v>40314</v>
          </cell>
          <cell r="AQ148" t="str">
            <v/>
          </cell>
          <cell r="AR148">
            <v>2010</v>
          </cell>
          <cell r="BX148" t="str">
            <v>En attente accord de principe</v>
          </cell>
          <cell r="CJ148" t="str">
            <v>SNC Florentin</v>
          </cell>
          <cell r="CK148" t="str">
            <v>ALCYOM</v>
          </cell>
          <cell r="CL148" t="str">
            <v>-</v>
          </cell>
          <cell r="CM148" t="str">
            <v>-</v>
          </cell>
          <cell r="CN148">
            <v>0</v>
          </cell>
          <cell r="CQ148" t="str">
            <v>non</v>
          </cell>
          <cell r="CX148">
            <v>0</v>
          </cell>
          <cell r="DE148">
            <v>0</v>
          </cell>
          <cell r="DJ148">
            <v>0</v>
          </cell>
          <cell r="DO148">
            <v>0</v>
          </cell>
          <cell r="DS148">
            <v>0</v>
          </cell>
          <cell r="DT148">
            <v>0</v>
          </cell>
          <cell r="DU148">
            <v>0</v>
          </cell>
          <cell r="DV148" t="str">
            <v>OCEANIS</v>
          </cell>
          <cell r="ED148" t="str">
            <v>G:\Habitat\OPERATIONNEL HABITAT\02- Operations\Photothèque\image non disponible.jpg</v>
          </cell>
          <cell r="EE148" t="str">
            <v>G:\Habitat\OPERATIONNEL HABITAT\02- Operations\Photothèque\image non disponible.jpg</v>
          </cell>
          <cell r="EL148">
            <v>5</v>
          </cell>
          <cell r="EM148">
            <v>100000</v>
          </cell>
          <cell r="EN148" t="str">
            <v>signée</v>
          </cell>
        </row>
        <row r="149">
          <cell r="A149" t="str">
            <v>LES CANOTS</v>
          </cell>
          <cell r="B149">
            <v>9447</v>
          </cell>
          <cell r="C149" t="str">
            <v>SUD</v>
          </cell>
          <cell r="D149" t="str">
            <v>Saint-Joseph</v>
          </cell>
          <cell r="E149" t="str">
            <v>LA CAYENNE</v>
          </cell>
          <cell r="F149">
            <v>20</v>
          </cell>
          <cell r="G149" t="str">
            <v>LESG</v>
          </cell>
          <cell r="J149" t="str">
            <v>IND</v>
          </cell>
          <cell r="K149" t="str">
            <v>CF</v>
          </cell>
          <cell r="L149" t="str">
            <v>SIDR</v>
          </cell>
          <cell r="N149" t="str">
            <v>EC</v>
          </cell>
          <cell r="O149" t="str">
            <v>FG</v>
          </cell>
          <cell r="P149" t="str">
            <v>LV</v>
          </cell>
          <cell r="Q149" t="str">
            <v>HBM</v>
          </cell>
          <cell r="R149">
            <v>2002</v>
          </cell>
          <cell r="U149" t="str">
            <v>MEUNIER</v>
          </cell>
          <cell r="V149" t="str">
            <v>M - LIVRE/GPA</v>
          </cell>
          <cell r="W149">
            <v>37449</v>
          </cell>
          <cell r="X149" t="str">
            <v>d</v>
          </cell>
          <cell r="Z149">
            <v>37552</v>
          </cell>
          <cell r="AA149" t="str">
            <v>o</v>
          </cell>
          <cell r="AB149" t="str">
            <v>validé</v>
          </cell>
          <cell r="AC149" t="str">
            <v/>
          </cell>
          <cell r="AD149" t="str">
            <v/>
          </cell>
          <cell r="AE149">
            <v>37551</v>
          </cell>
          <cell r="AF149" t="str">
            <v>f</v>
          </cell>
          <cell r="AG149">
            <v>37607</v>
          </cell>
          <cell r="AH149">
            <v>37544</v>
          </cell>
          <cell r="AI149" t="str">
            <v>ao</v>
          </cell>
          <cell r="AJ149">
            <v>37895</v>
          </cell>
          <cell r="AK149" t="str">
            <v/>
          </cell>
          <cell r="AL149">
            <v>11.539978958442925</v>
          </cell>
          <cell r="AM149">
            <v>2003</v>
          </cell>
          <cell r="AN149">
            <v>13</v>
          </cell>
          <cell r="AO149">
            <v>38292</v>
          </cell>
          <cell r="AP149">
            <v>38275</v>
          </cell>
          <cell r="AQ149" t="str">
            <v>li</v>
          </cell>
          <cell r="AR149">
            <v>2004</v>
          </cell>
          <cell r="CJ149" t="str">
            <v>-</v>
          </cell>
          <cell r="CK149" t="str">
            <v>-</v>
          </cell>
          <cell r="CL149" t="str">
            <v>-</v>
          </cell>
          <cell r="CM149" t="str">
            <v>-</v>
          </cell>
          <cell r="CN149">
            <v>0</v>
          </cell>
          <cell r="CQ149" t="str">
            <v>oui</v>
          </cell>
          <cell r="CX149">
            <v>0</v>
          </cell>
          <cell r="DE149">
            <v>0</v>
          </cell>
          <cell r="DJ149">
            <v>0</v>
          </cell>
          <cell r="DO149">
            <v>0</v>
          </cell>
          <cell r="DS149">
            <v>0</v>
          </cell>
          <cell r="DT149">
            <v>0</v>
          </cell>
          <cell r="DU149">
            <v>0</v>
          </cell>
          <cell r="ED149" t="str">
            <v>G:\Habitat\OPERATIONNEL HABITAT\02- Operations\Photothèque\image non disponible.jpg</v>
          </cell>
          <cell r="EE149" t="str">
            <v>G:\Habitat\OPERATIONNEL HABITAT\02- Operations\Photothèque\image non disponible.jpg</v>
          </cell>
        </row>
        <row r="150">
          <cell r="A150" t="str">
            <v>LES GERANIUMS</v>
          </cell>
          <cell r="B150">
            <v>9309</v>
          </cell>
          <cell r="C150" t="str">
            <v>OUEST</v>
          </cell>
          <cell r="D150" t="str">
            <v>Trois-Bassins</v>
          </cell>
          <cell r="E150" t="str">
            <v>VRD COMMUN /FRAFU 2</v>
          </cell>
          <cell r="F150">
            <v>12</v>
          </cell>
          <cell r="G150" t="str">
            <v>LESG</v>
          </cell>
          <cell r="J150" t="str">
            <v>IND</v>
          </cell>
          <cell r="K150" t="str">
            <v>CF</v>
          </cell>
          <cell r="L150" t="str">
            <v>SIDR</v>
          </cell>
          <cell r="N150" t="str">
            <v>EC</v>
          </cell>
          <cell r="O150" t="str">
            <v>FG</v>
          </cell>
          <cell r="P150" t="str">
            <v>LV</v>
          </cell>
          <cell r="Q150" t="str">
            <v>EC</v>
          </cell>
          <cell r="R150">
            <v>2003</v>
          </cell>
          <cell r="U150" t="str">
            <v>SOAA MEUNIER</v>
          </cell>
          <cell r="V150" t="str">
            <v>M - LIVRE/GPA</v>
          </cell>
          <cell r="W150">
            <v>37819</v>
          </cell>
          <cell r="X150" t="str">
            <v>d</v>
          </cell>
          <cell r="Z150">
            <v>37935</v>
          </cell>
          <cell r="AA150" t="str">
            <v>o</v>
          </cell>
          <cell r="AB150" t="str">
            <v>validé</v>
          </cell>
          <cell r="AC150" t="str">
            <v/>
          </cell>
          <cell r="AD150" t="str">
            <v/>
          </cell>
          <cell r="AE150">
            <v>37909</v>
          </cell>
          <cell r="AF150" t="str">
            <v>f</v>
          </cell>
          <cell r="AG150">
            <v>37978</v>
          </cell>
          <cell r="AH150">
            <v>38061</v>
          </cell>
          <cell r="AI150" t="str">
            <v>ao</v>
          </cell>
          <cell r="AJ150">
            <v>38139</v>
          </cell>
          <cell r="AK150" t="str">
            <v/>
          </cell>
          <cell r="AL150">
            <v>2.5644397685428721</v>
          </cell>
          <cell r="AM150">
            <v>2004</v>
          </cell>
          <cell r="AN150">
            <v>12</v>
          </cell>
          <cell r="AO150">
            <v>38504</v>
          </cell>
          <cell r="AP150">
            <v>38716</v>
          </cell>
          <cell r="AQ150" t="str">
            <v>li</v>
          </cell>
          <cell r="AR150">
            <v>2005</v>
          </cell>
          <cell r="CJ150" t="str">
            <v>-</v>
          </cell>
          <cell r="CK150" t="str">
            <v>-</v>
          </cell>
          <cell r="CL150" t="str">
            <v>-</v>
          </cell>
          <cell r="CM150" t="str">
            <v>-</v>
          </cell>
          <cell r="CN150">
            <v>0</v>
          </cell>
          <cell r="CQ150" t="str">
            <v>oui</v>
          </cell>
          <cell r="CX150">
            <v>0</v>
          </cell>
          <cell r="DE150">
            <v>0</v>
          </cell>
          <cell r="DJ150">
            <v>0</v>
          </cell>
          <cell r="DO150">
            <v>0</v>
          </cell>
          <cell r="DS150">
            <v>0</v>
          </cell>
          <cell r="DT150">
            <v>0</v>
          </cell>
          <cell r="DU150">
            <v>0</v>
          </cell>
          <cell r="ED150" t="str">
            <v>G:\Habitat\OPERATIONNEL HABITAT\02- Operations\Photothèque\images casevo\Geranium\geraniums (1).jpg</v>
          </cell>
          <cell r="EE150" t="str">
            <v>G:\Habitat\OPERATIONNEL HABITAT\02- Operations\Photothèque\images casevo\Geranium\geraniums (2).jpg</v>
          </cell>
        </row>
        <row r="151">
          <cell r="A151" t="str">
            <v>LES GERANIUMS</v>
          </cell>
          <cell r="C151" t="str">
            <v>OUEST</v>
          </cell>
          <cell r="D151" t="str">
            <v>Trois-Bassins</v>
          </cell>
          <cell r="E151" t="str">
            <v>CENTRE VILLE</v>
          </cell>
          <cell r="F151">
            <v>53</v>
          </cell>
          <cell r="G151" t="str">
            <v>LLS</v>
          </cell>
          <cell r="J151" t="str">
            <v>IND</v>
          </cell>
          <cell r="N151" t="str">
            <v>BS</v>
          </cell>
          <cell r="R151">
            <v>2012</v>
          </cell>
          <cell r="V151" t="str">
            <v>A - NON LANCE</v>
          </cell>
          <cell r="X151" t="str">
            <v/>
          </cell>
          <cell r="AA151" t="str">
            <v/>
          </cell>
          <cell r="AC151" t="str">
            <v/>
          </cell>
          <cell r="AF151" t="str">
            <v/>
          </cell>
          <cell r="AI151" t="str">
            <v/>
          </cell>
          <cell r="AK151" t="str">
            <v/>
          </cell>
          <cell r="AL151">
            <v>0</v>
          </cell>
          <cell r="AM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CJ151" t="str">
            <v>-</v>
          </cell>
          <cell r="CK151" t="str">
            <v>-</v>
          </cell>
          <cell r="CL151" t="str">
            <v>-</v>
          </cell>
          <cell r="CM151" t="str">
            <v>-</v>
          </cell>
          <cell r="CN151">
            <v>0</v>
          </cell>
          <cell r="CQ151" t="str">
            <v>non</v>
          </cell>
          <cell r="CX151">
            <v>0</v>
          </cell>
          <cell r="DE151">
            <v>0</v>
          </cell>
          <cell r="DJ151">
            <v>0</v>
          </cell>
          <cell r="DO151">
            <v>0</v>
          </cell>
          <cell r="DS151">
            <v>0</v>
          </cell>
          <cell r="DT151">
            <v>0</v>
          </cell>
          <cell r="DU151">
            <v>0</v>
          </cell>
          <cell r="ED151" t="str">
            <v>G:\Habitat\OPERATIONNEL HABITAT\02- Operations\Photothèque\images casevo\Geranium\geraniums (1).jpg</v>
          </cell>
          <cell r="EE151" t="str">
            <v>G:\Habitat\OPERATIONNEL HABITAT\02- Operations\Photothèque\images casevo\Geranium\geraniums (2).jpg</v>
          </cell>
        </row>
        <row r="152">
          <cell r="A152" t="str">
            <v>LES GLORIEUSES</v>
          </cell>
          <cell r="B152">
            <v>9436</v>
          </cell>
          <cell r="C152" t="str">
            <v>NORD</v>
          </cell>
          <cell r="D152" t="str">
            <v>Saint-Denis</v>
          </cell>
          <cell r="E152" t="str">
            <v>ILES EPARSES</v>
          </cell>
          <cell r="F152">
            <v>8</v>
          </cell>
          <cell r="G152" t="str">
            <v>PTZ</v>
          </cell>
          <cell r="J152" t="str">
            <v>IND</v>
          </cell>
          <cell r="K152" t="str">
            <v>CF</v>
          </cell>
          <cell r="L152" t="str">
            <v>SIDR</v>
          </cell>
          <cell r="N152" t="str">
            <v>EC</v>
          </cell>
          <cell r="O152" t="str">
            <v>FG</v>
          </cell>
          <cell r="P152" t="str">
            <v>LV</v>
          </cell>
          <cell r="Q152" t="str">
            <v>ALG</v>
          </cell>
          <cell r="R152">
            <v>2002</v>
          </cell>
          <cell r="U152" t="str">
            <v>ATELIER GAZUT</v>
          </cell>
          <cell r="V152" t="str">
            <v>M - LIVRE/GPA</v>
          </cell>
          <cell r="W152">
            <v>37609</v>
          </cell>
          <cell r="X152" t="str">
            <v>d</v>
          </cell>
          <cell r="Z152">
            <v>37706</v>
          </cell>
          <cell r="AA152" t="str">
            <v>o</v>
          </cell>
          <cell r="AB152" t="str">
            <v>validé</v>
          </cell>
          <cell r="AC152" t="str">
            <v/>
          </cell>
          <cell r="AD152">
            <v>0</v>
          </cell>
          <cell r="AF152" t="str">
            <v/>
          </cell>
          <cell r="AH152">
            <v>38122</v>
          </cell>
          <cell r="AI152" t="str">
            <v>ao</v>
          </cell>
          <cell r="AJ152">
            <v>38200</v>
          </cell>
          <cell r="AK152" t="str">
            <v/>
          </cell>
          <cell r="AL152">
            <v>2.5644397685428721</v>
          </cell>
          <cell r="AM152">
            <v>2004</v>
          </cell>
          <cell r="AN152">
            <v>12</v>
          </cell>
          <cell r="AO152">
            <v>38565</v>
          </cell>
          <cell r="AP152">
            <v>39187</v>
          </cell>
          <cell r="AQ152" t="str">
            <v>li</v>
          </cell>
          <cell r="AR152">
            <v>2007</v>
          </cell>
          <cell r="CJ152" t="str">
            <v>-</v>
          </cell>
          <cell r="CK152" t="str">
            <v>-</v>
          </cell>
          <cell r="CL152" t="str">
            <v>-</v>
          </cell>
          <cell r="CM152" t="str">
            <v>-</v>
          </cell>
          <cell r="CN152">
            <v>0</v>
          </cell>
          <cell r="CQ152" t="str">
            <v>oui</v>
          </cell>
          <cell r="CX152">
            <v>0</v>
          </cell>
          <cell r="DE152">
            <v>0</v>
          </cell>
          <cell r="DJ152">
            <v>0</v>
          </cell>
          <cell r="DO152">
            <v>0</v>
          </cell>
          <cell r="DS152">
            <v>0</v>
          </cell>
          <cell r="DT152">
            <v>0</v>
          </cell>
          <cell r="DU152">
            <v>0</v>
          </cell>
          <cell r="ED152" t="str">
            <v>G:\Habitat\OPERATIONNEL HABITAT\02- Operations\Photothèque\image non disponible.jpg</v>
          </cell>
          <cell r="EE152" t="str">
            <v>G:\Habitat\OPERATIONNEL HABITAT\02- Operations\Photothèque\image non disponible.jpg</v>
          </cell>
        </row>
        <row r="153">
          <cell r="A153" t="str">
            <v>LES HESPERIDES 1-2-3</v>
          </cell>
          <cell r="B153">
            <v>9450</v>
          </cell>
          <cell r="C153" t="str">
            <v>SUD</v>
          </cell>
          <cell r="D153" t="str">
            <v>Saint-Pierre</v>
          </cell>
          <cell r="E153" t="str">
            <v>RHI BASSE TERRE</v>
          </cell>
          <cell r="F153">
            <v>43</v>
          </cell>
          <cell r="G153" t="str">
            <v>LESG</v>
          </cell>
          <cell r="J153" t="str">
            <v>IND</v>
          </cell>
          <cell r="K153" t="str">
            <v>CF</v>
          </cell>
          <cell r="L153" t="str">
            <v>SIDR</v>
          </cell>
          <cell r="N153" t="str">
            <v>EC</v>
          </cell>
          <cell r="O153" t="str">
            <v>OS</v>
          </cell>
          <cell r="P153" t="str">
            <v>LV</v>
          </cell>
          <cell r="Q153" t="str">
            <v>HBM</v>
          </cell>
          <cell r="R153">
            <v>2002</v>
          </cell>
          <cell r="U153" t="str">
            <v>SOAA MEUNIER</v>
          </cell>
          <cell r="V153" t="str">
            <v>M - LIVRE/GPA</v>
          </cell>
          <cell r="W153">
            <v>37449</v>
          </cell>
          <cell r="X153" t="str">
            <v>d</v>
          </cell>
          <cell r="Z153">
            <v>37543</v>
          </cell>
          <cell r="AA153" t="str">
            <v>o</v>
          </cell>
          <cell r="AB153" t="str">
            <v>validé</v>
          </cell>
          <cell r="AC153" t="str">
            <v/>
          </cell>
          <cell r="AD153" t="str">
            <v/>
          </cell>
          <cell r="AE153">
            <v>37554</v>
          </cell>
          <cell r="AF153" t="str">
            <v>f</v>
          </cell>
          <cell r="AG153">
            <v>37613</v>
          </cell>
          <cell r="AH153">
            <v>37726</v>
          </cell>
          <cell r="AI153" t="str">
            <v>ao</v>
          </cell>
          <cell r="AJ153">
            <v>37834</v>
          </cell>
          <cell r="AK153" t="str">
            <v/>
          </cell>
          <cell r="AL153">
            <v>3.550762756443977</v>
          </cell>
          <cell r="AM153">
            <v>2003</v>
          </cell>
          <cell r="AN153">
            <v>18</v>
          </cell>
          <cell r="AO153">
            <v>38384</v>
          </cell>
          <cell r="AP153">
            <v>38701</v>
          </cell>
          <cell r="AQ153" t="str">
            <v>li</v>
          </cell>
          <cell r="AR153">
            <v>2005</v>
          </cell>
          <cell r="CJ153" t="str">
            <v>-</v>
          </cell>
          <cell r="CK153" t="str">
            <v>-</v>
          </cell>
          <cell r="CL153" t="str">
            <v>-</v>
          </cell>
          <cell r="CM153" t="str">
            <v>-</v>
          </cell>
          <cell r="CN153">
            <v>0</v>
          </cell>
          <cell r="CQ153" t="str">
            <v>oui</v>
          </cell>
          <cell r="CX153">
            <v>0</v>
          </cell>
          <cell r="DE153">
            <v>0</v>
          </cell>
          <cell r="DJ153">
            <v>0</v>
          </cell>
          <cell r="DO153">
            <v>0</v>
          </cell>
          <cell r="DS153">
            <v>0</v>
          </cell>
          <cell r="DT153">
            <v>0</v>
          </cell>
          <cell r="DU153">
            <v>0</v>
          </cell>
          <cell r="ED153" t="str">
            <v>G:\Habitat\OPERATIONNEL HABITAT\02- Operations\Photothèque\image non disponible.jpg</v>
          </cell>
          <cell r="EE153" t="str">
            <v>G:\Habitat\OPERATIONNEL HABITAT\02- Operations\Photothèque\image non disponible.jpg</v>
          </cell>
        </row>
        <row r="154">
          <cell r="A154" t="str">
            <v>BADAMIER (exLES HYACINTHE CARMABOLES)</v>
          </cell>
          <cell r="C154" t="str">
            <v>NORD</v>
          </cell>
          <cell r="D154" t="str">
            <v>Saint-Denis</v>
          </cell>
          <cell r="E154" t="str">
            <v>RHI HYACINTHE CARAMBOLES</v>
          </cell>
          <cell r="F154">
            <v>13</v>
          </cell>
          <cell r="G154" t="str">
            <v>LESG</v>
          </cell>
          <cell r="J154" t="str">
            <v>IND</v>
          </cell>
          <cell r="K154" t="str">
            <v>CF</v>
          </cell>
          <cell r="L154" t="str">
            <v>SIDR</v>
          </cell>
          <cell r="M154" t="str">
            <v>maitrisé</v>
          </cell>
          <cell r="N154" t="str">
            <v>JEM</v>
          </cell>
          <cell r="O154" t="str">
            <v>PE</v>
          </cell>
          <cell r="P154" t="str">
            <v>LV</v>
          </cell>
          <cell r="Q154" t="str">
            <v>AR</v>
          </cell>
          <cell r="R154">
            <v>2009</v>
          </cell>
          <cell r="S154">
            <v>0.25</v>
          </cell>
          <cell r="T154" t="str">
            <v xml:space="preserve">retard amenagt </v>
          </cell>
          <cell r="U154" t="str">
            <v>GAZUT</v>
          </cell>
          <cell r="V154" t="str">
            <v>D - ESQUISSES</v>
          </cell>
          <cell r="W154">
            <v>39933</v>
          </cell>
          <cell r="X154" t="str">
            <v/>
          </cell>
          <cell r="AA154" t="str">
            <v/>
          </cell>
          <cell r="AB154">
            <v>40040</v>
          </cell>
          <cell r="AC154" t="str">
            <v/>
          </cell>
          <cell r="AE154">
            <v>40071</v>
          </cell>
          <cell r="AH154">
            <v>40084</v>
          </cell>
          <cell r="AI154" t="str">
            <v/>
          </cell>
          <cell r="AJ154">
            <v>40265</v>
          </cell>
          <cell r="AK154" t="str">
            <v/>
          </cell>
          <cell r="AL154">
            <v>5.9508153603366649</v>
          </cell>
          <cell r="AM154">
            <v>2010</v>
          </cell>
          <cell r="AN154">
            <v>14</v>
          </cell>
          <cell r="AO154">
            <v>40691</v>
          </cell>
          <cell r="AP154">
            <v>40706</v>
          </cell>
          <cell r="AQ154" t="str">
            <v/>
          </cell>
          <cell r="AR154">
            <v>2011</v>
          </cell>
          <cell r="CJ154" t="str">
            <v>-</v>
          </cell>
          <cell r="CK154" t="str">
            <v>-</v>
          </cell>
          <cell r="CL154" t="str">
            <v>-</v>
          </cell>
          <cell r="CM154" t="str">
            <v>-</v>
          </cell>
          <cell r="CN154">
            <v>0</v>
          </cell>
          <cell r="CQ154" t="str">
            <v>non</v>
          </cell>
          <cell r="CX154">
            <v>0</v>
          </cell>
          <cell r="DE154">
            <v>0</v>
          </cell>
          <cell r="DJ154">
            <v>0</v>
          </cell>
          <cell r="DO154">
            <v>0</v>
          </cell>
          <cell r="DS154">
            <v>0</v>
          </cell>
          <cell r="DT154">
            <v>0</v>
          </cell>
          <cell r="DU154">
            <v>0</v>
          </cell>
          <cell r="ED154" t="str">
            <v>G:\Habitat\OPERATIONNEL HABITAT\02- Operations\Photothèque\image non disponible.jpg</v>
          </cell>
          <cell r="EE154" t="str">
            <v>G:\Habitat\OPERATIONNEL HABITAT\02- Operations\Photothèque\image non disponible.jpg</v>
          </cell>
        </row>
        <row r="155">
          <cell r="A155" t="str">
            <v>LONGANIS (LES HYACINTHE CARMABOLES)</v>
          </cell>
          <cell r="C155" t="str">
            <v>NORD</v>
          </cell>
          <cell r="D155" t="str">
            <v>Saint-Denis</v>
          </cell>
          <cell r="E155" t="str">
            <v>RHI HYACINTHE CARAMBOLES</v>
          </cell>
          <cell r="F155">
            <v>16</v>
          </cell>
          <cell r="G155" t="str">
            <v>LESG</v>
          </cell>
          <cell r="J155" t="str">
            <v>IND</v>
          </cell>
          <cell r="K155" t="str">
            <v>CF</v>
          </cell>
          <cell r="L155" t="str">
            <v>SIDR</v>
          </cell>
          <cell r="N155" t="str">
            <v>JEM</v>
          </cell>
          <cell r="P155" t="str">
            <v>CS</v>
          </cell>
          <cell r="Q155" t="str">
            <v>AR</v>
          </cell>
          <cell r="R155">
            <v>2010</v>
          </cell>
          <cell r="T155" t="str">
            <v>dépend du relogement sur l'opération COCO</v>
          </cell>
          <cell r="V155" t="str">
            <v>A - NON LANCE</v>
          </cell>
          <cell r="X155" t="str">
            <v/>
          </cell>
          <cell r="AA155" t="str">
            <v/>
          </cell>
          <cell r="AC155" t="str">
            <v/>
          </cell>
          <cell r="AI155" t="str">
            <v/>
          </cell>
          <cell r="AK155" t="str">
            <v/>
          </cell>
          <cell r="AL155">
            <v>0</v>
          </cell>
          <cell r="AO155" t="str">
            <v/>
          </cell>
          <cell r="AP155" t="str">
            <v/>
          </cell>
          <cell r="AQ155" t="str">
            <v/>
          </cell>
          <cell r="CJ155" t="str">
            <v>-</v>
          </cell>
          <cell r="CK155" t="str">
            <v>-</v>
          </cell>
          <cell r="CL155" t="str">
            <v>-</v>
          </cell>
          <cell r="CM155" t="str">
            <v>-</v>
          </cell>
          <cell r="CN155">
            <v>0</v>
          </cell>
          <cell r="CQ155" t="str">
            <v>non</v>
          </cell>
          <cell r="CX155">
            <v>0</v>
          </cell>
          <cell r="DE155">
            <v>0</v>
          </cell>
          <cell r="DJ155">
            <v>0</v>
          </cell>
          <cell r="DO155">
            <v>0</v>
          </cell>
          <cell r="DS155">
            <v>0</v>
          </cell>
          <cell r="DT155">
            <v>0</v>
          </cell>
          <cell r="DU155">
            <v>0</v>
          </cell>
          <cell r="ED155" t="str">
            <v>G:\Habitat\OPERATIONNEL HABITAT\02- Operations\Photothèque\image non disponible.jpg</v>
          </cell>
          <cell r="EE155" t="str">
            <v>G:\Habitat\OPERATIONNEL HABITAT\02- Operations\Photothèque\image non disponible.jpg</v>
          </cell>
        </row>
        <row r="156">
          <cell r="A156" t="str">
            <v>LES JACQUES</v>
          </cell>
          <cell r="B156">
            <v>9678</v>
          </cell>
          <cell r="C156" t="str">
            <v>EST</v>
          </cell>
          <cell r="D156" t="str">
            <v>Saint-André</v>
          </cell>
          <cell r="E156" t="str">
            <v>ZAC CRESSONIERE</v>
          </cell>
          <cell r="F156">
            <v>9</v>
          </cell>
          <cell r="G156" t="str">
            <v>LESG</v>
          </cell>
          <cell r="J156" t="str">
            <v>IND</v>
          </cell>
          <cell r="K156" t="str">
            <v>CF</v>
          </cell>
          <cell r="L156" t="str">
            <v>SIDR</v>
          </cell>
          <cell r="M156" t="str">
            <v>maitrisé</v>
          </cell>
          <cell r="N156" t="str">
            <v>BS</v>
          </cell>
          <cell r="O156" t="str">
            <v>OS</v>
          </cell>
          <cell r="P156" t="str">
            <v>LV</v>
          </cell>
          <cell r="Q156" t="str">
            <v>SPG</v>
          </cell>
          <cell r="R156">
            <v>2006</v>
          </cell>
          <cell r="T156" t="str">
            <v>Mur avec riverains</v>
          </cell>
          <cell r="U156" t="str">
            <v>ROUX</v>
          </cell>
          <cell r="V156" t="str">
            <v>L - CHANTIER EN COURS</v>
          </cell>
          <cell r="W156">
            <v>38975</v>
          </cell>
          <cell r="X156" t="str">
            <v>d</v>
          </cell>
          <cell r="Y156" t="str">
            <v>97440906a0542</v>
          </cell>
          <cell r="Z156">
            <v>39143</v>
          </cell>
          <cell r="AA156" t="str">
            <v>o</v>
          </cell>
          <cell r="AB156">
            <v>40040</v>
          </cell>
          <cell r="AC156" t="str">
            <v/>
          </cell>
          <cell r="AD156">
            <v>0</v>
          </cell>
          <cell r="AE156">
            <v>40071</v>
          </cell>
          <cell r="AF156" t="str">
            <v/>
          </cell>
          <cell r="AG156">
            <v>39080</v>
          </cell>
          <cell r="AH156">
            <v>39363</v>
          </cell>
          <cell r="AI156" t="str">
            <v>ao</v>
          </cell>
          <cell r="AJ156">
            <v>39545</v>
          </cell>
          <cell r="AK156" t="str">
            <v>ch</v>
          </cell>
          <cell r="AL156">
            <v>5.9836927932667017</v>
          </cell>
          <cell r="AM156">
            <v>2008</v>
          </cell>
          <cell r="AN156">
            <v>12</v>
          </cell>
          <cell r="AO156">
            <v>39910</v>
          </cell>
          <cell r="AP156">
            <v>39925</v>
          </cell>
          <cell r="AQ156" t="str">
            <v/>
          </cell>
          <cell r="AR156">
            <v>2009</v>
          </cell>
          <cell r="CJ156" t="str">
            <v>-</v>
          </cell>
          <cell r="CK156" t="str">
            <v>-</v>
          </cell>
          <cell r="CL156" t="str">
            <v>-</v>
          </cell>
          <cell r="CM156" t="str">
            <v>-</v>
          </cell>
          <cell r="CN156">
            <v>0</v>
          </cell>
          <cell r="CQ156" t="str">
            <v>non</v>
          </cell>
          <cell r="CX156">
            <v>0</v>
          </cell>
          <cell r="DE156">
            <v>0</v>
          </cell>
          <cell r="DJ156">
            <v>0</v>
          </cell>
          <cell r="DO156">
            <v>0</v>
          </cell>
          <cell r="DS156">
            <v>0</v>
          </cell>
          <cell r="DT156">
            <v>0</v>
          </cell>
          <cell r="DU156">
            <v>0</v>
          </cell>
          <cell r="ED156" t="str">
            <v>G:\Habitat\OPERATIONNEL HABITAT\02- Operations\Photothèque\image non disponible.jpg</v>
          </cell>
          <cell r="EE156" t="str">
            <v>G:\Habitat\OPERATIONNEL HABITAT\02- Operations\Photothèque\image non disponible.jpg</v>
          </cell>
        </row>
        <row r="157">
          <cell r="A157" t="str">
            <v>LES JACQUIERS</v>
          </cell>
          <cell r="C157" t="str">
            <v>NORD</v>
          </cell>
          <cell r="D157" t="str">
            <v>Saint-Denis</v>
          </cell>
          <cell r="F157">
            <v>63</v>
          </cell>
          <cell r="G157" t="str">
            <v>LLS</v>
          </cell>
          <cell r="J157" t="str">
            <v>COL</v>
          </cell>
          <cell r="K157" t="str">
            <v>ACQ</v>
          </cell>
          <cell r="L157" t="str">
            <v>autres</v>
          </cell>
          <cell r="M157" t="str">
            <v>autres</v>
          </cell>
          <cell r="N157" t="str">
            <v>JEM</v>
          </cell>
          <cell r="P157" t="str">
            <v>CS</v>
          </cell>
          <cell r="R157">
            <v>2008</v>
          </cell>
          <cell r="T157" t="str">
            <v>Estimation des domaines inférieur au prix de d'acquisition</v>
          </cell>
          <cell r="V157" t="str">
            <v>I - ACT</v>
          </cell>
          <cell r="X157" t="str">
            <v/>
          </cell>
          <cell r="Z157" t="str">
            <v>obtenu</v>
          </cell>
          <cell r="AA157" t="str">
            <v/>
          </cell>
          <cell r="AB157">
            <v>39708</v>
          </cell>
          <cell r="AC157" t="str">
            <v>v</v>
          </cell>
          <cell r="AD157">
            <v>39710</v>
          </cell>
          <cell r="AE157">
            <v>39715</v>
          </cell>
          <cell r="AF157" t="str">
            <v>f</v>
          </cell>
          <cell r="AH157">
            <v>39568</v>
          </cell>
          <cell r="AI157" t="str">
            <v>ao</v>
          </cell>
          <cell r="AJ157">
            <v>39751</v>
          </cell>
          <cell r="AK157" t="str">
            <v>ch</v>
          </cell>
          <cell r="AL157">
            <v>6.0165702261967384</v>
          </cell>
          <cell r="AM157">
            <v>2008</v>
          </cell>
          <cell r="AN157">
            <v>15</v>
          </cell>
          <cell r="AO157">
            <v>40208</v>
          </cell>
          <cell r="AP157">
            <v>40223</v>
          </cell>
          <cell r="AQ157" t="str">
            <v/>
          </cell>
          <cell r="AR157">
            <v>2010</v>
          </cell>
          <cell r="CJ157" t="str">
            <v>SNC Jacquier</v>
          </cell>
          <cell r="CK157" t="str">
            <v>ALCYOM</v>
          </cell>
          <cell r="CL157" t="str">
            <v>-</v>
          </cell>
          <cell r="CM157" t="str">
            <v>-</v>
          </cell>
          <cell r="CN157">
            <v>0</v>
          </cell>
          <cell r="CQ157" t="str">
            <v>non</v>
          </cell>
          <cell r="CX157">
            <v>0</v>
          </cell>
          <cell r="DE157">
            <v>0</v>
          </cell>
          <cell r="DJ157">
            <v>0</v>
          </cell>
          <cell r="DO157">
            <v>0</v>
          </cell>
          <cell r="DS157">
            <v>0</v>
          </cell>
          <cell r="DT157">
            <v>0</v>
          </cell>
          <cell r="DU157">
            <v>0</v>
          </cell>
          <cell r="DV157" t="str">
            <v>OCEANIS</v>
          </cell>
          <cell r="ED157" t="str">
            <v>G:\Habitat\OPERATIONNEL HABITAT\02- Operations\Photothèque\image non disponible.jpg</v>
          </cell>
          <cell r="EE157" t="str">
            <v>G:\Habitat\OPERATIONNEL HABITAT\02- Operations\Photothèque\image non disponible.jpg</v>
          </cell>
        </row>
        <row r="158">
          <cell r="A158" t="str">
            <v>LES JARDINS D' AUBINAYex AKIRIBATI 1 (PA)</v>
          </cell>
          <cell r="B158">
            <v>9689</v>
          </cell>
          <cell r="C158" t="str">
            <v>NORD</v>
          </cell>
          <cell r="D158" t="str">
            <v>Saint-Denis</v>
          </cell>
          <cell r="E158" t="str">
            <v>BAS DE LA RIVIERE ARMOS</v>
          </cell>
          <cell r="F158">
            <v>78</v>
          </cell>
          <cell r="G158" t="str">
            <v>LLTS</v>
          </cell>
          <cell r="H158" t="str">
            <v>déposé</v>
          </cell>
          <cell r="I158" t="str">
            <v xml:space="preserve">CG5 </v>
          </cell>
          <cell r="J158" t="str">
            <v>COL</v>
          </cell>
          <cell r="K158" t="str">
            <v>RF</v>
          </cell>
          <cell r="M158" t="str">
            <v>sous compromis</v>
          </cell>
          <cell r="N158" t="str">
            <v>JPM</v>
          </cell>
          <cell r="O158" t="str">
            <v>PE</v>
          </cell>
          <cell r="P158" t="str">
            <v>LV</v>
          </cell>
          <cell r="R158">
            <v>2010</v>
          </cell>
          <cell r="S158">
            <v>0.5</v>
          </cell>
          <cell r="T158" t="str">
            <v>pb maitrise foncière libération lieu de culte - ppri : zone innondable et mouvement de terrain, travaux d'endiguement initialement prévu en 2007, démarrage en 2009 - Falaise à conforter - Initialement une partie prévue pour personnes agées. - projet à pré</v>
          </cell>
          <cell r="U158" t="str">
            <v>DELCOURT</v>
          </cell>
          <cell r="V158" t="str">
            <v>E - APS / PC</v>
          </cell>
          <cell r="W158">
            <v>39870</v>
          </cell>
          <cell r="X158" t="str">
            <v>d</v>
          </cell>
          <cell r="AA158" t="str">
            <v/>
          </cell>
          <cell r="AB158">
            <v>39798</v>
          </cell>
          <cell r="AC158" t="str">
            <v>v</v>
          </cell>
          <cell r="AE158">
            <v>40344</v>
          </cell>
          <cell r="AF158" t="str">
            <v/>
          </cell>
          <cell r="AH158">
            <v>40344</v>
          </cell>
          <cell r="AI158" t="str">
            <v/>
          </cell>
          <cell r="AJ158">
            <v>40527</v>
          </cell>
          <cell r="AK158" t="str">
            <v/>
          </cell>
          <cell r="AL158">
            <v>6.0165702261967384</v>
          </cell>
          <cell r="AM158">
            <v>2010</v>
          </cell>
          <cell r="AN158">
            <v>18</v>
          </cell>
          <cell r="AO158">
            <v>41075</v>
          </cell>
          <cell r="AP158">
            <v>41090</v>
          </cell>
          <cell r="AQ158" t="str">
            <v/>
          </cell>
          <cell r="AR158">
            <v>2012</v>
          </cell>
          <cell r="AW158">
            <v>34</v>
          </cell>
          <cell r="AX158">
            <v>57</v>
          </cell>
          <cell r="BA158">
            <v>2</v>
          </cell>
          <cell r="BB158">
            <v>66</v>
          </cell>
          <cell r="BK158">
            <v>36</v>
          </cell>
          <cell r="BL158">
            <v>5.23</v>
          </cell>
          <cell r="BM158">
            <v>1.1100000000000001</v>
          </cell>
          <cell r="BO158" t="str">
            <v>à faire</v>
          </cell>
          <cell r="BQ158" t="str">
            <v>à faire</v>
          </cell>
          <cell r="CE158" t="str">
            <v>ECS ind</v>
          </cell>
          <cell r="CJ158" t="str">
            <v>-</v>
          </cell>
          <cell r="CK158" t="str">
            <v>-</v>
          </cell>
          <cell r="CL158" t="str">
            <v>-</v>
          </cell>
          <cell r="CM158" t="str">
            <v>-</v>
          </cell>
          <cell r="CN158">
            <v>0</v>
          </cell>
          <cell r="CQ158" t="str">
            <v>non</v>
          </cell>
          <cell r="CX158">
            <v>0</v>
          </cell>
          <cell r="DE158">
            <v>0</v>
          </cell>
          <cell r="DJ158">
            <v>0</v>
          </cell>
          <cell r="DO158">
            <v>0</v>
          </cell>
          <cell r="DQ158">
            <v>118102</v>
          </cell>
          <cell r="DR158">
            <v>43200</v>
          </cell>
          <cell r="DS158">
            <v>161302</v>
          </cell>
          <cell r="DT158">
            <v>322604</v>
          </cell>
          <cell r="DU158">
            <v>322604</v>
          </cell>
          <cell r="ED158" t="str">
            <v>G:\Habitat\OPERATIONNEL HABITAT\02- Operations\Photothèque\image non disponible.jpg</v>
          </cell>
          <cell r="EE158" t="str">
            <v>G:\Habitat\OPERATIONNEL HABITAT\02- Operations\Photothèque\image non disponible.jpg</v>
          </cell>
          <cell r="EX158" t="str">
            <v>AH 136</v>
          </cell>
        </row>
        <row r="159">
          <cell r="A159" t="str">
            <v>LES LAVES 1&amp;2</v>
          </cell>
          <cell r="B159">
            <v>9451</v>
          </cell>
          <cell r="C159" t="str">
            <v>SUD</v>
          </cell>
          <cell r="D159" t="str">
            <v>Saint-Pierre</v>
          </cell>
          <cell r="E159" t="str">
            <v>TERRE SAINTE</v>
          </cell>
          <cell r="F159">
            <v>16</v>
          </cell>
          <cell r="G159" t="str">
            <v>LESG</v>
          </cell>
          <cell r="J159" t="str">
            <v>IND</v>
          </cell>
          <cell r="K159" t="str">
            <v>RF</v>
          </cell>
          <cell r="N159" t="str">
            <v>EC</v>
          </cell>
          <cell r="O159" t="str">
            <v>OS</v>
          </cell>
          <cell r="P159" t="str">
            <v>LV</v>
          </cell>
          <cell r="R159">
            <v>2002</v>
          </cell>
          <cell r="T159" t="str">
            <v>Problématique de la livraison de la station d'épuration (livraison annoncée octobre 2011) alors que l'opération doit se terminer fin 2010 !!!!</v>
          </cell>
          <cell r="U159" t="str">
            <v>SOAA MEUNIER</v>
          </cell>
          <cell r="V159" t="str">
            <v>M - LIVRE/GPA</v>
          </cell>
          <cell r="W159">
            <v>37449</v>
          </cell>
          <cell r="X159" t="str">
            <v>d</v>
          </cell>
          <cell r="Z159">
            <v>37543</v>
          </cell>
          <cell r="AA159" t="str">
            <v>o</v>
          </cell>
          <cell r="AB159" t="str">
            <v>validé</v>
          </cell>
          <cell r="AC159" t="str">
            <v/>
          </cell>
          <cell r="AD159" t="str">
            <v/>
          </cell>
          <cell r="AE159">
            <v>37554</v>
          </cell>
          <cell r="AF159" t="str">
            <v>f</v>
          </cell>
          <cell r="AG159">
            <v>37609</v>
          </cell>
          <cell r="AH159">
            <v>37575</v>
          </cell>
          <cell r="AI159" t="str">
            <v>ao</v>
          </cell>
          <cell r="AJ159">
            <v>37681</v>
          </cell>
          <cell r="AK159" t="str">
            <v/>
          </cell>
          <cell r="AL159">
            <v>3.485007890583903</v>
          </cell>
          <cell r="AM159">
            <v>2003</v>
          </cell>
          <cell r="AN159">
            <v>12</v>
          </cell>
          <cell r="AO159">
            <v>38047</v>
          </cell>
          <cell r="AP159">
            <v>38336</v>
          </cell>
          <cell r="AQ159" t="str">
            <v>li</v>
          </cell>
          <cell r="AR159">
            <v>2004</v>
          </cell>
          <cell r="CJ159" t="str">
            <v>-</v>
          </cell>
          <cell r="CK159" t="str">
            <v>-</v>
          </cell>
          <cell r="CL159" t="str">
            <v>-</v>
          </cell>
          <cell r="CM159" t="str">
            <v>-</v>
          </cell>
          <cell r="CN159">
            <v>0</v>
          </cell>
          <cell r="CQ159" t="str">
            <v>oui</v>
          </cell>
          <cell r="CX159">
            <v>0</v>
          </cell>
          <cell r="DE159">
            <v>0</v>
          </cell>
          <cell r="DJ159">
            <v>0</v>
          </cell>
          <cell r="DO159">
            <v>0</v>
          </cell>
          <cell r="DS159">
            <v>0</v>
          </cell>
          <cell r="DT159">
            <v>0</v>
          </cell>
          <cell r="DU159">
            <v>0</v>
          </cell>
          <cell r="ED159" t="str">
            <v>G:\Habitat\OPERATIONNEL HABITAT\02- Operations\Photothèque\image non disponible.jpg</v>
          </cell>
          <cell r="EE159" t="str">
            <v>G:\Habitat\OPERATIONNEL HABITAT\02- Operations\Photothèque\image non disponible.jpg</v>
          </cell>
        </row>
        <row r="160">
          <cell r="A160" t="str">
            <v>LES MAISONS DE L'OCEAN</v>
          </cell>
          <cell r="B160">
            <v>9492</v>
          </cell>
          <cell r="C160" t="str">
            <v>OUEST</v>
          </cell>
          <cell r="D160" t="str">
            <v>Port</v>
          </cell>
          <cell r="E160" t="str">
            <v>PRU LE PORT</v>
          </cell>
          <cell r="F160">
            <v>18</v>
          </cell>
          <cell r="G160" t="str">
            <v>PTZ</v>
          </cell>
          <cell r="J160" t="str">
            <v>MV</v>
          </cell>
          <cell r="K160" t="str">
            <v>CF</v>
          </cell>
          <cell r="L160" t="str">
            <v>SIDR</v>
          </cell>
          <cell r="M160" t="str">
            <v>maitrisé</v>
          </cell>
          <cell r="N160" t="str">
            <v>JEM</v>
          </cell>
          <cell r="O160" t="str">
            <v>FG</v>
          </cell>
          <cell r="P160" t="str">
            <v>LV</v>
          </cell>
          <cell r="Q160" t="str">
            <v>CP</v>
          </cell>
          <cell r="R160">
            <v>2003</v>
          </cell>
          <cell r="T160" t="str">
            <v>Validationliste 7 attributaires par la ville</v>
          </cell>
          <cell r="U160" t="str">
            <v>ATELIER GAZUT</v>
          </cell>
          <cell r="V160" t="str">
            <v>L - CHANTIER EN COURS</v>
          </cell>
          <cell r="W160">
            <v>38118</v>
          </cell>
          <cell r="X160" t="str">
            <v>d</v>
          </cell>
          <cell r="Z160">
            <v>38453</v>
          </cell>
          <cell r="AA160" t="str">
            <v>o</v>
          </cell>
          <cell r="AB160" t="str">
            <v>validé</v>
          </cell>
          <cell r="AC160" t="str">
            <v/>
          </cell>
          <cell r="AD160">
            <v>0</v>
          </cell>
          <cell r="AF160" t="str">
            <v/>
          </cell>
          <cell r="AH160">
            <v>38944</v>
          </cell>
          <cell r="AI160" t="str">
            <v>ao</v>
          </cell>
          <cell r="AJ160">
            <v>39377</v>
          </cell>
          <cell r="AK160" t="str">
            <v/>
          </cell>
          <cell r="AL160">
            <v>14.235928458705944</v>
          </cell>
          <cell r="AM160">
            <v>2007</v>
          </cell>
          <cell r="AN160">
            <v>15</v>
          </cell>
          <cell r="AO160">
            <v>39835</v>
          </cell>
          <cell r="AP160">
            <v>39850</v>
          </cell>
          <cell r="AQ160" t="str">
            <v>li</v>
          </cell>
          <cell r="AR160">
            <v>2009</v>
          </cell>
          <cell r="CJ160" t="str">
            <v>-</v>
          </cell>
          <cell r="CK160" t="str">
            <v>-</v>
          </cell>
          <cell r="CL160" t="str">
            <v>-</v>
          </cell>
          <cell r="CM160" t="str">
            <v>-</v>
          </cell>
          <cell r="CN160">
            <v>0</v>
          </cell>
          <cell r="CQ160" t="str">
            <v>non</v>
          </cell>
          <cell r="CX160">
            <v>0</v>
          </cell>
          <cell r="DE160">
            <v>0</v>
          </cell>
          <cell r="DJ160">
            <v>0</v>
          </cell>
          <cell r="DO160">
            <v>0</v>
          </cell>
          <cell r="DS160">
            <v>0</v>
          </cell>
          <cell r="DT160">
            <v>0</v>
          </cell>
          <cell r="DU160">
            <v>0</v>
          </cell>
          <cell r="ED160" t="str">
            <v>G:\Habitat\OPERATIONNEL HABITAT\02- Operations\Photothèque\image non disponible.jpg</v>
          </cell>
          <cell r="EE160" t="str">
            <v>G:\Habitat\OPERATIONNEL HABITAT\02- Operations\Photothèque\image non disponible.jpg</v>
          </cell>
        </row>
        <row r="161">
          <cell r="A161" t="str">
            <v>LES MANGOUSTANS - TR 3</v>
          </cell>
          <cell r="B161">
            <v>9489</v>
          </cell>
          <cell r="C161" t="str">
            <v>EST</v>
          </cell>
          <cell r="D161" t="str">
            <v>Saint-André</v>
          </cell>
          <cell r="E161" t="str">
            <v>ZAC CRESSONIERE</v>
          </cell>
          <cell r="F161">
            <v>15</v>
          </cell>
          <cell r="G161" t="str">
            <v>LLS</v>
          </cell>
          <cell r="J161" t="str">
            <v>MV</v>
          </cell>
          <cell r="K161" t="str">
            <v>CF</v>
          </cell>
          <cell r="L161" t="str">
            <v>SIDR</v>
          </cell>
          <cell r="N161" t="str">
            <v>JPM</v>
          </cell>
          <cell r="O161" t="str">
            <v>DL</v>
          </cell>
          <cell r="P161" t="str">
            <v>CC</v>
          </cell>
          <cell r="Q161" t="str">
            <v>SPG</v>
          </cell>
          <cell r="R161">
            <v>2003</v>
          </cell>
          <cell r="T161" t="str">
            <v>conformitée/solde sub lbu/solaire</v>
          </cell>
          <cell r="U161" t="str">
            <v>BOCQUEE</v>
          </cell>
          <cell r="V161" t="str">
            <v>M - LIVRE/GPA</v>
          </cell>
          <cell r="W161">
            <v>37904</v>
          </cell>
          <cell r="X161" t="str">
            <v>d</v>
          </cell>
          <cell r="Y161" t="str">
            <v>97440903A0469</v>
          </cell>
          <cell r="Z161">
            <v>38001</v>
          </cell>
          <cell r="AA161" t="str">
            <v>o</v>
          </cell>
          <cell r="AB161" t="str">
            <v>validé</v>
          </cell>
          <cell r="AC161" t="str">
            <v/>
          </cell>
          <cell r="AE161">
            <v>37907</v>
          </cell>
          <cell r="AF161" t="str">
            <v>f</v>
          </cell>
          <cell r="AG161" t="str">
            <v>O</v>
          </cell>
          <cell r="AH161">
            <v>38085</v>
          </cell>
          <cell r="AI161" t="str">
            <v>ao</v>
          </cell>
          <cell r="AJ161">
            <v>38261</v>
          </cell>
          <cell r="AK161" t="str">
            <v/>
          </cell>
          <cell r="AL161">
            <v>5.7864281956864811</v>
          </cell>
          <cell r="AM161">
            <v>2004</v>
          </cell>
          <cell r="AN161">
            <v>20</v>
          </cell>
          <cell r="AO161">
            <v>38869</v>
          </cell>
          <cell r="AP161">
            <v>38898</v>
          </cell>
          <cell r="AQ161" t="str">
            <v>li</v>
          </cell>
          <cell r="AR161">
            <v>2006</v>
          </cell>
          <cell r="BN161">
            <v>0.2</v>
          </cell>
          <cell r="BO161" t="str">
            <v>signée</v>
          </cell>
          <cell r="BP161">
            <v>0.8</v>
          </cell>
          <cell r="BQ161" t="str">
            <v>signée</v>
          </cell>
          <cell r="BX161" t="str">
            <v>signé</v>
          </cell>
          <cell r="CE161" t="str">
            <v>ECS ind</v>
          </cell>
          <cell r="CJ161" t="str">
            <v>-</v>
          </cell>
          <cell r="CK161" t="str">
            <v>-</v>
          </cell>
          <cell r="CL161" t="str">
            <v>-</v>
          </cell>
          <cell r="CM161" t="str">
            <v>-</v>
          </cell>
          <cell r="CN161">
            <v>0</v>
          </cell>
          <cell r="CQ161" t="str">
            <v>oui</v>
          </cell>
          <cell r="CX161">
            <v>0</v>
          </cell>
          <cell r="DE161">
            <v>0</v>
          </cell>
          <cell r="DJ161">
            <v>0</v>
          </cell>
          <cell r="DO161">
            <v>0</v>
          </cell>
          <cell r="DS161">
            <v>0</v>
          </cell>
          <cell r="DT161">
            <v>0</v>
          </cell>
          <cell r="DU161">
            <v>0</v>
          </cell>
          <cell r="ED161" t="str">
            <v>G:\Habitat\OPERATIONNEL HABITAT\02- Operations\Photothèque\image non disponible.jpg</v>
          </cell>
          <cell r="EE161" t="str">
            <v>G:\Habitat\OPERATIONNEL HABITAT\02- Operations\Photothèque\image non disponible.jpg</v>
          </cell>
        </row>
        <row r="162">
          <cell r="A162" t="str">
            <v>LES MANGOUSTANS - TR1&amp;2</v>
          </cell>
          <cell r="B162">
            <v>9489</v>
          </cell>
          <cell r="C162" t="str">
            <v>EST</v>
          </cell>
          <cell r="D162" t="str">
            <v>Saint-André</v>
          </cell>
          <cell r="E162" t="str">
            <v>ZAC CRESSONIERE</v>
          </cell>
          <cell r="F162">
            <v>32</v>
          </cell>
          <cell r="G162" t="str">
            <v>LLS</v>
          </cell>
          <cell r="J162" t="str">
            <v>MV</v>
          </cell>
          <cell r="K162" t="str">
            <v>CF</v>
          </cell>
          <cell r="L162" t="str">
            <v>SIDR</v>
          </cell>
          <cell r="N162" t="str">
            <v>JPM</v>
          </cell>
          <cell r="O162" t="str">
            <v>DL</v>
          </cell>
          <cell r="P162" t="str">
            <v>CC</v>
          </cell>
          <cell r="Q162" t="str">
            <v>SPG</v>
          </cell>
          <cell r="R162">
            <v>2003</v>
          </cell>
          <cell r="T162" t="str">
            <v>conformitée/solde sub lbu/solaire</v>
          </cell>
          <cell r="U162" t="str">
            <v>BOCQUEE</v>
          </cell>
          <cell r="V162" t="str">
            <v>M - LIVRE/GPA</v>
          </cell>
          <cell r="W162">
            <v>37904</v>
          </cell>
          <cell r="X162" t="str">
            <v>d</v>
          </cell>
          <cell r="Y162" t="str">
            <v>97440903A0469</v>
          </cell>
          <cell r="Z162">
            <v>38001</v>
          </cell>
          <cell r="AA162" t="str">
            <v>o</v>
          </cell>
          <cell r="AB162" t="str">
            <v>validé</v>
          </cell>
          <cell r="AC162" t="str">
            <v/>
          </cell>
          <cell r="AE162">
            <v>37907</v>
          </cell>
          <cell r="AF162" t="str">
            <v>f</v>
          </cell>
          <cell r="AG162" t="str">
            <v>O</v>
          </cell>
          <cell r="AH162">
            <v>38085</v>
          </cell>
          <cell r="AI162" t="str">
            <v>ao</v>
          </cell>
          <cell r="AJ162">
            <v>38261</v>
          </cell>
          <cell r="AK162" t="str">
            <v/>
          </cell>
          <cell r="AL162">
            <v>5.7864281956864811</v>
          </cell>
          <cell r="AM162">
            <v>2004</v>
          </cell>
          <cell r="AN162">
            <v>20</v>
          </cell>
          <cell r="AO162">
            <v>38869</v>
          </cell>
          <cell r="AP162">
            <v>38684</v>
          </cell>
          <cell r="AQ162" t="str">
            <v>li</v>
          </cell>
          <cell r="AR162">
            <v>2005</v>
          </cell>
          <cell r="BN162">
            <v>0.2</v>
          </cell>
          <cell r="BO162" t="str">
            <v>signée</v>
          </cell>
          <cell r="BP162">
            <v>0.8</v>
          </cell>
          <cell r="BQ162" t="str">
            <v>signée</v>
          </cell>
          <cell r="BX162" t="str">
            <v>signé</v>
          </cell>
          <cell r="CA162">
            <v>3556.3</v>
          </cell>
          <cell r="CE162" t="str">
            <v>ECS ind</v>
          </cell>
          <cell r="CF162">
            <v>117055</v>
          </cell>
          <cell r="CG162">
            <v>35116</v>
          </cell>
          <cell r="CH162">
            <v>52675</v>
          </cell>
          <cell r="CI162">
            <v>29263</v>
          </cell>
          <cell r="CJ162" t="str">
            <v>-</v>
          </cell>
          <cell r="CK162" t="str">
            <v>-</v>
          </cell>
          <cell r="CL162" t="str">
            <v>-</v>
          </cell>
          <cell r="CM162" t="str">
            <v>-</v>
          </cell>
          <cell r="CN162">
            <v>0</v>
          </cell>
          <cell r="CQ162" t="str">
            <v>oui</v>
          </cell>
          <cell r="CR162">
            <v>284092</v>
          </cell>
          <cell r="CT162">
            <v>2568383</v>
          </cell>
          <cell r="CX162">
            <v>2852475</v>
          </cell>
          <cell r="DE162">
            <v>87791</v>
          </cell>
          <cell r="DJ162">
            <v>87791</v>
          </cell>
          <cell r="DO162">
            <v>0</v>
          </cell>
          <cell r="DQ162">
            <v>95088</v>
          </cell>
          <cell r="DR162">
            <v>39375</v>
          </cell>
          <cell r="DS162">
            <v>134463</v>
          </cell>
          <cell r="DT162">
            <v>268926</v>
          </cell>
          <cell r="DU162">
            <v>-2495758</v>
          </cell>
          <cell r="ED162" t="str">
            <v>G:\Habitat\OPERATIONNEL HABITAT\02- Operations\Photothèque\image non disponible.jpg</v>
          </cell>
          <cell r="EE162" t="str">
            <v>G:\Habitat\OPERATIONNEL HABITAT\02- Operations\Photothèque\image non disponible.jpg</v>
          </cell>
        </row>
        <row r="163">
          <cell r="A163" t="str">
            <v>LES MANGUIERS 1</v>
          </cell>
          <cell r="B163">
            <v>9258</v>
          </cell>
          <cell r="C163" t="str">
            <v>EST</v>
          </cell>
          <cell r="D163" t="str">
            <v>Sainte-Rose</v>
          </cell>
          <cell r="E163" t="str">
            <v>VRD COMMUN /FRAFU 2</v>
          </cell>
          <cell r="F163">
            <v>20</v>
          </cell>
          <cell r="G163" t="str">
            <v>LESG</v>
          </cell>
          <cell r="J163" t="str">
            <v>IND</v>
          </cell>
          <cell r="K163" t="str">
            <v>CF</v>
          </cell>
          <cell r="L163" t="str">
            <v>SIDR</v>
          </cell>
          <cell r="N163" t="str">
            <v>EC</v>
          </cell>
          <cell r="O163" t="str">
            <v>OS</v>
          </cell>
          <cell r="P163" t="str">
            <v>LV</v>
          </cell>
          <cell r="Q163" t="str">
            <v>EC</v>
          </cell>
          <cell r="R163">
            <v>2002</v>
          </cell>
          <cell r="U163" t="str">
            <v>DUPUIS</v>
          </cell>
          <cell r="V163" t="str">
            <v>M - LIVRE/GPA</v>
          </cell>
          <cell r="W163">
            <v>37043</v>
          </cell>
          <cell r="X163" t="str">
            <v>d</v>
          </cell>
          <cell r="Z163">
            <v>37358</v>
          </cell>
          <cell r="AA163" t="str">
            <v>o</v>
          </cell>
          <cell r="AB163" t="str">
            <v>validé</v>
          </cell>
          <cell r="AC163" t="str">
            <v/>
          </cell>
          <cell r="AD163">
            <v>0</v>
          </cell>
          <cell r="AE163">
            <v>37606</v>
          </cell>
          <cell r="AF163" t="str">
            <v>f</v>
          </cell>
          <cell r="AG163">
            <v>37613</v>
          </cell>
          <cell r="AH163">
            <v>37667</v>
          </cell>
          <cell r="AI163" t="str">
            <v>ao</v>
          </cell>
          <cell r="AJ163">
            <v>37742</v>
          </cell>
          <cell r="AK163" t="str">
            <v/>
          </cell>
          <cell r="AL163">
            <v>2.4658074697527619</v>
          </cell>
          <cell r="AM163">
            <v>2003</v>
          </cell>
          <cell r="AN163">
            <v>14</v>
          </cell>
          <cell r="AO163">
            <v>38169</v>
          </cell>
          <cell r="AP163">
            <v>39202</v>
          </cell>
          <cell r="AQ163" t="str">
            <v>li</v>
          </cell>
          <cell r="AR163">
            <v>2007</v>
          </cell>
          <cell r="CJ163" t="str">
            <v>-</v>
          </cell>
          <cell r="CK163" t="str">
            <v>-</v>
          </cell>
          <cell r="CL163" t="str">
            <v>-</v>
          </cell>
          <cell r="CM163" t="str">
            <v>-</v>
          </cell>
          <cell r="CN163">
            <v>0</v>
          </cell>
          <cell r="CQ163" t="str">
            <v>oui</v>
          </cell>
          <cell r="CX163">
            <v>0</v>
          </cell>
          <cell r="DE163">
            <v>0</v>
          </cell>
          <cell r="DJ163">
            <v>0</v>
          </cell>
          <cell r="DO163">
            <v>0</v>
          </cell>
          <cell r="DS163">
            <v>0</v>
          </cell>
          <cell r="DT163">
            <v>0</v>
          </cell>
          <cell r="DU163">
            <v>0</v>
          </cell>
          <cell r="ED163" t="str">
            <v>G:\Habitat\OPERATIONNEL HABITAT\02- Operations\Photothèque\image non disponible.jpg</v>
          </cell>
          <cell r="EE163" t="str">
            <v>G:\Habitat\OPERATIONNEL HABITAT\02- Operations\Photothèque\image non disponible.jpg</v>
          </cell>
        </row>
        <row r="164">
          <cell r="A164" t="str">
            <v>LES MANGUIERS 2</v>
          </cell>
          <cell r="B164">
            <v>9487</v>
          </cell>
          <cell r="C164" t="str">
            <v>EST</v>
          </cell>
          <cell r="D164" t="str">
            <v>Sainte-Rose</v>
          </cell>
          <cell r="E164" t="str">
            <v>VRD COMMUN /FRAFU 2</v>
          </cell>
          <cell r="F164">
            <v>20</v>
          </cell>
          <cell r="G164" t="str">
            <v>LESG</v>
          </cell>
          <cell r="J164" t="str">
            <v>IND</v>
          </cell>
          <cell r="K164" t="str">
            <v>CF</v>
          </cell>
          <cell r="L164" t="str">
            <v>SIDR</v>
          </cell>
          <cell r="N164" t="str">
            <v>EC</v>
          </cell>
          <cell r="O164" t="str">
            <v>OS</v>
          </cell>
          <cell r="P164" t="str">
            <v>LV</v>
          </cell>
          <cell r="Q164" t="str">
            <v>EC</v>
          </cell>
          <cell r="R164">
            <v>2003</v>
          </cell>
          <cell r="U164" t="str">
            <v>DUPUIS</v>
          </cell>
          <cell r="V164" t="str">
            <v>M - LIVRE/GPA</v>
          </cell>
          <cell r="W164">
            <v>37787</v>
          </cell>
          <cell r="X164" t="str">
            <v>d</v>
          </cell>
          <cell r="Z164">
            <v>37911</v>
          </cell>
          <cell r="AA164" t="str">
            <v>o</v>
          </cell>
          <cell r="AB164" t="str">
            <v>validé</v>
          </cell>
          <cell r="AC164" t="str">
            <v/>
          </cell>
          <cell r="AD164">
            <v>0</v>
          </cell>
          <cell r="AE164">
            <v>37914</v>
          </cell>
          <cell r="AF164" t="str">
            <v>f</v>
          </cell>
          <cell r="AG164">
            <v>37967</v>
          </cell>
          <cell r="AH164">
            <v>38092</v>
          </cell>
          <cell r="AI164" t="str">
            <v>ao</v>
          </cell>
          <cell r="AJ164">
            <v>38198</v>
          </cell>
          <cell r="AK164" t="str">
            <v/>
          </cell>
          <cell r="AL164">
            <v>3.485007890583903</v>
          </cell>
          <cell r="AM164">
            <v>2004</v>
          </cell>
          <cell r="AN164">
            <v>14</v>
          </cell>
          <cell r="AO164">
            <v>38625</v>
          </cell>
          <cell r="AP164">
            <v>39355</v>
          </cell>
          <cell r="AQ164" t="str">
            <v>li</v>
          </cell>
          <cell r="AR164">
            <v>2007</v>
          </cell>
          <cell r="CJ164" t="str">
            <v>-</v>
          </cell>
          <cell r="CK164" t="str">
            <v>-</v>
          </cell>
          <cell r="CL164" t="str">
            <v>-</v>
          </cell>
          <cell r="CM164" t="str">
            <v>-</v>
          </cell>
          <cell r="CN164">
            <v>0</v>
          </cell>
          <cell r="CQ164" t="str">
            <v>oui</v>
          </cell>
          <cell r="CX164">
            <v>0</v>
          </cell>
          <cell r="DE164">
            <v>0</v>
          </cell>
          <cell r="DJ164">
            <v>0</v>
          </cell>
          <cell r="DO164">
            <v>0</v>
          </cell>
          <cell r="DS164">
            <v>0</v>
          </cell>
          <cell r="DT164">
            <v>0</v>
          </cell>
          <cell r="DU164">
            <v>0</v>
          </cell>
          <cell r="ED164" t="str">
            <v>G:\Habitat\OPERATIONNEL HABITAT\02- Operations\Photothèque\image non disponible.jpg</v>
          </cell>
          <cell r="EE164" t="str">
            <v>G:\Habitat\OPERATIONNEL HABITAT\02- Operations\Photothèque\image non disponible.jpg</v>
          </cell>
        </row>
        <row r="165">
          <cell r="A165" t="str">
            <v>LES PECHEURS</v>
          </cell>
          <cell r="B165">
            <v>9730</v>
          </cell>
          <cell r="C165" t="str">
            <v>NORD</v>
          </cell>
          <cell r="D165" t="str">
            <v>Saint-Denis</v>
          </cell>
          <cell r="E165" t="str">
            <v xml:space="preserve">BAS DE LA RIVIERE </v>
          </cell>
          <cell r="F165">
            <v>30</v>
          </cell>
          <cell r="G165" t="str">
            <v>LLS</v>
          </cell>
          <cell r="J165" t="str">
            <v>COL</v>
          </cell>
          <cell r="K165" t="str">
            <v>RF</v>
          </cell>
          <cell r="M165" t="str">
            <v>maitrisé</v>
          </cell>
          <cell r="N165" t="str">
            <v>JPM</v>
          </cell>
          <cell r="O165" t="str">
            <v>PE</v>
          </cell>
          <cell r="P165" t="str">
            <v>LV</v>
          </cell>
          <cell r="R165">
            <v>2010</v>
          </cell>
          <cell r="T165" t="str">
            <v>ATTENTION decision ville/port - projet à présenter à la DDE - Programmation décalée suite aux retards des travaux d'endiguement</v>
          </cell>
          <cell r="U165" t="str">
            <v>procedure formalisée</v>
          </cell>
          <cell r="V165" t="str">
            <v>C - PROGRAMME</v>
          </cell>
          <cell r="W165">
            <v>39994</v>
          </cell>
          <cell r="AA165" t="str">
            <v/>
          </cell>
          <cell r="AB165">
            <v>39979</v>
          </cell>
          <cell r="AC165" t="str">
            <v/>
          </cell>
          <cell r="AE165">
            <v>40359</v>
          </cell>
          <cell r="AH165">
            <v>40344</v>
          </cell>
          <cell r="AI165" t="str">
            <v/>
          </cell>
          <cell r="AJ165">
            <v>40527</v>
          </cell>
          <cell r="AK165" t="str">
            <v/>
          </cell>
          <cell r="AL165">
            <v>6.0165702261967384</v>
          </cell>
          <cell r="AM165">
            <v>2010</v>
          </cell>
          <cell r="AN165">
            <v>16</v>
          </cell>
          <cell r="AO165">
            <v>41014</v>
          </cell>
          <cell r="AP165">
            <v>41029</v>
          </cell>
          <cell r="AQ165" t="str">
            <v/>
          </cell>
          <cell r="AR165">
            <v>2011</v>
          </cell>
          <cell r="CJ165" t="str">
            <v>-</v>
          </cell>
          <cell r="CK165" t="str">
            <v>-</v>
          </cell>
          <cell r="CL165" t="str">
            <v>-</v>
          </cell>
          <cell r="CM165" t="str">
            <v>-</v>
          </cell>
          <cell r="CN165">
            <v>0</v>
          </cell>
          <cell r="CQ165" t="str">
            <v>non</v>
          </cell>
          <cell r="CX165">
            <v>0</v>
          </cell>
          <cell r="DE165">
            <v>0</v>
          </cell>
          <cell r="DJ165">
            <v>0</v>
          </cell>
          <cell r="DO165">
            <v>0</v>
          </cell>
          <cell r="DS165">
            <v>0</v>
          </cell>
          <cell r="DT165">
            <v>0</v>
          </cell>
          <cell r="DU165">
            <v>0</v>
          </cell>
          <cell r="ED165" t="str">
            <v>G:\Habitat\OPERATIONNEL HABITAT\02- Operations\Photothèque\image non disponible.jpg</v>
          </cell>
          <cell r="EE165" t="str">
            <v>G:\Habitat\OPERATIONNEL HABITAT\02- Operations\Photothèque\image non disponible.jpg</v>
          </cell>
        </row>
        <row r="166">
          <cell r="A166" t="str">
            <v>LES PECHEURS ACC</v>
          </cell>
          <cell r="B166">
            <v>9759</v>
          </cell>
          <cell r="C166" t="str">
            <v>NORD</v>
          </cell>
          <cell r="D166" t="str">
            <v>Saint-Denis</v>
          </cell>
          <cell r="E166" t="str">
            <v xml:space="preserve">BAS DE LA RIVIERE </v>
          </cell>
          <cell r="F166">
            <v>10</v>
          </cell>
          <cell r="G166" t="str">
            <v>ACC</v>
          </cell>
          <cell r="J166" t="str">
            <v>COL</v>
          </cell>
          <cell r="K166" t="str">
            <v>RF</v>
          </cell>
          <cell r="M166" t="str">
            <v>sous compromis</v>
          </cell>
          <cell r="N166" t="str">
            <v>JPM</v>
          </cell>
          <cell r="O166" t="str">
            <v>PE</v>
          </cell>
          <cell r="P166" t="str">
            <v>LV</v>
          </cell>
          <cell r="R166">
            <v>2010</v>
          </cell>
          <cell r="T166" t="str">
            <v>Dation t3+v</v>
          </cell>
          <cell r="U166" t="str">
            <v>procedure formalisée</v>
          </cell>
          <cell r="V166" t="str">
            <v>C - PROGRAMME</v>
          </cell>
          <cell r="W166">
            <v>39994</v>
          </cell>
          <cell r="AA166" t="str">
            <v/>
          </cell>
          <cell r="AB166">
            <v>39979</v>
          </cell>
          <cell r="AC166" t="str">
            <v/>
          </cell>
          <cell r="AE166">
            <v>40360</v>
          </cell>
          <cell r="AH166">
            <v>40345</v>
          </cell>
          <cell r="AI166" t="str">
            <v/>
          </cell>
          <cell r="AJ166">
            <v>40252</v>
          </cell>
          <cell r="AK166" t="str">
            <v/>
          </cell>
          <cell r="AL166">
            <v>-3.0576012624934243</v>
          </cell>
          <cell r="AM166">
            <v>2010</v>
          </cell>
          <cell r="AN166">
            <v>16</v>
          </cell>
          <cell r="AO166">
            <v>40739</v>
          </cell>
          <cell r="AP166">
            <v>40754</v>
          </cell>
          <cell r="AQ166" t="str">
            <v/>
          </cell>
          <cell r="AR166">
            <v>2011</v>
          </cell>
          <cell r="CJ166" t="str">
            <v>-</v>
          </cell>
          <cell r="CK166" t="str">
            <v>-</v>
          </cell>
          <cell r="CL166" t="str">
            <v>-</v>
          </cell>
          <cell r="CM166" t="str">
            <v>-</v>
          </cell>
          <cell r="CN166">
            <v>0</v>
          </cell>
          <cell r="CQ166" t="str">
            <v>non</v>
          </cell>
          <cell r="CX166">
            <v>0</v>
          </cell>
          <cell r="DE166">
            <v>0</v>
          </cell>
          <cell r="DJ166">
            <v>0</v>
          </cell>
          <cell r="DO166">
            <v>0</v>
          </cell>
          <cell r="DS166">
            <v>0</v>
          </cell>
          <cell r="DT166">
            <v>0</v>
          </cell>
          <cell r="DU166">
            <v>0</v>
          </cell>
          <cell r="ED166" t="str">
            <v>G:\Habitat\OPERATIONNEL HABITAT\02- Operations\Photothèque\image non disponible.jpg</v>
          </cell>
          <cell r="EE166" t="str">
            <v>G:\Habitat\OPERATIONNEL HABITAT\02- Operations\Photothèque\image non disponible.jpg</v>
          </cell>
        </row>
        <row r="167">
          <cell r="A167" t="str">
            <v>L'ETANG</v>
          </cell>
          <cell r="B167">
            <v>9432</v>
          </cell>
          <cell r="C167" t="str">
            <v>OUEST</v>
          </cell>
          <cell r="D167" t="str">
            <v>Saint-Paul</v>
          </cell>
          <cell r="E167" t="str">
            <v>RHI BOUT DE L'ETANG</v>
          </cell>
          <cell r="F167">
            <v>30</v>
          </cell>
          <cell r="G167" t="str">
            <v>LESG</v>
          </cell>
          <cell r="J167" t="str">
            <v>IND</v>
          </cell>
          <cell r="K167" t="str">
            <v>CF</v>
          </cell>
          <cell r="L167" t="str">
            <v>SIDR</v>
          </cell>
          <cell r="N167" t="str">
            <v>EC</v>
          </cell>
          <cell r="O167" t="str">
            <v>FG</v>
          </cell>
          <cell r="P167" t="str">
            <v>LV</v>
          </cell>
          <cell r="Q167" t="str">
            <v>EC</v>
          </cell>
          <cell r="R167">
            <v>2002</v>
          </cell>
          <cell r="U167" t="str">
            <v>ATELIER GAZUT</v>
          </cell>
          <cell r="V167" t="str">
            <v>M - LIVRE/GPA</v>
          </cell>
          <cell r="W167">
            <v>37432</v>
          </cell>
          <cell r="X167" t="str">
            <v>d</v>
          </cell>
          <cell r="Z167">
            <v>37578</v>
          </cell>
          <cell r="AA167" t="str">
            <v>o</v>
          </cell>
          <cell r="AB167" t="str">
            <v>validé</v>
          </cell>
          <cell r="AC167" t="str">
            <v/>
          </cell>
          <cell r="AD167" t="str">
            <v/>
          </cell>
          <cell r="AE167">
            <v>38647</v>
          </cell>
          <cell r="AF167" t="str">
            <v>f</v>
          </cell>
          <cell r="AG167">
            <v>37603</v>
          </cell>
          <cell r="AH167">
            <v>37653</v>
          </cell>
          <cell r="AI167" t="str">
            <v>ao</v>
          </cell>
          <cell r="AJ167">
            <v>37742</v>
          </cell>
          <cell r="AK167" t="str">
            <v/>
          </cell>
          <cell r="AL167">
            <v>2.9260915307732773</v>
          </cell>
          <cell r="AM167">
            <v>2003</v>
          </cell>
          <cell r="AN167">
            <v>14</v>
          </cell>
          <cell r="AO167">
            <v>38169</v>
          </cell>
          <cell r="AP167">
            <v>38261</v>
          </cell>
          <cell r="AQ167" t="str">
            <v>li</v>
          </cell>
          <cell r="AR167">
            <v>2004</v>
          </cell>
          <cell r="CJ167" t="str">
            <v>-</v>
          </cell>
          <cell r="CK167" t="str">
            <v>-</v>
          </cell>
          <cell r="CL167" t="str">
            <v>-</v>
          </cell>
          <cell r="CM167" t="str">
            <v>-</v>
          </cell>
          <cell r="CN167">
            <v>0</v>
          </cell>
          <cell r="CQ167" t="str">
            <v>oui</v>
          </cell>
          <cell r="CX167">
            <v>0</v>
          </cell>
          <cell r="DE167">
            <v>0</v>
          </cell>
          <cell r="DJ167">
            <v>0</v>
          </cell>
          <cell r="DO167">
            <v>0</v>
          </cell>
          <cell r="DS167">
            <v>0</v>
          </cell>
          <cell r="DT167">
            <v>0</v>
          </cell>
          <cell r="DU167">
            <v>0</v>
          </cell>
          <cell r="ED167" t="str">
            <v>G:\Habitat\OPERATIONNEL HABITAT\02- Operations\Photothèque\image non disponible.jpg</v>
          </cell>
          <cell r="EE167" t="str">
            <v>G:\Habitat\OPERATIONNEL HABITAT\02- Operations\Photothèque\image non disponible.jpg</v>
          </cell>
        </row>
        <row r="168">
          <cell r="A168" t="str">
            <v>LIGNE BAMBOUS</v>
          </cell>
          <cell r="B168">
            <v>9723</v>
          </cell>
          <cell r="C168" t="str">
            <v>SUD</v>
          </cell>
          <cell r="D168" t="str">
            <v>Saint-Pierre</v>
          </cell>
          <cell r="E168" t="str">
            <v>Lotissement communal</v>
          </cell>
          <cell r="F168">
            <v>30</v>
          </cell>
          <cell r="G168" t="str">
            <v>LLTS</v>
          </cell>
          <cell r="J168" t="str">
            <v>COL</v>
          </cell>
          <cell r="K168" t="str">
            <v>CF</v>
          </cell>
          <cell r="L168" t="str">
            <v>autres</v>
          </cell>
          <cell r="M168" t="str">
            <v>autres</v>
          </cell>
          <cell r="N168" t="str">
            <v>LC</v>
          </cell>
          <cell r="O168" t="str">
            <v>CA</v>
          </cell>
          <cell r="P168" t="str">
            <v>CS</v>
          </cell>
          <cell r="R168">
            <v>2008</v>
          </cell>
          <cell r="S168">
            <v>0.25</v>
          </cell>
          <cell r="T168" t="str">
            <v>modif lotissement communal?</v>
          </cell>
          <cell r="U168" t="str">
            <v>PERRAU</v>
          </cell>
          <cell r="V168" t="str">
            <v>E - APS / PC</v>
          </cell>
          <cell r="W168">
            <v>39682</v>
          </cell>
          <cell r="X168" t="str">
            <v>d</v>
          </cell>
          <cell r="Y168" t="str">
            <v>9741608A0582</v>
          </cell>
          <cell r="Z168">
            <v>39749</v>
          </cell>
          <cell r="AA168" t="str">
            <v>o</v>
          </cell>
          <cell r="AB168">
            <v>39639</v>
          </cell>
          <cell r="AC168" t="str">
            <v>v</v>
          </cell>
          <cell r="AE168">
            <v>39706</v>
          </cell>
          <cell r="AF168" t="str">
            <v>f</v>
          </cell>
          <cell r="AH168">
            <v>39995</v>
          </cell>
          <cell r="AI168" t="str">
            <v/>
          </cell>
          <cell r="AJ168">
            <v>40179</v>
          </cell>
          <cell r="AK168" t="str">
            <v/>
          </cell>
          <cell r="AL168">
            <v>6.0494476591267752</v>
          </cell>
          <cell r="AM168">
            <v>2010</v>
          </cell>
          <cell r="AN168">
            <v>14</v>
          </cell>
          <cell r="AO168">
            <v>40603</v>
          </cell>
          <cell r="AP168">
            <v>40618</v>
          </cell>
          <cell r="AQ168" t="str">
            <v/>
          </cell>
          <cell r="AR168">
            <v>2011</v>
          </cell>
          <cell r="BX168" t="str">
            <v>En attente accord de principe</v>
          </cell>
          <cell r="CJ168" t="str">
            <v>-</v>
          </cell>
          <cell r="CK168" t="str">
            <v>-</v>
          </cell>
          <cell r="CL168" t="str">
            <v>-</v>
          </cell>
          <cell r="CM168" t="str">
            <v>-</v>
          </cell>
          <cell r="CN168">
            <v>0</v>
          </cell>
          <cell r="CQ168" t="str">
            <v>non</v>
          </cell>
          <cell r="CX168">
            <v>0</v>
          </cell>
          <cell r="DE168">
            <v>0</v>
          </cell>
          <cell r="DJ168">
            <v>0</v>
          </cell>
          <cell r="DO168">
            <v>0</v>
          </cell>
          <cell r="DS168">
            <v>0</v>
          </cell>
          <cell r="DT168">
            <v>0</v>
          </cell>
          <cell r="DU168">
            <v>0</v>
          </cell>
          <cell r="ED168" t="str">
            <v>G:\Habitat\OPERATIONNEL HABITAT\02- Operations\Photothèque\image non disponible.jpg</v>
          </cell>
          <cell r="EE168" t="str">
            <v>G:\Habitat\OPERATIONNEL HABITAT\02- Operations\Photothèque\image non disponible.jpg</v>
          </cell>
        </row>
        <row r="169">
          <cell r="A169" t="str">
            <v>LOFOTEN</v>
          </cell>
          <cell r="B169">
            <v>9504</v>
          </cell>
          <cell r="C169" t="str">
            <v>SUD</v>
          </cell>
          <cell r="D169" t="str">
            <v>Saint-Pierre</v>
          </cell>
          <cell r="E169" t="str">
            <v>CENTRE VILLE</v>
          </cell>
          <cell r="F169">
            <v>43</v>
          </cell>
          <cell r="G169" t="str">
            <v>LLS</v>
          </cell>
          <cell r="J169" t="str">
            <v>COL</v>
          </cell>
          <cell r="K169" t="str">
            <v>RF</v>
          </cell>
          <cell r="N169" t="str">
            <v>PC</v>
          </cell>
          <cell r="O169" t="str">
            <v>DL</v>
          </cell>
          <cell r="P169" t="str">
            <v>CS</v>
          </cell>
          <cell r="R169">
            <v>2004</v>
          </cell>
          <cell r="T169" t="str">
            <v>visite GPA 2008</v>
          </cell>
          <cell r="U169" t="str">
            <v>DPV architecture</v>
          </cell>
          <cell r="V169" t="str">
            <v>M - LIVRE/GPA</v>
          </cell>
          <cell r="W169">
            <v>38174</v>
          </cell>
          <cell r="X169" t="str">
            <v>d</v>
          </cell>
          <cell r="Y169" t="str">
            <v>97441604A0446</v>
          </cell>
          <cell r="Z169">
            <v>38504</v>
          </cell>
          <cell r="AA169" t="str">
            <v>o</v>
          </cell>
          <cell r="AB169" t="str">
            <v>validé</v>
          </cell>
          <cell r="AC169" t="str">
            <v/>
          </cell>
          <cell r="AD169">
            <v>38265</v>
          </cell>
          <cell r="AE169">
            <v>38187</v>
          </cell>
          <cell r="AF169" t="str">
            <v>f</v>
          </cell>
          <cell r="AG169">
            <v>38589</v>
          </cell>
          <cell r="AH169">
            <v>38474</v>
          </cell>
          <cell r="AI169" t="str">
            <v>ao</v>
          </cell>
          <cell r="AJ169">
            <v>38600</v>
          </cell>
          <cell r="AK169" t="str">
            <v/>
          </cell>
          <cell r="AL169">
            <v>4.1425565491846399</v>
          </cell>
          <cell r="AM169">
            <v>2005</v>
          </cell>
          <cell r="AN169">
            <v>16</v>
          </cell>
          <cell r="AO169">
            <v>39087</v>
          </cell>
          <cell r="AP169">
            <v>39062</v>
          </cell>
          <cell r="AQ169" t="str">
            <v>li</v>
          </cell>
          <cell r="AR169">
            <v>2006</v>
          </cell>
          <cell r="AU169">
            <v>5</v>
          </cell>
          <cell r="AV169">
            <v>42</v>
          </cell>
          <cell r="AW169">
            <v>4</v>
          </cell>
          <cell r="AX169">
            <v>56</v>
          </cell>
          <cell r="AY169">
            <v>7</v>
          </cell>
          <cell r="AZ169">
            <v>57</v>
          </cell>
          <cell r="BA169">
            <v>15</v>
          </cell>
          <cell r="BB169">
            <v>68</v>
          </cell>
          <cell r="BE169">
            <v>9</v>
          </cell>
          <cell r="BF169">
            <v>78</v>
          </cell>
          <cell r="BG169">
            <v>3</v>
          </cell>
          <cell r="BH169">
            <v>85</v>
          </cell>
          <cell r="BK169">
            <v>43</v>
          </cell>
          <cell r="BL169">
            <v>6.18</v>
          </cell>
          <cell r="BM169">
            <v>0.82</v>
          </cell>
          <cell r="BN169">
            <v>0.2</v>
          </cell>
          <cell r="BO169" t="str">
            <v>signée</v>
          </cell>
          <cell r="BP169">
            <v>0.8</v>
          </cell>
          <cell r="BQ169" t="str">
            <v>signée</v>
          </cell>
          <cell r="BX169" t="str">
            <v>signé</v>
          </cell>
          <cell r="BY169">
            <v>3283</v>
          </cell>
          <cell r="BZ169">
            <v>4996</v>
          </cell>
          <cell r="CA169">
            <v>3428.77</v>
          </cell>
          <cell r="CE169" t="str">
            <v>ECS ind</v>
          </cell>
          <cell r="CF169">
            <v>147513.45000000001</v>
          </cell>
          <cell r="CG169">
            <v>44254.035000000003</v>
          </cell>
          <cell r="CH169">
            <v>66381.052500000005</v>
          </cell>
          <cell r="CI169">
            <v>36878.362500000003</v>
          </cell>
          <cell r="CJ169" t="str">
            <v>-</v>
          </cell>
          <cell r="CK169" t="str">
            <v>-</v>
          </cell>
          <cell r="CL169" t="str">
            <v>-</v>
          </cell>
          <cell r="CM169" t="str">
            <v>-</v>
          </cell>
          <cell r="CN169">
            <v>0</v>
          </cell>
          <cell r="CQ169" t="str">
            <v>oui</v>
          </cell>
          <cell r="CR169">
            <v>427379</v>
          </cell>
          <cell r="CT169">
            <v>2779329</v>
          </cell>
          <cell r="CX169">
            <v>3206708</v>
          </cell>
          <cell r="DE169">
            <v>110635.08750000001</v>
          </cell>
          <cell r="DJ169">
            <v>110635.08750000001</v>
          </cell>
          <cell r="DO169">
            <v>0</v>
          </cell>
          <cell r="DQ169">
            <v>93317</v>
          </cell>
          <cell r="DS169">
            <v>93317</v>
          </cell>
          <cell r="DT169">
            <v>186634</v>
          </cell>
          <cell r="DU169">
            <v>-2909438.9125000001</v>
          </cell>
          <cell r="ED169" t="str">
            <v>G:\Habitat\OPERATIONNEL HABITAT\02- Operations\Photothèque\images locatifs\Lofoten\Lofoten revu.jpg</v>
          </cell>
          <cell r="EE169" t="str">
            <v>G:\Habitat\OPERATIONNEL HABITAT\02- Operations\Photothèque\images locatifs\Lofoten\Lofoten-pers.jpg</v>
          </cell>
        </row>
        <row r="170">
          <cell r="A170" t="str">
            <v>MADERE</v>
          </cell>
          <cell r="B170">
            <v>9645</v>
          </cell>
          <cell r="C170" t="str">
            <v>OUEST</v>
          </cell>
          <cell r="D170" t="str">
            <v>Possession</v>
          </cell>
          <cell r="E170" t="str">
            <v>DOS D'ANE</v>
          </cell>
          <cell r="F170">
            <v>20</v>
          </cell>
          <cell r="G170" t="str">
            <v>LLTS</v>
          </cell>
          <cell r="H170" t="str">
            <v>à déposer</v>
          </cell>
          <cell r="I170" t="str">
            <v>CG5</v>
          </cell>
          <cell r="J170" t="str">
            <v>MV</v>
          </cell>
          <cell r="K170" t="str">
            <v>ACQ</v>
          </cell>
          <cell r="M170" t="str">
            <v>maitrisé</v>
          </cell>
          <cell r="N170" t="str">
            <v>JEM</v>
          </cell>
          <cell r="O170" t="str">
            <v>PE</v>
          </cell>
          <cell r="P170" t="str">
            <v>CS</v>
          </cell>
          <cell r="R170">
            <v>2009</v>
          </cell>
          <cell r="S170">
            <v>0.5</v>
          </cell>
          <cell r="T170" t="str">
            <v>ppri zone rouge ???/etude idems favorable / attention financement surcout VRD</v>
          </cell>
          <cell r="U170" t="str">
            <v>D JAN</v>
          </cell>
          <cell r="V170" t="str">
            <v>D - ESQUISSES</v>
          </cell>
          <cell r="W170">
            <v>39933</v>
          </cell>
          <cell r="X170" t="str">
            <v/>
          </cell>
          <cell r="AA170" t="str">
            <v/>
          </cell>
          <cell r="AB170">
            <v>39918</v>
          </cell>
          <cell r="AC170" t="str">
            <v>v</v>
          </cell>
          <cell r="AE170">
            <v>40071</v>
          </cell>
          <cell r="AF170" t="str">
            <v/>
          </cell>
          <cell r="AH170">
            <v>40040</v>
          </cell>
          <cell r="AI170" t="str">
            <v/>
          </cell>
          <cell r="AJ170">
            <v>40224</v>
          </cell>
          <cell r="AK170" t="str">
            <v/>
          </cell>
          <cell r="AL170">
            <v>6.0494476591267752</v>
          </cell>
          <cell r="AM170">
            <v>2010</v>
          </cell>
          <cell r="AN170">
            <v>10</v>
          </cell>
          <cell r="AO170">
            <v>40527</v>
          </cell>
          <cell r="AP170">
            <v>40542</v>
          </cell>
          <cell r="AQ170" t="str">
            <v/>
          </cell>
          <cell r="AR170">
            <v>2010</v>
          </cell>
          <cell r="AW170">
            <v>8</v>
          </cell>
          <cell r="AX170">
            <v>56</v>
          </cell>
          <cell r="BA170">
            <v>5</v>
          </cell>
          <cell r="BB170">
            <v>73</v>
          </cell>
          <cell r="BE170">
            <v>6</v>
          </cell>
          <cell r="BF170">
            <v>84</v>
          </cell>
          <cell r="BI170">
            <v>3</v>
          </cell>
          <cell r="BJ170">
            <v>91</v>
          </cell>
          <cell r="BK170">
            <v>22</v>
          </cell>
          <cell r="BO170" t="str">
            <v>à faire</v>
          </cell>
          <cell r="BQ170" t="str">
            <v>à faire</v>
          </cell>
          <cell r="BY170">
            <v>1590.12</v>
          </cell>
          <cell r="BZ170">
            <v>1749</v>
          </cell>
          <cell r="CA170">
            <v>1590</v>
          </cell>
          <cell r="CE170" t="str">
            <v>ECS ind</v>
          </cell>
          <cell r="CF170">
            <v>81400</v>
          </cell>
          <cell r="CG170">
            <v>24420</v>
          </cell>
          <cell r="CH170">
            <v>36630</v>
          </cell>
          <cell r="CI170">
            <v>20350</v>
          </cell>
          <cell r="CJ170" t="str">
            <v>-</v>
          </cell>
          <cell r="CK170" t="str">
            <v>-</v>
          </cell>
          <cell r="CL170" t="str">
            <v>-</v>
          </cell>
          <cell r="CM170" t="str">
            <v>-</v>
          </cell>
          <cell r="CN170">
            <v>0</v>
          </cell>
          <cell r="CQ170" t="str">
            <v>non</v>
          </cell>
          <cell r="CX170">
            <v>0</v>
          </cell>
          <cell r="DE170">
            <v>61050</v>
          </cell>
          <cell r="DJ170">
            <v>61050</v>
          </cell>
          <cell r="DO170">
            <v>0</v>
          </cell>
          <cell r="DQ170">
            <v>70849</v>
          </cell>
          <cell r="DR170">
            <v>25200</v>
          </cell>
          <cell r="DS170">
            <v>96049</v>
          </cell>
          <cell r="DT170">
            <v>192098</v>
          </cell>
          <cell r="DU170">
            <v>253148</v>
          </cell>
          <cell r="ED170" t="str">
            <v>G:\Habitat\OPERATIONNEL HABITAT\02- Operations\Photothèque\image non disponible.jpg</v>
          </cell>
          <cell r="EE170" t="str">
            <v>G:\Habitat\OPERATIONNEL HABITAT\02- Operations\Photothèque\image non disponible.jpg</v>
          </cell>
        </row>
        <row r="171">
          <cell r="A171" t="str">
            <v>MAHE</v>
          </cell>
          <cell r="C171" t="str">
            <v>NORD</v>
          </cell>
          <cell r="D171" t="str">
            <v>Saint-Denis</v>
          </cell>
          <cell r="E171" t="str">
            <v>RHI HYACINTHE CARAMBOLES</v>
          </cell>
          <cell r="F171">
            <v>34</v>
          </cell>
          <cell r="G171" t="str">
            <v>LLTS</v>
          </cell>
          <cell r="J171" t="str">
            <v>MV</v>
          </cell>
          <cell r="K171" t="str">
            <v>CF</v>
          </cell>
          <cell r="L171" t="str">
            <v>SIDR</v>
          </cell>
          <cell r="N171" t="str">
            <v>JEM</v>
          </cell>
          <cell r="P171" t="str">
            <v>CS</v>
          </cell>
          <cell r="Q171" t="str">
            <v>AR</v>
          </cell>
          <cell r="R171">
            <v>2010</v>
          </cell>
          <cell r="T171" t="str">
            <v>dépend du relogement sur l'opération COCO</v>
          </cell>
          <cell r="V171" t="str">
            <v>A - NON LANCE</v>
          </cell>
          <cell r="X171" t="str">
            <v/>
          </cell>
          <cell r="AA171" t="str">
            <v/>
          </cell>
          <cell r="AC171" t="str">
            <v/>
          </cell>
          <cell r="AF171" t="str">
            <v/>
          </cell>
          <cell r="AI171" t="str">
            <v/>
          </cell>
          <cell r="AK171" t="str">
            <v/>
          </cell>
          <cell r="AL171">
            <v>0</v>
          </cell>
          <cell r="AM171" t="str">
            <v/>
          </cell>
          <cell r="AO171" t="str">
            <v/>
          </cell>
          <cell r="AP171" t="str">
            <v/>
          </cell>
          <cell r="AQ171" t="str">
            <v/>
          </cell>
          <cell r="CJ171" t="str">
            <v>-</v>
          </cell>
          <cell r="CK171" t="str">
            <v>-</v>
          </cell>
          <cell r="CL171" t="str">
            <v>-</v>
          </cell>
          <cell r="CM171" t="str">
            <v>-</v>
          </cell>
          <cell r="CN171">
            <v>0</v>
          </cell>
          <cell r="CQ171" t="str">
            <v>non</v>
          </cell>
          <cell r="CX171">
            <v>0</v>
          </cell>
          <cell r="DE171">
            <v>0</v>
          </cell>
          <cell r="DJ171">
            <v>0</v>
          </cell>
          <cell r="DO171">
            <v>0</v>
          </cell>
          <cell r="DS171">
            <v>0</v>
          </cell>
          <cell r="DT171">
            <v>0</v>
          </cell>
          <cell r="DU171">
            <v>0</v>
          </cell>
          <cell r="ED171" t="str">
            <v>G:\Habitat\OPERATIONNEL HABITAT\02- Operations\Photothèque\image non disponible.jpg</v>
          </cell>
          <cell r="EE171" t="str">
            <v>G:\Habitat\OPERATIONNEL HABITAT\02- Operations\Photothèque\image non disponible.jpg</v>
          </cell>
          <cell r="EX171" t="str">
            <v>SECTION DS</v>
          </cell>
        </row>
        <row r="172">
          <cell r="A172" t="str">
            <v>MALTE 1</v>
          </cell>
          <cell r="B172">
            <v>9639</v>
          </cell>
          <cell r="C172" t="str">
            <v>OUEST</v>
          </cell>
          <cell r="D172" t="str">
            <v>Saint-Paul</v>
          </cell>
          <cell r="E172" t="str">
            <v>RHI BOUILLON</v>
          </cell>
          <cell r="F172">
            <v>14</v>
          </cell>
          <cell r="G172" t="str">
            <v>LLTS</v>
          </cell>
          <cell r="J172" t="str">
            <v>COL</v>
          </cell>
          <cell r="K172" t="str">
            <v>CF</v>
          </cell>
          <cell r="L172" t="str">
            <v>SIDR</v>
          </cell>
          <cell r="M172" t="str">
            <v>maitrisé</v>
          </cell>
          <cell r="N172" t="str">
            <v>JEM</v>
          </cell>
          <cell r="O172" t="str">
            <v>FG</v>
          </cell>
          <cell r="P172" t="str">
            <v>CS</v>
          </cell>
          <cell r="Q172" t="str">
            <v>RR</v>
          </cell>
          <cell r="R172">
            <v>2008</v>
          </cell>
          <cell r="S172">
            <v>0.75</v>
          </cell>
          <cell r="T172" t="str">
            <v>attente decision tco/ ville/attention bornage ?</v>
          </cell>
          <cell r="U172" t="str">
            <v>ARCHITECTES DE L'EPERON</v>
          </cell>
          <cell r="V172" t="str">
            <v>G - PROJET</v>
          </cell>
          <cell r="W172">
            <v>39701</v>
          </cell>
          <cell r="X172" t="str">
            <v>d</v>
          </cell>
          <cell r="AA172" t="str">
            <v/>
          </cell>
          <cell r="AB172">
            <v>39595</v>
          </cell>
          <cell r="AC172" t="str">
            <v>v</v>
          </cell>
          <cell r="AD172">
            <v>39710</v>
          </cell>
          <cell r="AE172">
            <v>39717</v>
          </cell>
          <cell r="AF172" t="str">
            <v>f</v>
          </cell>
          <cell r="AH172">
            <v>39859</v>
          </cell>
          <cell r="AI172" t="str">
            <v>ao</v>
          </cell>
          <cell r="AJ172">
            <v>40040</v>
          </cell>
          <cell r="AK172" t="str">
            <v/>
          </cell>
          <cell r="AL172">
            <v>5.9508153603366649</v>
          </cell>
          <cell r="AM172">
            <v>2009</v>
          </cell>
          <cell r="AN172">
            <v>14</v>
          </cell>
          <cell r="AO172">
            <v>40466</v>
          </cell>
          <cell r="AP172">
            <v>40481</v>
          </cell>
          <cell r="AQ172" t="str">
            <v/>
          </cell>
          <cell r="AR172">
            <v>2010</v>
          </cell>
          <cell r="BK172">
            <v>0</v>
          </cell>
          <cell r="BL172">
            <v>5.49</v>
          </cell>
          <cell r="BO172" t="str">
            <v>à faire</v>
          </cell>
          <cell r="BQ172" t="str">
            <v>à faire</v>
          </cell>
          <cell r="CE172" t="str">
            <v>ECS ind</v>
          </cell>
          <cell r="CJ172" t="str">
            <v>SCI Saint Denis</v>
          </cell>
          <cell r="CK172" t="str">
            <v>INFI</v>
          </cell>
          <cell r="CL172">
            <v>39801</v>
          </cell>
          <cell r="CM172" t="str">
            <v>-</v>
          </cell>
          <cell r="CN172">
            <v>0</v>
          </cell>
          <cell r="CO172" t="str">
            <v>199 undecies A</v>
          </cell>
          <cell r="CQ172" t="str">
            <v>non</v>
          </cell>
          <cell r="CX172">
            <v>0</v>
          </cell>
          <cell r="DE172">
            <v>0</v>
          </cell>
          <cell r="DJ172">
            <v>0</v>
          </cell>
          <cell r="DO172">
            <v>0</v>
          </cell>
          <cell r="DQ172">
            <v>79940</v>
          </cell>
          <cell r="DR172">
            <v>18022</v>
          </cell>
          <cell r="DS172">
            <v>97962</v>
          </cell>
          <cell r="DT172">
            <v>195924</v>
          </cell>
          <cell r="DU172">
            <v>195924</v>
          </cell>
          <cell r="ED172" t="str">
            <v>G:\Habitat\OPERATIONNEL HABITAT\02- Operations\Photothèque\images locatifs\Malte\Malte.jpg</v>
          </cell>
          <cell r="EE172" t="str">
            <v>G:\Habitat\OPERATIONNEL HABITAT\02- Operations\Photothèque\images locatifs\Malte\Malte (1).jpg</v>
          </cell>
        </row>
        <row r="173">
          <cell r="A173" t="str">
            <v>MALTE 2</v>
          </cell>
          <cell r="C173" t="str">
            <v>OUEST</v>
          </cell>
          <cell r="D173" t="str">
            <v>Saint-Paul</v>
          </cell>
          <cell r="E173" t="str">
            <v>RHI BOUILLON</v>
          </cell>
          <cell r="F173">
            <v>8</v>
          </cell>
          <cell r="G173" t="str">
            <v>LLTS</v>
          </cell>
          <cell r="J173" t="str">
            <v>MV</v>
          </cell>
          <cell r="K173" t="str">
            <v>CF</v>
          </cell>
          <cell r="L173" t="str">
            <v>SIDR</v>
          </cell>
          <cell r="N173" t="str">
            <v>JEM</v>
          </cell>
          <cell r="Q173" t="str">
            <v>RR</v>
          </cell>
          <cell r="R173">
            <v>2010</v>
          </cell>
          <cell r="T173" t="str">
            <v>bornage judicière  foncier - aménageur SIDR rencontre des difficultés à liberer le terrain</v>
          </cell>
          <cell r="V173" t="str">
            <v>A - NON LANCE</v>
          </cell>
          <cell r="X173" t="str">
            <v/>
          </cell>
          <cell r="AA173" t="str">
            <v/>
          </cell>
          <cell r="AC173" t="str">
            <v/>
          </cell>
          <cell r="AF173" t="str">
            <v/>
          </cell>
          <cell r="AI173" t="str">
            <v/>
          </cell>
          <cell r="AK173" t="str">
            <v/>
          </cell>
          <cell r="AL173">
            <v>0</v>
          </cell>
          <cell r="AM173" t="str">
            <v/>
          </cell>
          <cell r="AQ173" t="str">
            <v/>
          </cell>
          <cell r="CJ173" t="str">
            <v>-</v>
          </cell>
          <cell r="CK173" t="str">
            <v>-</v>
          </cell>
          <cell r="CL173" t="str">
            <v>-</v>
          </cell>
          <cell r="CM173" t="str">
            <v>-</v>
          </cell>
          <cell r="CN173">
            <v>0</v>
          </cell>
          <cell r="CQ173" t="str">
            <v>non</v>
          </cell>
          <cell r="CX173">
            <v>0</v>
          </cell>
          <cell r="DE173">
            <v>0</v>
          </cell>
          <cell r="DJ173">
            <v>0</v>
          </cell>
          <cell r="DO173">
            <v>0</v>
          </cell>
          <cell r="DS173">
            <v>0</v>
          </cell>
          <cell r="DT173">
            <v>0</v>
          </cell>
          <cell r="DU173">
            <v>0</v>
          </cell>
          <cell r="ED173" t="str">
            <v>G:\Habitat\OPERATIONNEL HABITAT\02- Operations\Photothèque\images locatifs\Malte\Malte.jpg</v>
          </cell>
          <cell r="EE173" t="str">
            <v>G:\Habitat\OPERATIONNEL HABITAT\02- Operations\Photothèque\images locatifs\Malte\Malte (2).jpg</v>
          </cell>
        </row>
        <row r="174">
          <cell r="A174" t="str">
            <v>MALTE 3</v>
          </cell>
          <cell r="C174" t="str">
            <v>OUEST</v>
          </cell>
          <cell r="D174" t="str">
            <v>Saint-Paul</v>
          </cell>
          <cell r="E174" t="str">
            <v>RHI BOUILLON</v>
          </cell>
          <cell r="F174">
            <v>10</v>
          </cell>
          <cell r="G174" t="str">
            <v>LLTS</v>
          </cell>
          <cell r="J174" t="str">
            <v>MV</v>
          </cell>
          <cell r="K174" t="str">
            <v>CF</v>
          </cell>
          <cell r="L174" t="str">
            <v>SIDR</v>
          </cell>
          <cell r="N174" t="str">
            <v>JEM</v>
          </cell>
          <cell r="R174">
            <v>2010</v>
          </cell>
          <cell r="T174" t="str">
            <v>Aménageur SIDR rencontre des difficultés sur la libération de l'emprise</v>
          </cell>
          <cell r="V174" t="str">
            <v>A - NON LANCE</v>
          </cell>
          <cell r="AA174" t="str">
            <v/>
          </cell>
          <cell r="AC174" t="str">
            <v/>
          </cell>
          <cell r="AI174" t="str">
            <v/>
          </cell>
          <cell r="AK174" t="str">
            <v/>
          </cell>
          <cell r="AL174">
            <v>0</v>
          </cell>
          <cell r="AQ174" t="str">
            <v/>
          </cell>
          <cell r="CJ174" t="str">
            <v>-</v>
          </cell>
          <cell r="CK174" t="str">
            <v>-</v>
          </cell>
          <cell r="CL174" t="str">
            <v>-</v>
          </cell>
          <cell r="CM174" t="str">
            <v>-</v>
          </cell>
          <cell r="CN174">
            <v>0</v>
          </cell>
          <cell r="CQ174" t="str">
            <v>non</v>
          </cell>
          <cell r="CX174">
            <v>0</v>
          </cell>
          <cell r="DE174">
            <v>0</v>
          </cell>
          <cell r="DJ174">
            <v>0</v>
          </cell>
          <cell r="DO174">
            <v>0</v>
          </cell>
          <cell r="DS174">
            <v>0</v>
          </cell>
          <cell r="DT174">
            <v>0</v>
          </cell>
          <cell r="DU174">
            <v>0</v>
          </cell>
          <cell r="ED174" t="str">
            <v>G:\Habitat\OPERATIONNEL HABITAT\02- Operations\Photothèque\images locatifs\Malte\Malte.jpg</v>
          </cell>
          <cell r="EE174" t="str">
            <v>G:\Habitat\OPERATIONNEL HABITAT\02- Operations\Photothèque\image non disponible.jpg</v>
          </cell>
        </row>
        <row r="175">
          <cell r="A175" t="str">
            <v>MARE A POULES D'EAU</v>
          </cell>
          <cell r="B175">
            <v>9699</v>
          </cell>
          <cell r="C175" t="str">
            <v>EST</v>
          </cell>
          <cell r="D175" t="str">
            <v>Salazie</v>
          </cell>
          <cell r="E175" t="str">
            <v>MARE A POULES D'EAU</v>
          </cell>
          <cell r="F175">
            <v>14</v>
          </cell>
          <cell r="G175" t="str">
            <v>LLS</v>
          </cell>
          <cell r="J175" t="str">
            <v>MV</v>
          </cell>
          <cell r="K175" t="str">
            <v>ACQ</v>
          </cell>
          <cell r="M175" t="str">
            <v>maitrisé</v>
          </cell>
          <cell r="N175" t="str">
            <v>JPM</v>
          </cell>
          <cell r="O175" t="str">
            <v>PE</v>
          </cell>
          <cell r="P175" t="str">
            <v>CC</v>
          </cell>
          <cell r="R175">
            <v>2007</v>
          </cell>
          <cell r="S175">
            <v>1</v>
          </cell>
          <cell r="T175" t="str">
            <v>libération emprise à voir avec aménagement</v>
          </cell>
          <cell r="U175" t="str">
            <v>BERTIN LEBEIGLE</v>
          </cell>
          <cell r="V175" t="str">
            <v>J - PREPARATION MARCHES</v>
          </cell>
          <cell r="W175">
            <v>38989</v>
          </cell>
          <cell r="X175" t="str">
            <v>d</v>
          </cell>
          <cell r="Y175" t="str">
            <v>97442106A0099</v>
          </cell>
          <cell r="Z175">
            <v>39258</v>
          </cell>
          <cell r="AA175" t="str">
            <v>o</v>
          </cell>
          <cell r="AB175">
            <v>39274</v>
          </cell>
          <cell r="AC175" t="str">
            <v>v</v>
          </cell>
          <cell r="AD175">
            <v>39345</v>
          </cell>
          <cell r="AE175">
            <v>39294</v>
          </cell>
          <cell r="AF175" t="str">
            <v>f</v>
          </cell>
          <cell r="AG175">
            <v>39464</v>
          </cell>
          <cell r="AH175">
            <v>39611</v>
          </cell>
          <cell r="AI175" t="str">
            <v>ao</v>
          </cell>
          <cell r="AJ175">
            <v>39845</v>
          </cell>
          <cell r="AK175" t="str">
            <v>ch</v>
          </cell>
          <cell r="AL175">
            <v>7.6933193056286164</v>
          </cell>
          <cell r="AM175">
            <v>2009</v>
          </cell>
          <cell r="AN175">
            <v>14</v>
          </cell>
          <cell r="AO175">
            <v>40269</v>
          </cell>
          <cell r="AP175">
            <v>40284</v>
          </cell>
          <cell r="AQ175" t="str">
            <v/>
          </cell>
          <cell r="AR175">
            <v>2010</v>
          </cell>
          <cell r="BK175">
            <v>0</v>
          </cell>
          <cell r="BL175">
            <v>6.03</v>
          </cell>
          <cell r="CJ175" t="str">
            <v>SNC Salazie 2</v>
          </cell>
          <cell r="CK175" t="str">
            <v>INFI</v>
          </cell>
          <cell r="CL175">
            <v>39650</v>
          </cell>
          <cell r="CM175" t="str">
            <v>-</v>
          </cell>
          <cell r="CN175">
            <v>0</v>
          </cell>
          <cell r="CO175" t="str">
            <v>217 undercies</v>
          </cell>
          <cell r="CQ175" t="str">
            <v>non</v>
          </cell>
          <cell r="CX175">
            <v>0</v>
          </cell>
          <cell r="DE175">
            <v>0</v>
          </cell>
          <cell r="DJ175">
            <v>0</v>
          </cell>
          <cell r="DO175">
            <v>0</v>
          </cell>
          <cell r="DS175">
            <v>0</v>
          </cell>
          <cell r="DT175">
            <v>0</v>
          </cell>
          <cell r="DU175">
            <v>0</v>
          </cell>
          <cell r="ED175" t="str">
            <v>G:\Habitat\OPERATIONNEL HABITAT\02- Operations\Photothèque\image non disponible.jpg</v>
          </cell>
          <cell r="EE175" t="str">
            <v>G:\Habitat\OPERATIONNEL HABITAT\02- Operations\Photothèque\image non disponible.jpg</v>
          </cell>
        </row>
        <row r="176">
          <cell r="A176" t="str">
            <v>MONDON</v>
          </cell>
          <cell r="C176" t="str">
            <v>NORD</v>
          </cell>
          <cell r="D176" t="str">
            <v>Saint-Denis</v>
          </cell>
          <cell r="E176" t="str">
            <v>BOULEVARD MONDON</v>
          </cell>
          <cell r="F176">
            <v>60</v>
          </cell>
          <cell r="G176" t="str">
            <v>LLTS</v>
          </cell>
          <cell r="J176" t="str">
            <v>COL</v>
          </cell>
          <cell r="K176" t="str">
            <v>CF</v>
          </cell>
          <cell r="L176" t="str">
            <v>SIDR</v>
          </cell>
          <cell r="N176" t="str">
            <v>JPM</v>
          </cell>
          <cell r="O176" t="str">
            <v>PE</v>
          </cell>
          <cell r="Q176" t="str">
            <v>AR</v>
          </cell>
          <cell r="R176">
            <v>2011</v>
          </cell>
          <cell r="T176" t="str">
            <v>Périmètre ANRU - Secteur Camélias/Vauban - PLU Ui - 7 familles à reloger sur le secteur dont 5 en LES - libération des emprises des terrains.</v>
          </cell>
          <cell r="U176" t="str">
            <v>procedure formalisée</v>
          </cell>
          <cell r="V176" t="str">
            <v>A - NON LANCE</v>
          </cell>
          <cell r="X176" t="str">
            <v/>
          </cell>
          <cell r="AA176" t="str">
            <v/>
          </cell>
          <cell r="AC176" t="str">
            <v/>
          </cell>
          <cell r="AF176" t="str">
            <v/>
          </cell>
          <cell r="AI176" t="str">
            <v/>
          </cell>
          <cell r="AK176" t="str">
            <v/>
          </cell>
          <cell r="AL176">
            <v>0</v>
          </cell>
          <cell r="AM176" t="str">
            <v/>
          </cell>
          <cell r="AO176" t="str">
            <v/>
          </cell>
          <cell r="AP176" t="str">
            <v/>
          </cell>
          <cell r="AQ176" t="str">
            <v/>
          </cell>
          <cell r="CJ176" t="str">
            <v>-</v>
          </cell>
          <cell r="CK176" t="str">
            <v>-</v>
          </cell>
          <cell r="CL176" t="str">
            <v>-</v>
          </cell>
          <cell r="CM176" t="str">
            <v>-</v>
          </cell>
          <cell r="CN176">
            <v>0</v>
          </cell>
          <cell r="CP176" t="str">
            <v>ANRU St Denis</v>
          </cell>
          <cell r="CQ176" t="str">
            <v>non</v>
          </cell>
          <cell r="CX176">
            <v>0</v>
          </cell>
          <cell r="DE176">
            <v>0</v>
          </cell>
          <cell r="DJ176">
            <v>0</v>
          </cell>
          <cell r="DO176">
            <v>0</v>
          </cell>
          <cell r="DS176">
            <v>0</v>
          </cell>
          <cell r="DT176">
            <v>0</v>
          </cell>
          <cell r="DU176">
            <v>0</v>
          </cell>
          <cell r="ED176" t="str">
            <v>G:\Habitat\OPERATIONNEL HABITAT\02- Operations\Photothèque\image non disponible.jpg</v>
          </cell>
          <cell r="EE176" t="str">
            <v>G:\Habitat\OPERATIONNEL HABITAT\02- Operations\Photothèque\image non disponible.jpg</v>
          </cell>
          <cell r="EX176" t="str">
            <v>DM 544-655</v>
          </cell>
        </row>
        <row r="177">
          <cell r="A177" t="str">
            <v>MONTSERRAT</v>
          </cell>
          <cell r="B177" t="str">
            <v>xxxx</v>
          </cell>
          <cell r="C177" t="str">
            <v>NORD</v>
          </cell>
          <cell r="D177" t="str">
            <v>Saint-Denis</v>
          </cell>
          <cell r="E177" t="str">
            <v>LA MONTAGNE</v>
          </cell>
          <cell r="F177">
            <v>16</v>
          </cell>
          <cell r="G177" t="str">
            <v>LESG</v>
          </cell>
          <cell r="J177" t="str">
            <v>IND</v>
          </cell>
          <cell r="K177" t="str">
            <v>CF</v>
          </cell>
          <cell r="L177" t="str">
            <v>SIDR</v>
          </cell>
          <cell r="N177" t="str">
            <v>BS</v>
          </cell>
          <cell r="R177">
            <v>2012</v>
          </cell>
          <cell r="V177" t="str">
            <v>B - ETUDE PRE-OP</v>
          </cell>
          <cell r="X177" t="str">
            <v/>
          </cell>
          <cell r="AA177" t="str">
            <v/>
          </cell>
          <cell r="AC177" t="str">
            <v/>
          </cell>
          <cell r="AF177" t="str">
            <v/>
          </cell>
          <cell r="AI177" t="str">
            <v/>
          </cell>
          <cell r="AK177" t="str">
            <v/>
          </cell>
          <cell r="AL177">
            <v>0</v>
          </cell>
          <cell r="AM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CJ177" t="str">
            <v>-</v>
          </cell>
          <cell r="CK177" t="str">
            <v>-</v>
          </cell>
          <cell r="CL177" t="str">
            <v>-</v>
          </cell>
          <cell r="CM177" t="str">
            <v>-</v>
          </cell>
          <cell r="CN177">
            <v>0</v>
          </cell>
          <cell r="CQ177" t="str">
            <v>non</v>
          </cell>
          <cell r="CX177">
            <v>0</v>
          </cell>
          <cell r="DE177">
            <v>0</v>
          </cell>
          <cell r="DJ177">
            <v>0</v>
          </cell>
          <cell r="DO177">
            <v>0</v>
          </cell>
          <cell r="DS177">
            <v>0</v>
          </cell>
          <cell r="DT177">
            <v>0</v>
          </cell>
          <cell r="DU177">
            <v>0</v>
          </cell>
          <cell r="ED177" t="str">
            <v>G:\Habitat\OPERATIONNEL HABITAT\02- Operations\Photothèque\image non disponible.jpg</v>
          </cell>
          <cell r="EE177" t="str">
            <v>G:\Habitat\OPERATIONNEL HABITAT\02- Operations\Photothèque\image non disponible.jpg</v>
          </cell>
          <cell r="EX177" t="str">
            <v>EL 57</v>
          </cell>
        </row>
        <row r="178">
          <cell r="A178" t="str">
            <v>MONTSERRAT b</v>
          </cell>
          <cell r="C178" t="str">
            <v>NORD</v>
          </cell>
          <cell r="D178" t="str">
            <v>Saint-Denis</v>
          </cell>
          <cell r="E178" t="str">
            <v>LA MONTAGNE</v>
          </cell>
          <cell r="F178">
            <v>57</v>
          </cell>
          <cell r="G178" t="str">
            <v>LLTS</v>
          </cell>
          <cell r="J178" t="str">
            <v>MIXT</v>
          </cell>
          <cell r="K178" t="str">
            <v>CF</v>
          </cell>
          <cell r="L178" t="str">
            <v>SIDR</v>
          </cell>
          <cell r="N178" t="str">
            <v>N.A.</v>
          </cell>
          <cell r="Q178" t="str">
            <v>AR</v>
          </cell>
          <cell r="R178">
            <v>2012</v>
          </cell>
          <cell r="S178">
            <v>0</v>
          </cell>
          <cell r="T178" t="str">
            <v>pb financt amenagement - Terrain en pente. FRAFU secondaire à mobilisé. Surcharge foncière éventuelle / convention à hauteur de 30 %. Etudes faisabilités réalisées. Réseau primaire réalisé par la CINOR. Pb de viabilisation</v>
          </cell>
          <cell r="V178" t="str">
            <v>B - ETUDE PRE-OP</v>
          </cell>
          <cell r="X178" t="str">
            <v/>
          </cell>
          <cell r="AA178" t="str">
            <v/>
          </cell>
          <cell r="AC178" t="str">
            <v/>
          </cell>
          <cell r="AF178" t="str">
            <v/>
          </cell>
          <cell r="AI178" t="str">
            <v/>
          </cell>
          <cell r="AK178" t="str">
            <v/>
          </cell>
          <cell r="AL178">
            <v>0</v>
          </cell>
          <cell r="AM178" t="str">
            <v/>
          </cell>
          <cell r="AO178" t="str">
            <v/>
          </cell>
          <cell r="AP178" t="str">
            <v/>
          </cell>
          <cell r="AQ178" t="str">
            <v/>
          </cell>
          <cell r="BK178">
            <v>0</v>
          </cell>
          <cell r="CJ178" t="str">
            <v>-</v>
          </cell>
          <cell r="CK178" t="str">
            <v>-</v>
          </cell>
          <cell r="CL178" t="str">
            <v>-</v>
          </cell>
          <cell r="CM178" t="str">
            <v>-</v>
          </cell>
          <cell r="CN178">
            <v>0</v>
          </cell>
          <cell r="CQ178" t="str">
            <v>non</v>
          </cell>
          <cell r="CX178">
            <v>0</v>
          </cell>
          <cell r="DE178">
            <v>0</v>
          </cell>
          <cell r="DJ178">
            <v>0</v>
          </cell>
          <cell r="DO178">
            <v>0</v>
          </cell>
          <cell r="DS178">
            <v>0</v>
          </cell>
          <cell r="DT178">
            <v>0</v>
          </cell>
          <cell r="DU178">
            <v>0</v>
          </cell>
          <cell r="ED178" t="str">
            <v>G:\Habitat\OPERATIONNEL HABITAT\02- Operations\Photothèque\image non disponible.jpg</v>
          </cell>
          <cell r="EE178" t="str">
            <v>G:\Habitat\OPERATIONNEL HABITAT\02- Operations\Photothèque\image non disponible.jpg</v>
          </cell>
          <cell r="EX178" t="str">
            <v>EL 57</v>
          </cell>
        </row>
        <row r="179">
          <cell r="A179" t="str">
            <v>MURANO ex CAPRI 2</v>
          </cell>
          <cell r="B179">
            <v>9733</v>
          </cell>
          <cell r="C179" t="str">
            <v>EST</v>
          </cell>
          <cell r="D179" t="str">
            <v>Saint-Benoît</v>
          </cell>
          <cell r="E179" t="str">
            <v>ZAC ENTREE DE VILLE ST ANNE</v>
          </cell>
          <cell r="F179">
            <v>60</v>
          </cell>
          <cell r="G179" t="str">
            <v>LLTS</v>
          </cell>
          <cell r="J179" t="str">
            <v>COL</v>
          </cell>
          <cell r="K179" t="str">
            <v>CF</v>
          </cell>
          <cell r="L179" t="str">
            <v>SIDR</v>
          </cell>
          <cell r="N179" t="str">
            <v>Cla</v>
          </cell>
          <cell r="O179" t="str">
            <v>Jmo</v>
          </cell>
          <cell r="Q179" t="str">
            <v>AR</v>
          </cell>
          <cell r="R179">
            <v>2010</v>
          </cell>
          <cell r="T179" t="str">
            <v>Conditionné par l'acquisition foncière (voir SIDR aménagement)</v>
          </cell>
          <cell r="U179" t="str">
            <v>procedure formalisée</v>
          </cell>
          <cell r="V179" t="str">
            <v>A - NON LANCE</v>
          </cell>
          <cell r="X179" t="str">
            <v/>
          </cell>
          <cell r="AA179" t="str">
            <v/>
          </cell>
          <cell r="AC179" t="str">
            <v/>
          </cell>
          <cell r="AF179" t="str">
            <v/>
          </cell>
          <cell r="AI179" t="str">
            <v/>
          </cell>
          <cell r="AK179" t="str">
            <v/>
          </cell>
          <cell r="AL179">
            <v>0</v>
          </cell>
          <cell r="AM179" t="str">
            <v/>
          </cell>
          <cell r="AQ179" t="str">
            <v/>
          </cell>
          <cell r="AR179">
            <v>2012</v>
          </cell>
          <cell r="CJ179" t="str">
            <v>-</v>
          </cell>
          <cell r="CK179" t="str">
            <v>-</v>
          </cell>
          <cell r="CL179" t="str">
            <v>-</v>
          </cell>
          <cell r="CM179" t="str">
            <v>-</v>
          </cell>
          <cell r="CN179">
            <v>0</v>
          </cell>
          <cell r="CQ179" t="str">
            <v>non</v>
          </cell>
          <cell r="CX179">
            <v>0</v>
          </cell>
          <cell r="DE179">
            <v>0</v>
          </cell>
          <cell r="DJ179">
            <v>0</v>
          </cell>
          <cell r="DO179">
            <v>0</v>
          </cell>
          <cell r="DS179">
            <v>0</v>
          </cell>
          <cell r="DT179">
            <v>0</v>
          </cell>
          <cell r="DU179">
            <v>0</v>
          </cell>
          <cell r="ED179" t="str">
            <v>G:\Habitat\OPERATIONNEL HABITAT\02- Operations\Photothèque\image non disponible.jpg</v>
          </cell>
          <cell r="EE179" t="str">
            <v>G:\Habitat\OPERATIONNEL HABITAT\02- Operations\Photothèque\image non disponible.jpg</v>
          </cell>
        </row>
        <row r="180">
          <cell r="A180" t="str">
            <v>OISEAUX DU PARADIS</v>
          </cell>
          <cell r="C180" t="str">
            <v>NORD</v>
          </cell>
          <cell r="D180" t="str">
            <v>Saint-Denis</v>
          </cell>
          <cell r="F180">
            <v>63</v>
          </cell>
          <cell r="G180" t="str">
            <v>LLS</v>
          </cell>
          <cell r="J180" t="str">
            <v>COL</v>
          </cell>
          <cell r="K180" t="str">
            <v>ACQ</v>
          </cell>
          <cell r="L180" t="str">
            <v>autres</v>
          </cell>
          <cell r="M180" t="str">
            <v>autres</v>
          </cell>
          <cell r="N180" t="str">
            <v>PC</v>
          </cell>
          <cell r="P180" t="str">
            <v>CC</v>
          </cell>
          <cell r="R180">
            <v>2009</v>
          </cell>
          <cell r="T180" t="str">
            <v>OCEANIS</v>
          </cell>
          <cell r="U180" t="str">
            <v>Equation</v>
          </cell>
          <cell r="V180" t="str">
            <v>J - PREPARATION MARCHES</v>
          </cell>
          <cell r="X180" t="str">
            <v/>
          </cell>
          <cell r="Z180" t="str">
            <v>obtenu</v>
          </cell>
          <cell r="AA180" t="str">
            <v/>
          </cell>
          <cell r="AB180">
            <v>39708</v>
          </cell>
          <cell r="AC180" t="str">
            <v>v</v>
          </cell>
          <cell r="AD180">
            <v>39710</v>
          </cell>
          <cell r="AF180" t="str">
            <v/>
          </cell>
          <cell r="AH180">
            <v>39553</v>
          </cell>
          <cell r="AI180" t="str">
            <v>ao</v>
          </cell>
          <cell r="AJ180">
            <v>39736</v>
          </cell>
          <cell r="AK180" t="str">
            <v>ch</v>
          </cell>
          <cell r="AL180">
            <v>6.0165702261967384</v>
          </cell>
          <cell r="AM180">
            <v>2008</v>
          </cell>
          <cell r="AN180">
            <v>20</v>
          </cell>
          <cell r="AO180">
            <v>40344</v>
          </cell>
          <cell r="AP180">
            <v>40359</v>
          </cell>
          <cell r="AQ180" t="str">
            <v/>
          </cell>
          <cell r="AR180">
            <v>2010</v>
          </cell>
          <cell r="CJ180" t="str">
            <v>-</v>
          </cell>
          <cell r="CK180" t="str">
            <v>ALCYOM</v>
          </cell>
          <cell r="CL180" t="str">
            <v>-</v>
          </cell>
          <cell r="CM180" t="str">
            <v>-</v>
          </cell>
          <cell r="CN180">
            <v>0</v>
          </cell>
          <cell r="CQ180" t="str">
            <v>non</v>
          </cell>
          <cell r="CX180">
            <v>0</v>
          </cell>
          <cell r="DE180">
            <v>0</v>
          </cell>
          <cell r="DJ180">
            <v>0</v>
          </cell>
          <cell r="DO180">
            <v>0</v>
          </cell>
          <cell r="DS180">
            <v>0</v>
          </cell>
          <cell r="DT180">
            <v>0</v>
          </cell>
          <cell r="DU180">
            <v>0</v>
          </cell>
          <cell r="DV180" t="str">
            <v>OCEANIS</v>
          </cell>
          <cell r="ED180" t="str">
            <v>G:\Habitat\OPERATIONNEL HABITAT\02- Operations\Photothèque\image non disponible.jpg</v>
          </cell>
          <cell r="EE180" t="str">
            <v>G:\Habitat\OPERATIONNEL HABITAT\02- Operations\Photothèque\image non disponible.jpg</v>
          </cell>
        </row>
        <row r="181">
          <cell r="A181" t="str">
            <v>OLYMPE 1</v>
          </cell>
          <cell r="B181">
            <v>9555</v>
          </cell>
          <cell r="C181" t="str">
            <v>EST</v>
          </cell>
          <cell r="D181" t="str">
            <v>Saint-Benoît</v>
          </cell>
          <cell r="E181" t="str">
            <v>BOURBIER LES BAS</v>
          </cell>
          <cell r="F181">
            <v>14</v>
          </cell>
          <cell r="G181" t="str">
            <v>ACC</v>
          </cell>
          <cell r="J181" t="str">
            <v>IND</v>
          </cell>
          <cell r="K181" t="str">
            <v>RF</v>
          </cell>
          <cell r="N181" t="str">
            <v>PC</v>
          </cell>
          <cell r="O181" t="str">
            <v>JH</v>
          </cell>
          <cell r="P181" t="str">
            <v>NA</v>
          </cell>
          <cell r="R181">
            <v>2005</v>
          </cell>
          <cell r="T181" t="str">
            <v>visite GPA ok</v>
          </cell>
          <cell r="U181" t="str">
            <v>RAVAUX</v>
          </cell>
          <cell r="V181" t="str">
            <v>M - LIVRE/GPA</v>
          </cell>
          <cell r="W181">
            <v>38167</v>
          </cell>
          <cell r="X181" t="str">
            <v>d</v>
          </cell>
          <cell r="Z181">
            <v>38315</v>
          </cell>
          <cell r="AA181" t="str">
            <v>o</v>
          </cell>
          <cell r="AB181">
            <v>39337</v>
          </cell>
          <cell r="AC181" t="str">
            <v>v</v>
          </cell>
          <cell r="AD181" t="str">
            <v>v</v>
          </cell>
          <cell r="AF181" t="str">
            <v/>
          </cell>
          <cell r="AH181">
            <v>38443</v>
          </cell>
          <cell r="AI181" t="str">
            <v>ao</v>
          </cell>
          <cell r="AJ181">
            <v>38534</v>
          </cell>
          <cell r="AK181" t="str">
            <v/>
          </cell>
          <cell r="AL181">
            <v>2.9918463966333508</v>
          </cell>
          <cell r="AM181">
            <v>2005</v>
          </cell>
          <cell r="AN181">
            <v>16</v>
          </cell>
          <cell r="AO181">
            <v>39022</v>
          </cell>
          <cell r="AP181">
            <v>39037</v>
          </cell>
          <cell r="AQ181" t="str">
            <v>li</v>
          </cell>
          <cell r="AR181">
            <v>2006</v>
          </cell>
          <cell r="CJ181" t="str">
            <v>-</v>
          </cell>
          <cell r="CK181" t="str">
            <v>-</v>
          </cell>
          <cell r="CL181" t="str">
            <v>-</v>
          </cell>
          <cell r="CM181" t="str">
            <v>-</v>
          </cell>
          <cell r="CN181">
            <v>0</v>
          </cell>
          <cell r="CQ181" t="str">
            <v>oui</v>
          </cell>
          <cell r="CX181">
            <v>0</v>
          </cell>
          <cell r="DE181">
            <v>0</v>
          </cell>
          <cell r="DJ181">
            <v>0</v>
          </cell>
          <cell r="DO181">
            <v>0</v>
          </cell>
          <cell r="DS181">
            <v>0</v>
          </cell>
          <cell r="DT181">
            <v>0</v>
          </cell>
          <cell r="DU181">
            <v>0</v>
          </cell>
          <cell r="ED181" t="str">
            <v>G:\Habitat\OPERATIONNEL HABITAT\02- Operations\Photothèque\images accession\Villas Olympe\Une.jpg</v>
          </cell>
          <cell r="EE181" t="str">
            <v>G:\Habitat\OPERATIONNEL HABITAT\02- Operations\Photothèque\images accession\Villas Olympe\P.2.jpg</v>
          </cell>
        </row>
        <row r="182">
          <cell r="A182" t="str">
            <v>OLYMPE 2</v>
          </cell>
          <cell r="B182">
            <v>9555</v>
          </cell>
          <cell r="C182" t="str">
            <v>EST</v>
          </cell>
          <cell r="D182" t="str">
            <v>Saint-Benoît</v>
          </cell>
          <cell r="E182" t="str">
            <v>BOURBIER LES BAS</v>
          </cell>
          <cell r="F182">
            <v>6</v>
          </cell>
          <cell r="G182" t="str">
            <v>ACC</v>
          </cell>
          <cell r="J182" t="str">
            <v>IND</v>
          </cell>
          <cell r="K182" t="str">
            <v>RF</v>
          </cell>
          <cell r="M182" t="str">
            <v>maitrisé</v>
          </cell>
          <cell r="N182" t="str">
            <v>PC</v>
          </cell>
          <cell r="O182" t="str">
            <v>JH</v>
          </cell>
          <cell r="P182" t="str">
            <v>NA</v>
          </cell>
          <cell r="R182">
            <v>2007</v>
          </cell>
          <cell r="S182">
            <v>1</v>
          </cell>
          <cell r="T182" t="str">
            <v>retard tx/livraison 2008 2 logts</v>
          </cell>
          <cell r="U182" t="str">
            <v>RAVAUX</v>
          </cell>
          <cell r="V182" t="str">
            <v>L - CHANTIER EN COURS</v>
          </cell>
          <cell r="X182" t="str">
            <v/>
          </cell>
          <cell r="Y182" t="str">
            <v>97441005A0280M</v>
          </cell>
          <cell r="Z182">
            <v>39008</v>
          </cell>
          <cell r="AA182" t="str">
            <v>o</v>
          </cell>
          <cell r="AB182">
            <v>39261</v>
          </cell>
          <cell r="AC182" t="str">
            <v>v</v>
          </cell>
          <cell r="AD182" t="str">
            <v>v</v>
          </cell>
          <cell r="AF182" t="str">
            <v/>
          </cell>
          <cell r="AH182">
            <v>39295</v>
          </cell>
          <cell r="AI182" t="str">
            <v>ao</v>
          </cell>
          <cell r="AJ182">
            <v>39419</v>
          </cell>
          <cell r="AK182" t="str">
            <v>ch</v>
          </cell>
          <cell r="AL182">
            <v>4.0768016833245664</v>
          </cell>
          <cell r="AM182">
            <v>2007</v>
          </cell>
          <cell r="AN182">
            <v>18</v>
          </cell>
          <cell r="AO182">
            <v>39967</v>
          </cell>
          <cell r="AP182">
            <v>39982</v>
          </cell>
          <cell r="AQ182" t="str">
            <v/>
          </cell>
          <cell r="AR182">
            <v>2009</v>
          </cell>
          <cell r="CJ182" t="str">
            <v>-</v>
          </cell>
          <cell r="CK182" t="str">
            <v>-</v>
          </cell>
          <cell r="CL182" t="str">
            <v>-</v>
          </cell>
          <cell r="CN182">
            <v>0</v>
          </cell>
          <cell r="CQ182" t="str">
            <v>non</v>
          </cell>
          <cell r="CX182">
            <v>0</v>
          </cell>
          <cell r="DE182">
            <v>0</v>
          </cell>
          <cell r="DJ182">
            <v>0</v>
          </cell>
          <cell r="DO182">
            <v>0</v>
          </cell>
          <cell r="DS182">
            <v>0</v>
          </cell>
          <cell r="DT182">
            <v>0</v>
          </cell>
          <cell r="DU182">
            <v>0</v>
          </cell>
          <cell r="ED182" t="str">
            <v>G:\Habitat\OPERATIONNEL HABITAT\02- Operations\Photothèque\images accession\Villas Olympe\Une.jpg</v>
          </cell>
          <cell r="EE182" t="str">
            <v>G:\Habitat\OPERATIONNEL HABITAT\02- Operations\Photothèque\images accession\Villas Olympe\P.2.jpg</v>
          </cell>
        </row>
        <row r="183">
          <cell r="A183" t="str">
            <v>OSIRIS</v>
          </cell>
          <cell r="B183">
            <v>9418</v>
          </cell>
          <cell r="C183" t="str">
            <v>EST</v>
          </cell>
          <cell r="D183" t="str">
            <v>Saint-Benoît</v>
          </cell>
          <cell r="E183" t="str">
            <v>ZAC</v>
          </cell>
          <cell r="F183">
            <v>60</v>
          </cell>
          <cell r="G183" t="str">
            <v>LLTS</v>
          </cell>
          <cell r="J183" t="str">
            <v>COL</v>
          </cell>
          <cell r="K183" t="str">
            <v>CF</v>
          </cell>
          <cell r="L183" t="str">
            <v>SEMAC</v>
          </cell>
          <cell r="N183" t="str">
            <v>CLa</v>
          </cell>
          <cell r="O183" t="str">
            <v>DL</v>
          </cell>
          <cell r="P183" t="str">
            <v>CC</v>
          </cell>
          <cell r="R183">
            <v>2002</v>
          </cell>
          <cell r="T183" t="str">
            <v>ras</v>
          </cell>
          <cell r="U183" t="str">
            <v>JAN</v>
          </cell>
          <cell r="V183" t="str">
            <v>M - LIVRE/GPA</v>
          </cell>
          <cell r="W183">
            <v>37515</v>
          </cell>
          <cell r="X183" t="str">
            <v>d</v>
          </cell>
          <cell r="Y183" t="str">
            <v>97410 02a0297</v>
          </cell>
          <cell r="Z183">
            <v>37644</v>
          </cell>
          <cell r="AA183" t="str">
            <v>o</v>
          </cell>
          <cell r="AB183" t="str">
            <v>validé</v>
          </cell>
          <cell r="AC183" t="str">
            <v/>
          </cell>
          <cell r="AE183">
            <v>37540</v>
          </cell>
          <cell r="AF183" t="str">
            <v>f</v>
          </cell>
          <cell r="AG183" t="str">
            <v>O</v>
          </cell>
          <cell r="AH183">
            <v>38092</v>
          </cell>
          <cell r="AI183" t="str">
            <v>ao</v>
          </cell>
          <cell r="AJ183">
            <v>38306</v>
          </cell>
          <cell r="AK183" t="str">
            <v/>
          </cell>
          <cell r="AL183">
            <v>7.0357706470278796</v>
          </cell>
          <cell r="AM183">
            <v>2004</v>
          </cell>
          <cell r="AN183">
            <v>17</v>
          </cell>
          <cell r="AO183">
            <v>38822</v>
          </cell>
          <cell r="AP183">
            <v>38898</v>
          </cell>
          <cell r="AQ183" t="str">
            <v>li</v>
          </cell>
          <cell r="AR183">
            <v>2006</v>
          </cell>
          <cell r="AS183">
            <v>1</v>
          </cell>
          <cell r="AT183">
            <v>36</v>
          </cell>
          <cell r="AU183">
            <v>17</v>
          </cell>
          <cell r="AV183">
            <v>58</v>
          </cell>
          <cell r="AW183">
            <v>30</v>
          </cell>
          <cell r="AX183">
            <v>72</v>
          </cell>
          <cell r="AY183">
            <v>9</v>
          </cell>
          <cell r="AZ183">
            <v>88</v>
          </cell>
          <cell r="BA183">
            <v>3</v>
          </cell>
          <cell r="BB183">
            <v>97</v>
          </cell>
          <cell r="BK183">
            <v>60</v>
          </cell>
          <cell r="BL183">
            <v>3.87</v>
          </cell>
          <cell r="BM183">
            <v>0.75</v>
          </cell>
          <cell r="BN183">
            <v>0.2</v>
          </cell>
          <cell r="BO183" t="str">
            <v>signée</v>
          </cell>
          <cell r="BP183">
            <v>0.8</v>
          </cell>
          <cell r="BQ183" t="str">
            <v>signée</v>
          </cell>
          <cell r="BR183" t="str">
            <v>CG</v>
          </cell>
          <cell r="BS183">
            <v>0.15</v>
          </cell>
          <cell r="BT183" t="str">
            <v>signée</v>
          </cell>
          <cell r="BU183" t="str">
            <v>CAF</v>
          </cell>
          <cell r="BV183">
            <v>0.15</v>
          </cell>
          <cell r="BW183" t="str">
            <v>oui</v>
          </cell>
          <cell r="BX183" t="str">
            <v>signé</v>
          </cell>
          <cell r="CA183">
            <v>4362</v>
          </cell>
          <cell r="CE183" t="str">
            <v>ECS ind</v>
          </cell>
          <cell r="CF183">
            <v>145697</v>
          </cell>
          <cell r="CG183">
            <v>43709</v>
          </cell>
          <cell r="CH183">
            <v>65563</v>
          </cell>
          <cell r="CI183">
            <v>36424</v>
          </cell>
          <cell r="CJ183" t="str">
            <v>-</v>
          </cell>
          <cell r="CK183" t="str">
            <v>-</v>
          </cell>
          <cell r="CL183" t="str">
            <v>-</v>
          </cell>
          <cell r="CM183" t="str">
            <v>-</v>
          </cell>
          <cell r="CN183">
            <v>0</v>
          </cell>
          <cell r="CQ183" t="str">
            <v>oui</v>
          </cell>
          <cell r="CR183">
            <v>410835</v>
          </cell>
          <cell r="CT183">
            <v>3483380</v>
          </cell>
          <cell r="CX183">
            <v>3894215</v>
          </cell>
          <cell r="DE183">
            <v>109272</v>
          </cell>
          <cell r="DJ183">
            <v>109272</v>
          </cell>
          <cell r="DO183">
            <v>0</v>
          </cell>
          <cell r="DQ183">
            <v>198925</v>
          </cell>
          <cell r="DR183">
            <v>32500</v>
          </cell>
          <cell r="DS183">
            <v>231425</v>
          </cell>
          <cell r="DT183">
            <v>462850</v>
          </cell>
          <cell r="DU183">
            <v>-3322093</v>
          </cell>
          <cell r="ED183" t="str">
            <v>G:\Habitat\OPERATIONNEL HABITAT\02- Operations\Photothèque\images locatifs\Osiris\osiris pers 1.jpg</v>
          </cell>
          <cell r="EE183" t="str">
            <v>G:\Habitat\OPERATIONNEL HABITAT\02- Operations\Photothèque\images locatifs\Osiris\osisiris pers 2.jpg</v>
          </cell>
        </row>
        <row r="184">
          <cell r="A184" t="str">
            <v>PAILLE EN QUEUE</v>
          </cell>
          <cell r="B184">
            <v>9604</v>
          </cell>
          <cell r="C184" t="str">
            <v>NORD</v>
          </cell>
          <cell r="D184" t="str">
            <v>Saint-Denis</v>
          </cell>
          <cell r="E184" t="str">
            <v>RHI PETITE ILE</v>
          </cell>
          <cell r="F184">
            <v>32</v>
          </cell>
          <cell r="G184" t="str">
            <v>LLTS</v>
          </cell>
          <cell r="H184" t="str">
            <v>signé</v>
          </cell>
          <cell r="I184" t="str">
            <v>SG 2005</v>
          </cell>
          <cell r="J184" t="str">
            <v>COL</v>
          </cell>
          <cell r="K184" t="str">
            <v>CF</v>
          </cell>
          <cell r="L184" t="str">
            <v>SIDR</v>
          </cell>
          <cell r="N184" t="str">
            <v>JPM</v>
          </cell>
          <cell r="O184" t="str">
            <v>JMO</v>
          </cell>
          <cell r="P184" t="str">
            <v>CC</v>
          </cell>
          <cell r="Q184" t="str">
            <v>SM</v>
          </cell>
          <cell r="R184">
            <v>2005</v>
          </cell>
          <cell r="T184" t="str">
            <v>reception DGI 15/12/2008</v>
          </cell>
          <cell r="U184" t="str">
            <v>ATELIER GAZUT</v>
          </cell>
          <cell r="V184" t="str">
            <v>L - CHANTIER EN COURS</v>
          </cell>
          <cell r="W184">
            <v>38553</v>
          </cell>
          <cell r="X184" t="str">
            <v>d</v>
          </cell>
          <cell r="Y184" t="str">
            <v>97441105A0410</v>
          </cell>
          <cell r="Z184">
            <v>38693</v>
          </cell>
          <cell r="AA184" t="str">
            <v>o</v>
          </cell>
          <cell r="AB184" t="str">
            <v>validé</v>
          </cell>
          <cell r="AC184" t="str">
            <v/>
          </cell>
          <cell r="AE184">
            <v>38553</v>
          </cell>
          <cell r="AF184" t="str">
            <v>f</v>
          </cell>
          <cell r="AG184">
            <v>38722</v>
          </cell>
          <cell r="AH184">
            <v>38842</v>
          </cell>
          <cell r="AI184" t="str">
            <v>ao</v>
          </cell>
          <cell r="AJ184">
            <v>39444</v>
          </cell>
          <cell r="AK184" t="str">
            <v/>
          </cell>
          <cell r="AL184">
            <v>19.792214623882167</v>
          </cell>
          <cell r="AM184">
            <v>2007</v>
          </cell>
          <cell r="AN184">
            <v>13</v>
          </cell>
          <cell r="AO184">
            <v>39797</v>
          </cell>
          <cell r="AP184">
            <v>39845</v>
          </cell>
          <cell r="AQ184" t="str">
            <v>li</v>
          </cell>
          <cell r="AR184">
            <v>2009</v>
          </cell>
          <cell r="AW184">
            <v>13</v>
          </cell>
          <cell r="AX184">
            <v>58.92</v>
          </cell>
          <cell r="BA184">
            <v>14</v>
          </cell>
          <cell r="BB184">
            <v>68</v>
          </cell>
          <cell r="BE184">
            <v>3</v>
          </cell>
          <cell r="BF184">
            <v>79.67</v>
          </cell>
          <cell r="BI184">
            <v>2</v>
          </cell>
          <cell r="BJ184">
            <v>89</v>
          </cell>
          <cell r="BK184">
            <v>32</v>
          </cell>
          <cell r="BL184">
            <v>4.3499999999999996</v>
          </cell>
          <cell r="BM184">
            <v>0.82</v>
          </cell>
          <cell r="BN184">
            <v>0.2</v>
          </cell>
          <cell r="BO184" t="str">
            <v>à faire</v>
          </cell>
          <cell r="BP184">
            <v>0.8</v>
          </cell>
          <cell r="BQ184" t="str">
            <v>signée</v>
          </cell>
          <cell r="BR184" t="str">
            <v>CGAL</v>
          </cell>
          <cell r="BT184" t="str">
            <v>signée</v>
          </cell>
          <cell r="BX184" t="str">
            <v>demande à faire</v>
          </cell>
          <cell r="BY184">
            <v>2148</v>
          </cell>
          <cell r="BZ184">
            <v>2940</v>
          </cell>
          <cell r="CA184">
            <v>2226</v>
          </cell>
          <cell r="CE184" t="str">
            <v>ECS ind</v>
          </cell>
          <cell r="CJ184" t="str">
            <v>-</v>
          </cell>
          <cell r="CK184" t="str">
            <v>-</v>
          </cell>
          <cell r="CL184" t="str">
            <v>-</v>
          </cell>
          <cell r="CM184" t="str">
            <v>-</v>
          </cell>
          <cell r="CN184">
            <v>0</v>
          </cell>
          <cell r="CQ184" t="str">
            <v>oui</v>
          </cell>
          <cell r="CR184">
            <v>398845</v>
          </cell>
          <cell r="CT184">
            <v>2170322</v>
          </cell>
          <cell r="CX184">
            <v>2569167</v>
          </cell>
          <cell r="DE184">
            <v>0</v>
          </cell>
          <cell r="DJ184">
            <v>0</v>
          </cell>
          <cell r="DO184">
            <v>0</v>
          </cell>
          <cell r="DQ184">
            <v>58504</v>
          </cell>
          <cell r="DR184">
            <v>25420</v>
          </cell>
          <cell r="DS184">
            <v>83924</v>
          </cell>
          <cell r="DT184">
            <v>167848</v>
          </cell>
          <cell r="DU184">
            <v>-2401319</v>
          </cell>
          <cell r="ED184" t="str">
            <v>G:\Habitat\OPERATIONNEL HABITAT\02- Operations\Photothèque\images locatifs\Paille en queue\PERS amont.jpg</v>
          </cell>
          <cell r="EE184" t="str">
            <v>G:\Habitat\OPERATIONNEL HABITAT\02- Operations\Photothèque\images locatifs\Paille en queue\PERS AVAL.jpg</v>
          </cell>
        </row>
        <row r="185">
          <cell r="A185" t="str">
            <v>PARC D'AMANDINE</v>
          </cell>
          <cell r="B185">
            <v>9628</v>
          </cell>
          <cell r="C185" t="str">
            <v>NORD</v>
          </cell>
          <cell r="D185" t="str">
            <v>Saint-Denis</v>
          </cell>
          <cell r="E185" t="str">
            <v>ST FRANCOIS</v>
          </cell>
          <cell r="F185">
            <v>25</v>
          </cell>
          <cell r="G185" t="str">
            <v>ACC</v>
          </cell>
          <cell r="J185" t="str">
            <v>IND</v>
          </cell>
          <cell r="K185" t="str">
            <v>RF</v>
          </cell>
          <cell r="M185" t="str">
            <v>maitrisé</v>
          </cell>
          <cell r="N185" t="str">
            <v>PC</v>
          </cell>
          <cell r="O185" t="str">
            <v>JH</v>
          </cell>
          <cell r="P185" t="str">
            <v>NA</v>
          </cell>
          <cell r="R185">
            <v>2006</v>
          </cell>
          <cell r="T185" t="str">
            <v>Livraison 8 logts fin 2008</v>
          </cell>
          <cell r="U185" t="str">
            <v>RAVAUX</v>
          </cell>
          <cell r="V185" t="str">
            <v>L - CHANTIER EN COURS</v>
          </cell>
          <cell r="W185">
            <v>38980</v>
          </cell>
          <cell r="X185" t="str">
            <v>d</v>
          </cell>
          <cell r="Y185" t="str">
            <v>97441106A0478</v>
          </cell>
          <cell r="Z185">
            <v>39244</v>
          </cell>
          <cell r="AA185" t="str">
            <v>o</v>
          </cell>
          <cell r="AB185" t="str">
            <v>ok</v>
          </cell>
          <cell r="AC185" t="str">
            <v/>
          </cell>
          <cell r="AD185">
            <v>39415</v>
          </cell>
          <cell r="AF185" t="str">
            <v/>
          </cell>
          <cell r="AH185">
            <v>39522</v>
          </cell>
          <cell r="AI185" t="str">
            <v>ao</v>
          </cell>
          <cell r="AJ185">
            <v>39583</v>
          </cell>
          <cell r="AK185" t="str">
            <v>ch</v>
          </cell>
          <cell r="AL185">
            <v>2.005523408732246</v>
          </cell>
          <cell r="AM185">
            <v>2008</v>
          </cell>
          <cell r="AN185">
            <v>16</v>
          </cell>
          <cell r="AO185">
            <v>40071</v>
          </cell>
          <cell r="AP185">
            <v>40086</v>
          </cell>
          <cell r="AQ185" t="str">
            <v/>
          </cell>
          <cell r="AR185">
            <v>2009</v>
          </cell>
          <cell r="CJ185" t="str">
            <v>-</v>
          </cell>
          <cell r="CK185" t="str">
            <v>-</v>
          </cell>
          <cell r="CL185" t="str">
            <v>-</v>
          </cell>
          <cell r="CM185" t="str">
            <v>-</v>
          </cell>
          <cell r="CN185">
            <v>0</v>
          </cell>
          <cell r="CQ185" t="str">
            <v>non</v>
          </cell>
          <cell r="CX185">
            <v>0</v>
          </cell>
          <cell r="DE185">
            <v>0</v>
          </cell>
          <cell r="DJ185">
            <v>0</v>
          </cell>
          <cell r="DO185">
            <v>0</v>
          </cell>
          <cell r="DS185">
            <v>0</v>
          </cell>
          <cell r="DT185">
            <v>0</v>
          </cell>
          <cell r="DU185">
            <v>0</v>
          </cell>
          <cell r="ED185" t="str">
            <v>G:\Habitat\OPERATIONNEL HABITAT\02- Operations\Photothèque\image non disponible.jpg</v>
          </cell>
          <cell r="EE185" t="str">
            <v>G:\Habitat\OPERATIONNEL HABITAT\02- Operations\Photothèque\image non disponible.jpg</v>
          </cell>
        </row>
        <row r="186">
          <cell r="A186" t="str">
            <v>PETIT SAINT PIERRE</v>
          </cell>
          <cell r="B186">
            <v>9431</v>
          </cell>
          <cell r="C186" t="str">
            <v>EST</v>
          </cell>
          <cell r="D186" t="str">
            <v>Saint-Benoît</v>
          </cell>
          <cell r="E186" t="str">
            <v>VRD COMMUN /FRAFU 2</v>
          </cell>
          <cell r="F186">
            <v>22</v>
          </cell>
          <cell r="G186" t="str">
            <v>LESG</v>
          </cell>
          <cell r="J186" t="str">
            <v>IND</v>
          </cell>
          <cell r="K186" t="str">
            <v>CF</v>
          </cell>
          <cell r="L186" t="str">
            <v>SIDR</v>
          </cell>
          <cell r="N186" t="str">
            <v>N.A.</v>
          </cell>
          <cell r="O186" t="str">
            <v>OS</v>
          </cell>
          <cell r="P186" t="str">
            <v>LV</v>
          </cell>
          <cell r="Q186" t="str">
            <v>EC</v>
          </cell>
          <cell r="R186">
            <v>2002</v>
          </cell>
          <cell r="U186" t="str">
            <v>ATELIER GAZUT</v>
          </cell>
          <cell r="V186" t="str">
            <v>M - LIVRE/GPA</v>
          </cell>
          <cell r="W186">
            <v>37455</v>
          </cell>
          <cell r="X186" t="str">
            <v>d</v>
          </cell>
          <cell r="Z186">
            <v>37575</v>
          </cell>
          <cell r="AA186" t="str">
            <v>o</v>
          </cell>
          <cell r="AB186" t="str">
            <v>validé</v>
          </cell>
          <cell r="AC186" t="str">
            <v/>
          </cell>
          <cell r="AD186">
            <v>39415</v>
          </cell>
          <cell r="AE186">
            <v>37554</v>
          </cell>
          <cell r="AF186" t="str">
            <v>f</v>
          </cell>
          <cell r="AG186">
            <v>37614</v>
          </cell>
          <cell r="AH186">
            <v>38092</v>
          </cell>
          <cell r="AI186" t="str">
            <v>ao</v>
          </cell>
          <cell r="AJ186">
            <v>38163</v>
          </cell>
          <cell r="AK186" t="str">
            <v/>
          </cell>
          <cell r="AL186">
            <v>2.3342977380326144</v>
          </cell>
          <cell r="AM186">
            <v>2004</v>
          </cell>
          <cell r="AN186">
            <v>14</v>
          </cell>
          <cell r="AO186">
            <v>38589</v>
          </cell>
          <cell r="AP186">
            <v>38898</v>
          </cell>
          <cell r="AQ186" t="str">
            <v>li</v>
          </cell>
          <cell r="AR186">
            <v>2006</v>
          </cell>
          <cell r="CJ186" t="str">
            <v>-</v>
          </cell>
          <cell r="CK186" t="str">
            <v>-</v>
          </cell>
          <cell r="CL186" t="str">
            <v>-</v>
          </cell>
          <cell r="CM186" t="str">
            <v>-</v>
          </cell>
          <cell r="CN186">
            <v>0</v>
          </cell>
          <cell r="CQ186" t="str">
            <v>oui</v>
          </cell>
          <cell r="CX186">
            <v>0</v>
          </cell>
          <cell r="DE186">
            <v>0</v>
          </cell>
          <cell r="DJ186">
            <v>0</v>
          </cell>
          <cell r="DO186">
            <v>0</v>
          </cell>
          <cell r="DS186">
            <v>0</v>
          </cell>
          <cell r="DT186">
            <v>0</v>
          </cell>
          <cell r="DU186">
            <v>0</v>
          </cell>
          <cell r="ED186" t="str">
            <v>G:\Habitat\OPERATIONNEL HABITAT\02- Operations\Photothèque\image non disponible.jpg</v>
          </cell>
          <cell r="EE186" t="str">
            <v>G:\Habitat\OPERATIONNEL HABITAT\02- Operations\Photothèque\image non disponible.jpg</v>
          </cell>
        </row>
        <row r="187">
          <cell r="A187" t="str">
            <v>PETITE ILE 1.2</v>
          </cell>
          <cell r="B187">
            <v>9621</v>
          </cell>
          <cell r="C187" t="str">
            <v>NORD</v>
          </cell>
          <cell r="D187" t="str">
            <v>Saint-Denis</v>
          </cell>
          <cell r="E187" t="str">
            <v>RHI PETITE ILE</v>
          </cell>
          <cell r="F187">
            <v>2</v>
          </cell>
          <cell r="G187" t="str">
            <v>LESG</v>
          </cell>
          <cell r="J187" t="str">
            <v>IND</v>
          </cell>
          <cell r="K187" t="str">
            <v>CF</v>
          </cell>
          <cell r="L187" t="str">
            <v>SIDR</v>
          </cell>
          <cell r="M187" t="str">
            <v>maitrisé</v>
          </cell>
          <cell r="N187" t="str">
            <v>BS</v>
          </cell>
          <cell r="O187" t="str">
            <v>OS</v>
          </cell>
          <cell r="P187" t="str">
            <v>LV</v>
          </cell>
          <cell r="Q187" t="str">
            <v>SM</v>
          </cell>
          <cell r="R187">
            <v>2005</v>
          </cell>
          <cell r="T187" t="str">
            <v>liquidation STRAD/</v>
          </cell>
          <cell r="U187" t="str">
            <v>ATELIER GAZUT</v>
          </cell>
          <cell r="V187" t="str">
            <v>M - LIVRE/GPA</v>
          </cell>
          <cell r="W187">
            <v>38610</v>
          </cell>
          <cell r="X187" t="str">
            <v>d</v>
          </cell>
          <cell r="Y187" t="str">
            <v>9741105a0508</v>
          </cell>
          <cell r="Z187">
            <v>38833</v>
          </cell>
          <cell r="AA187" t="str">
            <v>o</v>
          </cell>
          <cell r="AB187" t="str">
            <v>validé</v>
          </cell>
          <cell r="AC187" t="str">
            <v/>
          </cell>
          <cell r="AD187">
            <v>39415</v>
          </cell>
          <cell r="AE187">
            <v>37554</v>
          </cell>
          <cell r="AF187" t="str">
            <v>f</v>
          </cell>
          <cell r="AG187">
            <v>38695</v>
          </cell>
          <cell r="AH187">
            <v>38913</v>
          </cell>
          <cell r="AI187" t="str">
            <v>ao</v>
          </cell>
          <cell r="AJ187">
            <v>39049</v>
          </cell>
          <cell r="AK187" t="str">
            <v/>
          </cell>
          <cell r="AL187">
            <v>4.4713308784850074</v>
          </cell>
          <cell r="AM187">
            <v>2006</v>
          </cell>
          <cell r="AN187">
            <v>25</v>
          </cell>
          <cell r="AO187">
            <v>39810</v>
          </cell>
          <cell r="AP187">
            <v>39825</v>
          </cell>
          <cell r="AQ187" t="str">
            <v>li</v>
          </cell>
          <cell r="AR187">
            <v>2009</v>
          </cell>
          <cell r="CJ187" t="str">
            <v>-</v>
          </cell>
          <cell r="CK187" t="str">
            <v>-</v>
          </cell>
          <cell r="CL187" t="str">
            <v>-</v>
          </cell>
          <cell r="CM187" t="str">
            <v>-</v>
          </cell>
          <cell r="CN187">
            <v>0</v>
          </cell>
          <cell r="CQ187" t="str">
            <v>oui</v>
          </cell>
          <cell r="CX187">
            <v>0</v>
          </cell>
          <cell r="DE187">
            <v>0</v>
          </cell>
          <cell r="DJ187">
            <v>0</v>
          </cell>
          <cell r="DO187">
            <v>0</v>
          </cell>
          <cell r="DS187">
            <v>0</v>
          </cell>
          <cell r="DT187">
            <v>0</v>
          </cell>
          <cell r="DU187">
            <v>0</v>
          </cell>
          <cell r="ED187" t="str">
            <v>G:\Habitat\OPERATIONNEL HABITAT\02- Operations\Photothèque\image non disponible.jpg</v>
          </cell>
          <cell r="EE187" t="str">
            <v>G:\Habitat\OPERATIONNEL HABITAT\02- Operations\Photothèque\image non disponible.jpg</v>
          </cell>
        </row>
        <row r="188">
          <cell r="A188" t="str">
            <v>PETITE ILE 1.6</v>
          </cell>
          <cell r="B188">
            <v>9621</v>
          </cell>
          <cell r="C188" t="str">
            <v>NORD</v>
          </cell>
          <cell r="D188" t="str">
            <v>Saint-Denis</v>
          </cell>
          <cell r="E188" t="str">
            <v>RHI PETITE ILE</v>
          </cell>
          <cell r="F188">
            <v>6</v>
          </cell>
          <cell r="G188" t="str">
            <v>LESG</v>
          </cell>
          <cell r="J188" t="str">
            <v>IND</v>
          </cell>
          <cell r="K188" t="str">
            <v>CF</v>
          </cell>
          <cell r="L188" t="str">
            <v>SIDR</v>
          </cell>
          <cell r="M188" t="str">
            <v>maitrisé</v>
          </cell>
          <cell r="N188" t="str">
            <v>BS</v>
          </cell>
          <cell r="O188" t="str">
            <v>OS</v>
          </cell>
          <cell r="P188" t="str">
            <v>LV</v>
          </cell>
          <cell r="Q188" t="str">
            <v>SM</v>
          </cell>
          <cell r="R188">
            <v>2005</v>
          </cell>
          <cell r="T188" t="str">
            <v>déblocage libération foncier sep 2008 pour 4 lots</v>
          </cell>
          <cell r="U188" t="str">
            <v>ATELIER GAZUT</v>
          </cell>
          <cell r="V188" t="str">
            <v>K - OS TRAVAUX</v>
          </cell>
          <cell r="Y188" t="str">
            <v>9741005a0508</v>
          </cell>
          <cell r="Z188">
            <v>38833</v>
          </cell>
          <cell r="AA188" t="str">
            <v>o</v>
          </cell>
          <cell r="AB188" t="str">
            <v>validé</v>
          </cell>
          <cell r="AC188" t="str">
            <v/>
          </cell>
          <cell r="AD188" t="str">
            <v>v</v>
          </cell>
          <cell r="AE188">
            <v>37554</v>
          </cell>
          <cell r="AG188">
            <v>38695</v>
          </cell>
          <cell r="AH188">
            <v>38913</v>
          </cell>
          <cell r="AI188" t="str">
            <v>ao</v>
          </cell>
          <cell r="AJ188">
            <v>39721</v>
          </cell>
          <cell r="AK188" t="str">
            <v>ch</v>
          </cell>
          <cell r="AL188">
            <v>26.564965807469754</v>
          </cell>
          <cell r="AM188">
            <v>2008</v>
          </cell>
          <cell r="AN188">
            <v>27</v>
          </cell>
          <cell r="AO188">
            <v>40542</v>
          </cell>
          <cell r="AP188">
            <v>40557</v>
          </cell>
          <cell r="AQ188" t="str">
            <v/>
          </cell>
          <cell r="AR188">
            <v>2011</v>
          </cell>
          <cell r="CJ188" t="str">
            <v>-</v>
          </cell>
          <cell r="CK188" t="str">
            <v>-</v>
          </cell>
          <cell r="CL188" t="str">
            <v>-</v>
          </cell>
          <cell r="CM188" t="str">
            <v>-</v>
          </cell>
          <cell r="CN188">
            <v>0</v>
          </cell>
          <cell r="CQ188" t="str">
            <v>non</v>
          </cell>
          <cell r="CX188">
            <v>0</v>
          </cell>
          <cell r="DE188">
            <v>0</v>
          </cell>
          <cell r="DJ188">
            <v>0</v>
          </cell>
          <cell r="DO188">
            <v>0</v>
          </cell>
          <cell r="DS188">
            <v>0</v>
          </cell>
          <cell r="DT188">
            <v>0</v>
          </cell>
          <cell r="DU188">
            <v>0</v>
          </cell>
          <cell r="ED188" t="str">
            <v>G:\Habitat\OPERATIONNEL HABITAT\02- Operations\Photothèque\image non disponible.jpg</v>
          </cell>
          <cell r="EE188" t="str">
            <v>G:\Habitat\OPERATIONNEL HABITAT\02- Operations\Photothèque\image non disponible.jpg</v>
          </cell>
        </row>
        <row r="189">
          <cell r="A189" t="str">
            <v>PHENIX</v>
          </cell>
          <cell r="C189" t="str">
            <v>EST</v>
          </cell>
          <cell r="D189" t="str">
            <v>Saint-Benoît</v>
          </cell>
          <cell r="F189">
            <v>20</v>
          </cell>
          <cell r="G189" t="str">
            <v>LLTS</v>
          </cell>
          <cell r="J189" t="str">
            <v>COL</v>
          </cell>
          <cell r="K189" t="str">
            <v>RF</v>
          </cell>
          <cell r="M189" t="str">
            <v>maitrisé</v>
          </cell>
          <cell r="N189" t="str">
            <v>JPM</v>
          </cell>
          <cell r="O189" t="str">
            <v>JMO</v>
          </cell>
          <cell r="P189" t="str">
            <v>CC</v>
          </cell>
          <cell r="R189">
            <v>2009</v>
          </cell>
          <cell r="T189" t="str">
            <v>Logement et agence est SIDR - autorisation de la commune a obtenir</v>
          </cell>
          <cell r="U189" t="str">
            <v>D JAN</v>
          </cell>
          <cell r="V189" t="str">
            <v>D - ESQUISSES</v>
          </cell>
          <cell r="W189">
            <v>39994</v>
          </cell>
          <cell r="AA189" t="str">
            <v/>
          </cell>
          <cell r="AB189">
            <v>39979</v>
          </cell>
          <cell r="AC189" t="str">
            <v/>
          </cell>
          <cell r="AE189">
            <v>40086</v>
          </cell>
          <cell r="AH189">
            <v>40071</v>
          </cell>
          <cell r="AI189" t="str">
            <v/>
          </cell>
          <cell r="AK189" t="str">
            <v/>
          </cell>
          <cell r="AL189">
            <v>-1317.4316149395056</v>
          </cell>
          <cell r="AM189" t="str">
            <v/>
          </cell>
          <cell r="AN189">
            <v>14</v>
          </cell>
          <cell r="AQ189" t="str">
            <v/>
          </cell>
          <cell r="CJ189" t="str">
            <v>-</v>
          </cell>
          <cell r="CK189" t="str">
            <v>-</v>
          </cell>
          <cell r="CL189" t="str">
            <v>-</v>
          </cell>
          <cell r="CM189" t="str">
            <v>-</v>
          </cell>
          <cell r="CN189">
            <v>0</v>
          </cell>
          <cell r="CQ189" t="str">
            <v>non</v>
          </cell>
          <cell r="CX189">
            <v>0</v>
          </cell>
          <cell r="DE189">
            <v>0</v>
          </cell>
          <cell r="DJ189">
            <v>0</v>
          </cell>
          <cell r="DO189">
            <v>0</v>
          </cell>
          <cell r="DS189">
            <v>0</v>
          </cell>
          <cell r="DT189">
            <v>0</v>
          </cell>
          <cell r="DU189">
            <v>0</v>
          </cell>
          <cell r="ED189" t="str">
            <v>G:\Habitat\OPERATIONNEL HABITAT\02- Operations\Photothèque\image non disponible.jpg</v>
          </cell>
          <cell r="EE189" t="str">
            <v>G:\Habitat\OPERATIONNEL HABITAT\02- Operations\Photothèque\image non disponible.jpg</v>
          </cell>
        </row>
        <row r="190">
          <cell r="A190" t="str">
            <v>PIM PIM</v>
          </cell>
          <cell r="B190">
            <v>9556</v>
          </cell>
          <cell r="C190" t="str">
            <v>EST</v>
          </cell>
          <cell r="D190" t="str">
            <v>Saint-André</v>
          </cell>
          <cell r="E190" t="str">
            <v>ZAC CRESSONIERE</v>
          </cell>
          <cell r="F190">
            <v>12</v>
          </cell>
          <cell r="G190" t="str">
            <v>LESG</v>
          </cell>
          <cell r="J190" t="str">
            <v>IND</v>
          </cell>
          <cell r="K190" t="str">
            <v>CF</v>
          </cell>
          <cell r="L190" t="str">
            <v>SIDR</v>
          </cell>
          <cell r="N190" t="str">
            <v>BS</v>
          </cell>
          <cell r="O190" t="str">
            <v>OS</v>
          </cell>
          <cell r="P190" t="str">
            <v>LV</v>
          </cell>
          <cell r="Q190" t="str">
            <v>SPG</v>
          </cell>
          <cell r="R190">
            <v>2004</v>
          </cell>
          <cell r="U190" t="str">
            <v>ATELIER GAZUT</v>
          </cell>
          <cell r="V190" t="str">
            <v>M - LIVRE/GPA</v>
          </cell>
          <cell r="W190">
            <v>38201</v>
          </cell>
          <cell r="X190" t="str">
            <v>d</v>
          </cell>
          <cell r="Y190" t="str">
            <v>97440904a0370</v>
          </cell>
          <cell r="Z190">
            <v>38776</v>
          </cell>
          <cell r="AA190" t="str">
            <v>o</v>
          </cell>
          <cell r="AB190" t="str">
            <v>validé</v>
          </cell>
          <cell r="AC190" t="str">
            <v/>
          </cell>
          <cell r="AD190">
            <v>0</v>
          </cell>
          <cell r="AE190">
            <v>38229</v>
          </cell>
          <cell r="AF190" t="str">
            <v>f</v>
          </cell>
          <cell r="AG190">
            <v>38349</v>
          </cell>
          <cell r="AH190">
            <v>38913</v>
          </cell>
          <cell r="AI190" t="str">
            <v>ao</v>
          </cell>
          <cell r="AJ190">
            <v>39128</v>
          </cell>
          <cell r="AK190" t="str">
            <v/>
          </cell>
          <cell r="AL190">
            <v>7.0686480799579172</v>
          </cell>
          <cell r="AM190">
            <v>2007</v>
          </cell>
          <cell r="AN190">
            <v>14</v>
          </cell>
          <cell r="AO190">
            <v>39629</v>
          </cell>
          <cell r="AP190">
            <v>39644</v>
          </cell>
          <cell r="AQ190" t="str">
            <v>li</v>
          </cell>
          <cell r="AR190">
            <v>2008</v>
          </cell>
          <cell r="CJ190" t="str">
            <v>-</v>
          </cell>
          <cell r="CK190" t="str">
            <v>-</v>
          </cell>
          <cell r="CL190" t="str">
            <v>-</v>
          </cell>
          <cell r="CM190" t="str">
            <v>-</v>
          </cell>
          <cell r="CN190">
            <v>0</v>
          </cell>
          <cell r="CQ190" t="str">
            <v>oui</v>
          </cell>
          <cell r="CX190">
            <v>0</v>
          </cell>
          <cell r="DE190">
            <v>0</v>
          </cell>
          <cell r="DJ190">
            <v>0</v>
          </cell>
          <cell r="DO190">
            <v>0</v>
          </cell>
          <cell r="DS190">
            <v>0</v>
          </cell>
          <cell r="DT190">
            <v>0</v>
          </cell>
          <cell r="DU190">
            <v>0</v>
          </cell>
          <cell r="ED190" t="str">
            <v>G:\Habitat\OPERATIONNEL HABITAT\02- Operations\Photothèque\image non disponible.jpg</v>
          </cell>
          <cell r="EE190" t="str">
            <v>G:\Habitat\OPERATIONNEL HABITAT\02- Operations\Photothèque\image non disponible.jpg</v>
          </cell>
        </row>
        <row r="191">
          <cell r="A191" t="str">
            <v>PIROGUES</v>
          </cell>
          <cell r="B191">
            <v>9443</v>
          </cell>
          <cell r="C191" t="str">
            <v>SUD</v>
          </cell>
          <cell r="D191" t="str">
            <v>Saint-Joseph</v>
          </cell>
          <cell r="E191" t="str">
            <v>AME LA CAYENNE</v>
          </cell>
          <cell r="F191">
            <v>44</v>
          </cell>
          <cell r="G191" t="str">
            <v>LLTS</v>
          </cell>
          <cell r="J191" t="str">
            <v>COL</v>
          </cell>
          <cell r="K191" t="str">
            <v>RF</v>
          </cell>
          <cell r="N191" t="str">
            <v>JPM</v>
          </cell>
          <cell r="O191" t="str">
            <v>GG</v>
          </cell>
          <cell r="P191" t="str">
            <v>CC</v>
          </cell>
          <cell r="R191">
            <v>2002</v>
          </cell>
          <cell r="T191" t="str">
            <v>trx reprise CE sol en cours/ SODURE 1 logt/nouvelle expertise attente raport</v>
          </cell>
          <cell r="U191" t="str">
            <v>ARCHITECTES DE L'EPERON</v>
          </cell>
          <cell r="V191" t="str">
            <v>M - LIVRE/GPA</v>
          </cell>
          <cell r="W191">
            <v>37432</v>
          </cell>
          <cell r="X191" t="str">
            <v>d</v>
          </cell>
          <cell r="Y191" t="str">
            <v>97412 02A0239/M1</v>
          </cell>
          <cell r="Z191">
            <v>37574</v>
          </cell>
          <cell r="AA191" t="str">
            <v>o</v>
          </cell>
          <cell r="AB191" t="str">
            <v>validé</v>
          </cell>
          <cell r="AC191" t="str">
            <v/>
          </cell>
          <cell r="AE191">
            <v>37540</v>
          </cell>
          <cell r="AF191" t="str">
            <v>f</v>
          </cell>
          <cell r="AG191" t="str">
            <v>O</v>
          </cell>
          <cell r="AH191">
            <v>37669</v>
          </cell>
          <cell r="AI191" t="str">
            <v>ao</v>
          </cell>
          <cell r="AJ191">
            <v>37792</v>
          </cell>
          <cell r="AK191" t="str">
            <v/>
          </cell>
          <cell r="AL191">
            <v>4.0439242503945287</v>
          </cell>
          <cell r="AM191">
            <v>2003</v>
          </cell>
          <cell r="AN191">
            <v>16</v>
          </cell>
          <cell r="AO191">
            <v>38280</v>
          </cell>
          <cell r="AP191">
            <v>38323</v>
          </cell>
          <cell r="AQ191" t="str">
            <v>li</v>
          </cell>
          <cell r="AR191">
            <v>2004</v>
          </cell>
          <cell r="BO191" t="str">
            <v>signée</v>
          </cell>
          <cell r="BQ191" t="str">
            <v>signée</v>
          </cell>
          <cell r="BX191" t="str">
            <v>signé</v>
          </cell>
          <cell r="CA191">
            <v>3032</v>
          </cell>
          <cell r="CE191" t="str">
            <v>ECS ind</v>
          </cell>
          <cell r="CF191">
            <v>101801</v>
          </cell>
          <cell r="CG191">
            <v>30540</v>
          </cell>
          <cell r="CH191">
            <v>45810</v>
          </cell>
          <cell r="CI191">
            <v>25450</v>
          </cell>
          <cell r="CJ191" t="str">
            <v>-</v>
          </cell>
          <cell r="CK191" t="str">
            <v>-</v>
          </cell>
          <cell r="CL191" t="str">
            <v>-</v>
          </cell>
          <cell r="CM191" t="str">
            <v>-</v>
          </cell>
          <cell r="CN191">
            <v>0</v>
          </cell>
          <cell r="CQ191" t="str">
            <v>oui</v>
          </cell>
          <cell r="CT191">
            <v>2271205</v>
          </cell>
          <cell r="CX191">
            <v>2271205</v>
          </cell>
          <cell r="DE191">
            <v>76350</v>
          </cell>
          <cell r="DJ191">
            <v>76350</v>
          </cell>
          <cell r="DO191">
            <v>0</v>
          </cell>
          <cell r="DQ191">
            <v>82000</v>
          </cell>
          <cell r="DR191">
            <v>25450</v>
          </cell>
          <cell r="DS191">
            <v>107450</v>
          </cell>
          <cell r="DT191">
            <v>214900</v>
          </cell>
          <cell r="DU191">
            <v>-1979955</v>
          </cell>
          <cell r="ED191" t="str">
            <v>G:\Habitat\OPERATIONNEL HABITAT\02- Operations\Photothèque\image non disponible.jpg</v>
          </cell>
          <cell r="EE191" t="str">
            <v>G:\Habitat\OPERATIONNEL HABITAT\02- Operations\Photothèque\image non disponible.jpg</v>
          </cell>
        </row>
        <row r="192">
          <cell r="A192" t="str">
            <v>PITAYA ex GOTLAND</v>
          </cell>
          <cell r="B192">
            <v>9697</v>
          </cell>
          <cell r="C192" t="str">
            <v>EST</v>
          </cell>
          <cell r="D192" t="str">
            <v>Saint-André</v>
          </cell>
          <cell r="E192" t="str">
            <v>ZAC FAYARD</v>
          </cell>
          <cell r="F192">
            <v>66</v>
          </cell>
          <cell r="G192" t="str">
            <v>LLTS</v>
          </cell>
          <cell r="J192" t="str">
            <v>COL</v>
          </cell>
          <cell r="K192" t="str">
            <v>CF</v>
          </cell>
          <cell r="L192" t="str">
            <v>SEDRE</v>
          </cell>
          <cell r="M192" t="str">
            <v>non maitrisé</v>
          </cell>
          <cell r="N192" t="str">
            <v>CLa</v>
          </cell>
          <cell r="O192" t="str">
            <v>JMO</v>
          </cell>
          <cell r="P192" t="str">
            <v>CC</v>
          </cell>
          <cell r="R192">
            <v>2007</v>
          </cell>
          <cell r="S192">
            <v>1</v>
          </cell>
          <cell r="T192" t="str">
            <v>PPRI etude de sol</v>
          </cell>
          <cell r="U192" t="str">
            <v>SAULNIER</v>
          </cell>
          <cell r="V192" t="str">
            <v>H - APPEL D'OFFRES</v>
          </cell>
          <cell r="W192">
            <v>39352</v>
          </cell>
          <cell r="X192" t="str">
            <v>d</v>
          </cell>
          <cell r="Y192" t="str">
            <v>97440907a0531</v>
          </cell>
          <cell r="Z192">
            <v>39471</v>
          </cell>
          <cell r="AA192" t="str">
            <v>o</v>
          </cell>
          <cell r="AB192">
            <v>39337</v>
          </cell>
          <cell r="AC192" t="str">
            <v>v</v>
          </cell>
          <cell r="AD192">
            <v>39597</v>
          </cell>
          <cell r="AE192">
            <v>39353</v>
          </cell>
          <cell r="AF192" t="str">
            <v>f</v>
          </cell>
          <cell r="AG192">
            <v>39464</v>
          </cell>
          <cell r="AH192">
            <v>39722</v>
          </cell>
          <cell r="AI192" t="str">
            <v>ao</v>
          </cell>
          <cell r="AJ192">
            <v>39864</v>
          </cell>
          <cell r="AK192" t="str">
            <v>ch</v>
          </cell>
          <cell r="AL192">
            <v>4.6685954760652288</v>
          </cell>
          <cell r="AM192">
            <v>2009</v>
          </cell>
          <cell r="AN192">
            <v>18</v>
          </cell>
          <cell r="AO192">
            <v>40410</v>
          </cell>
          <cell r="AP192">
            <v>40425</v>
          </cell>
          <cell r="AQ192" t="str">
            <v/>
          </cell>
          <cell r="AR192">
            <v>2010</v>
          </cell>
          <cell r="BK192">
            <v>0</v>
          </cell>
          <cell r="BL192">
            <v>5.03</v>
          </cell>
          <cell r="CJ192" t="str">
            <v>SCI Saint Pierre</v>
          </cell>
          <cell r="CK192" t="str">
            <v>INFI</v>
          </cell>
          <cell r="CL192">
            <v>39773</v>
          </cell>
          <cell r="CM192" t="str">
            <v>-</v>
          </cell>
          <cell r="CN192">
            <v>0</v>
          </cell>
          <cell r="CO192" t="str">
            <v>199 undecies A</v>
          </cell>
          <cell r="CQ192" t="str">
            <v>non</v>
          </cell>
          <cell r="CX192">
            <v>0</v>
          </cell>
          <cell r="DE192">
            <v>0</v>
          </cell>
          <cell r="DJ192">
            <v>0</v>
          </cell>
          <cell r="DO192">
            <v>0</v>
          </cell>
          <cell r="DS192">
            <v>0</v>
          </cell>
          <cell r="DT192">
            <v>0</v>
          </cell>
          <cell r="DU192">
            <v>0</v>
          </cell>
          <cell r="ED192" t="str">
            <v>G:\Habitat\OPERATIONNEL HABITAT\02- Operations\Photothèque\image non disponible.jpg</v>
          </cell>
          <cell r="EE192" t="str">
            <v>G:\Habitat\OPERATIONNEL HABITAT\02- Operations\Photothèque\image non disponible.jpg</v>
          </cell>
        </row>
        <row r="193">
          <cell r="A193" t="str">
            <v>PITON HYACINTHE</v>
          </cell>
          <cell r="C193" t="str">
            <v>SUD</v>
          </cell>
          <cell r="D193" t="str">
            <v>Tampon</v>
          </cell>
          <cell r="F193">
            <v>30</v>
          </cell>
          <cell r="G193" t="str">
            <v>LESG</v>
          </cell>
          <cell r="J193" t="str">
            <v>IND</v>
          </cell>
          <cell r="N193" t="str">
            <v>N.A.</v>
          </cell>
          <cell r="R193">
            <v>2011</v>
          </cell>
          <cell r="T193" t="str">
            <v>Etude de faisabilité financée par DDE  - en attente de la décision de financement</v>
          </cell>
          <cell r="V193" t="str">
            <v>B - ETUDE PRE-OP</v>
          </cell>
          <cell r="AA193" t="str">
            <v/>
          </cell>
          <cell r="AC193" t="str">
            <v/>
          </cell>
          <cell r="AI193" t="str">
            <v/>
          </cell>
          <cell r="AK193" t="str">
            <v/>
          </cell>
          <cell r="AL193">
            <v>0</v>
          </cell>
          <cell r="AQ193" t="str">
            <v/>
          </cell>
          <cell r="CJ193" t="str">
            <v>-</v>
          </cell>
          <cell r="CK193" t="str">
            <v>-</v>
          </cell>
          <cell r="CL193" t="str">
            <v>-</v>
          </cell>
          <cell r="CM193" t="str">
            <v>-</v>
          </cell>
          <cell r="CN193">
            <v>0</v>
          </cell>
          <cell r="CQ193" t="str">
            <v>non</v>
          </cell>
          <cell r="CX193">
            <v>0</v>
          </cell>
          <cell r="DE193">
            <v>0</v>
          </cell>
          <cell r="DJ193">
            <v>0</v>
          </cell>
          <cell r="DO193">
            <v>0</v>
          </cell>
          <cell r="DS193">
            <v>0</v>
          </cell>
          <cell r="DT193">
            <v>0</v>
          </cell>
          <cell r="DU193">
            <v>0</v>
          </cell>
          <cell r="ED193" t="str">
            <v>G:\Habitat\OPERATIONNEL HABITAT\02- Operations\Photothèque\image non disponible.jpg</v>
          </cell>
          <cell r="EE193" t="str">
            <v>G:\Habitat\OPERATIONNEL HABITAT\02- Operations\Photothèque\image non disponible.jpg</v>
          </cell>
        </row>
        <row r="194">
          <cell r="A194" t="str">
            <v>PITON HYACINTHE b</v>
          </cell>
          <cell r="C194" t="str">
            <v>SUD</v>
          </cell>
          <cell r="D194" t="str">
            <v>Tampon</v>
          </cell>
          <cell r="F194">
            <v>30</v>
          </cell>
          <cell r="G194" t="str">
            <v>LLS</v>
          </cell>
          <cell r="J194" t="str">
            <v>MIXT</v>
          </cell>
          <cell r="N194" t="str">
            <v>N.A.</v>
          </cell>
          <cell r="R194">
            <v>2011</v>
          </cell>
          <cell r="T194" t="str">
            <v>Etude de faisabilité financée par DDE  - en attente de la décision de financement</v>
          </cell>
          <cell r="V194" t="str">
            <v>B - ETUDE PRE-OP</v>
          </cell>
          <cell r="AA194" t="str">
            <v/>
          </cell>
          <cell r="AC194" t="str">
            <v/>
          </cell>
          <cell r="AI194" t="str">
            <v/>
          </cell>
          <cell r="AK194" t="str">
            <v/>
          </cell>
          <cell r="AL194">
            <v>0</v>
          </cell>
          <cell r="AQ194" t="str">
            <v/>
          </cell>
          <cell r="CJ194" t="str">
            <v>-</v>
          </cell>
          <cell r="CK194" t="str">
            <v>-</v>
          </cell>
          <cell r="CL194" t="str">
            <v>-</v>
          </cell>
          <cell r="CM194" t="str">
            <v>-</v>
          </cell>
          <cell r="CN194">
            <v>0</v>
          </cell>
          <cell r="CQ194" t="str">
            <v>non</v>
          </cell>
          <cell r="CX194">
            <v>0</v>
          </cell>
          <cell r="DE194">
            <v>0</v>
          </cell>
          <cell r="DJ194">
            <v>0</v>
          </cell>
          <cell r="DO194">
            <v>0</v>
          </cell>
          <cell r="DS194">
            <v>0</v>
          </cell>
          <cell r="DT194">
            <v>0</v>
          </cell>
          <cell r="DU194">
            <v>0</v>
          </cell>
          <cell r="ED194" t="str">
            <v>G:\Habitat\OPERATIONNEL HABITAT\02- Operations\Photothèque\image non disponible.jpg</v>
          </cell>
          <cell r="EE194" t="str">
            <v>G:\Habitat\OPERATIONNEL HABITAT\02- Operations\Photothèque\image non disponible.jpg</v>
          </cell>
        </row>
        <row r="195">
          <cell r="A195" t="str">
            <v>PITON MADORE  bat A et B</v>
          </cell>
          <cell r="B195">
            <v>9417</v>
          </cell>
          <cell r="C195" t="str">
            <v>NORD</v>
          </cell>
          <cell r="D195" t="str">
            <v>Saint-Denis</v>
          </cell>
          <cell r="E195" t="str">
            <v>ZAC BELLEPIERRE</v>
          </cell>
          <cell r="F195">
            <v>28</v>
          </cell>
          <cell r="G195" t="str">
            <v>PLS</v>
          </cell>
          <cell r="J195" t="str">
            <v>COL</v>
          </cell>
          <cell r="K195" t="str">
            <v>CF</v>
          </cell>
          <cell r="L195" t="str">
            <v>SIDR</v>
          </cell>
          <cell r="N195" t="str">
            <v>BZ</v>
          </cell>
          <cell r="O195" t="str">
            <v>SV</v>
          </cell>
          <cell r="P195" t="str">
            <v>CS</v>
          </cell>
          <cell r="R195">
            <v>2005</v>
          </cell>
          <cell r="V195" t="str">
            <v>M - LIVRE/GPA</v>
          </cell>
          <cell r="AA195" t="str">
            <v/>
          </cell>
          <cell r="AC195" t="str">
            <v/>
          </cell>
          <cell r="AI195" t="str">
            <v/>
          </cell>
          <cell r="AK195" t="str">
            <v/>
          </cell>
          <cell r="AL195">
            <v>0</v>
          </cell>
          <cell r="AO195">
            <v>39568</v>
          </cell>
          <cell r="AP195">
            <v>39583</v>
          </cell>
          <cell r="AQ195" t="str">
            <v>li</v>
          </cell>
          <cell r="AR195">
            <v>2008</v>
          </cell>
          <cell r="CJ195" t="str">
            <v>-</v>
          </cell>
          <cell r="CK195" t="str">
            <v>-</v>
          </cell>
          <cell r="CL195" t="str">
            <v>-</v>
          </cell>
          <cell r="CM195" t="str">
            <v>-</v>
          </cell>
          <cell r="CN195">
            <v>0</v>
          </cell>
          <cell r="CQ195" t="str">
            <v>oui</v>
          </cell>
          <cell r="CX195">
            <v>0</v>
          </cell>
          <cell r="DE195">
            <v>0</v>
          </cell>
          <cell r="DJ195">
            <v>0</v>
          </cell>
          <cell r="DO195">
            <v>0</v>
          </cell>
          <cell r="DS195">
            <v>0</v>
          </cell>
          <cell r="DT195">
            <v>0</v>
          </cell>
          <cell r="DU195">
            <v>0</v>
          </cell>
          <cell r="ED195" t="str">
            <v>G:\Habitat\OPERATIONNEL HABITAT\02- Operations\Photothèque\images locatifs\Piton Madoré\Pers 1 P Madoré.jpg</v>
          </cell>
          <cell r="EE195" t="str">
            <v>G:\Habitat\OPERATIONNEL HABITAT\02- Operations\Photothèque\images locatifs\Piton Madoré\Pers 2 P Madoré.jpg</v>
          </cell>
        </row>
        <row r="196">
          <cell r="A196" t="str">
            <v>PITON MADORE  bat C</v>
          </cell>
          <cell r="B196">
            <v>9417</v>
          </cell>
          <cell r="C196" t="str">
            <v>NORD</v>
          </cell>
          <cell r="D196" t="str">
            <v>Saint-Denis</v>
          </cell>
          <cell r="E196" t="str">
            <v>ZAC BELLEPIERRE</v>
          </cell>
          <cell r="F196">
            <v>12</v>
          </cell>
          <cell r="G196" t="str">
            <v>PLS</v>
          </cell>
          <cell r="J196" t="str">
            <v>COL</v>
          </cell>
          <cell r="K196" t="str">
            <v>CF</v>
          </cell>
          <cell r="L196" t="str">
            <v>SIDR</v>
          </cell>
          <cell r="M196" t="str">
            <v>maitrisé</v>
          </cell>
          <cell r="N196" t="str">
            <v>BZ</v>
          </cell>
          <cell r="O196" t="str">
            <v>SV</v>
          </cell>
          <cell r="P196" t="str">
            <v>CS</v>
          </cell>
          <cell r="R196">
            <v>2005</v>
          </cell>
          <cell r="U196" t="str">
            <v>GOETZ</v>
          </cell>
          <cell r="V196" t="str">
            <v>M - LIVRE/GPA</v>
          </cell>
          <cell r="W196">
            <v>38176</v>
          </cell>
          <cell r="X196" t="str">
            <v>d</v>
          </cell>
          <cell r="Y196" t="str">
            <v>97441104A0332</v>
          </cell>
          <cell r="Z196">
            <v>38357</v>
          </cell>
          <cell r="AA196" t="str">
            <v>o</v>
          </cell>
          <cell r="AB196" t="str">
            <v>validé</v>
          </cell>
          <cell r="AC196" t="str">
            <v/>
          </cell>
          <cell r="AD196">
            <v>38687</v>
          </cell>
          <cell r="AE196">
            <v>38615</v>
          </cell>
          <cell r="AF196" t="str">
            <v>f</v>
          </cell>
          <cell r="AG196">
            <v>38805</v>
          </cell>
          <cell r="AH196">
            <v>38582</v>
          </cell>
          <cell r="AI196" t="str">
            <v>ao</v>
          </cell>
          <cell r="AJ196">
            <v>38819</v>
          </cell>
          <cell r="AK196" t="str">
            <v/>
          </cell>
          <cell r="AL196">
            <v>7.7919516044187267</v>
          </cell>
          <cell r="AM196">
            <v>2006</v>
          </cell>
          <cell r="AN196">
            <v>17</v>
          </cell>
          <cell r="AO196">
            <v>39337</v>
          </cell>
          <cell r="AP196">
            <v>39431</v>
          </cell>
          <cell r="AQ196" t="str">
            <v>li</v>
          </cell>
          <cell r="AR196">
            <v>2007</v>
          </cell>
          <cell r="AS196">
            <v>4</v>
          </cell>
          <cell r="AT196">
            <v>28.4</v>
          </cell>
          <cell r="AW196">
            <v>9</v>
          </cell>
          <cell r="AX196">
            <v>56.12</v>
          </cell>
          <cell r="BA196">
            <v>20</v>
          </cell>
          <cell r="BB196">
            <v>66.42</v>
          </cell>
          <cell r="BE196">
            <v>4</v>
          </cell>
          <cell r="BF196">
            <v>76</v>
          </cell>
          <cell r="BI196">
            <v>3</v>
          </cell>
          <cell r="BJ196">
            <v>105.18</v>
          </cell>
          <cell r="BK196">
            <v>40</v>
          </cell>
          <cell r="BL196">
            <v>8.5</v>
          </cell>
          <cell r="BM196">
            <v>0.8</v>
          </cell>
          <cell r="BN196">
            <v>0.2</v>
          </cell>
          <cell r="BO196" t="str">
            <v>signée</v>
          </cell>
          <cell r="BP196">
            <v>0.8</v>
          </cell>
          <cell r="BQ196" t="str">
            <v>signée</v>
          </cell>
          <cell r="BX196" t="str">
            <v>émis signature garants en cours</v>
          </cell>
          <cell r="BY196">
            <v>2815</v>
          </cell>
          <cell r="BZ196">
            <v>4080</v>
          </cell>
          <cell r="CA196">
            <v>2828.48</v>
          </cell>
          <cell r="CE196" t="str">
            <v>ECS ind</v>
          </cell>
          <cell r="CF196">
            <v>108178</v>
          </cell>
          <cell r="CI196" t="str">
            <v>C le21/01/2008</v>
          </cell>
          <cell r="CJ196" t="str">
            <v>-</v>
          </cell>
          <cell r="CK196" t="str">
            <v>-</v>
          </cell>
          <cell r="CL196" t="str">
            <v>-</v>
          </cell>
          <cell r="CM196" t="str">
            <v>-</v>
          </cell>
          <cell r="CN196">
            <v>0</v>
          </cell>
          <cell r="CQ196" t="str">
            <v>oui</v>
          </cell>
          <cell r="CR196">
            <v>408801</v>
          </cell>
          <cell r="CT196">
            <v>2991824</v>
          </cell>
          <cell r="CX196">
            <v>3400625</v>
          </cell>
          <cell r="DE196">
            <v>0</v>
          </cell>
          <cell r="DJ196">
            <v>0</v>
          </cell>
          <cell r="DO196">
            <v>0</v>
          </cell>
          <cell r="DQ196">
            <v>101100</v>
          </cell>
          <cell r="DR196">
            <v>40000</v>
          </cell>
          <cell r="DS196">
            <v>141100</v>
          </cell>
          <cell r="DT196">
            <v>282200</v>
          </cell>
          <cell r="DU196">
            <v>-3118425</v>
          </cell>
          <cell r="ED196" t="str">
            <v>G:\Habitat\OPERATIONNEL HABITAT\02- Operations\Photothèque\images locatifs\Piton Madoré\Pers 1 P Madoré.jpg</v>
          </cell>
          <cell r="EE196" t="str">
            <v>G:\Habitat\OPERATIONNEL HABITAT\02- Operations\Photothèque\images locatifs\Piton Madoré\Pers 2 P Madoré.jpg</v>
          </cell>
        </row>
        <row r="197">
          <cell r="A197" t="str">
            <v>PORQUEROLLES</v>
          </cell>
          <cell r="B197">
            <v>9600</v>
          </cell>
          <cell r="C197" t="str">
            <v>NORD</v>
          </cell>
          <cell r="D197" t="str">
            <v>Saint-Denis</v>
          </cell>
          <cell r="E197" t="str">
            <v>STE CLOTILDE</v>
          </cell>
          <cell r="F197">
            <v>35</v>
          </cell>
          <cell r="G197" t="str">
            <v>LLTS</v>
          </cell>
          <cell r="J197" t="str">
            <v>COL</v>
          </cell>
          <cell r="K197" t="str">
            <v>CF</v>
          </cell>
          <cell r="L197" t="str">
            <v>SIDR</v>
          </cell>
          <cell r="M197" t="str">
            <v>maitrisé</v>
          </cell>
          <cell r="N197" t="str">
            <v>JEM</v>
          </cell>
          <cell r="O197" t="str">
            <v>SV</v>
          </cell>
          <cell r="P197" t="str">
            <v>CS</v>
          </cell>
          <cell r="Q197" t="str">
            <v>AR</v>
          </cell>
          <cell r="R197">
            <v>2005</v>
          </cell>
          <cell r="T197" t="str">
            <v>pb de propriété foncière à régler avec la commune/temoin/ loyer</v>
          </cell>
          <cell r="U197" t="str">
            <v>D. MASSON</v>
          </cell>
          <cell r="V197" t="str">
            <v>L - CHANTIER EN COURS</v>
          </cell>
          <cell r="W197">
            <v>38530</v>
          </cell>
          <cell r="X197" t="str">
            <v>d</v>
          </cell>
          <cell r="Y197" t="str">
            <v>97441105A0345</v>
          </cell>
          <cell r="Z197">
            <v>38398</v>
          </cell>
          <cell r="AA197" t="str">
            <v>o</v>
          </cell>
          <cell r="AB197" t="str">
            <v>validé</v>
          </cell>
          <cell r="AC197" t="str">
            <v/>
          </cell>
          <cell r="AD197">
            <v>38624</v>
          </cell>
          <cell r="AE197">
            <v>38553</v>
          </cell>
          <cell r="AF197" t="str">
            <v>f</v>
          </cell>
          <cell r="AG197">
            <v>38722</v>
          </cell>
          <cell r="AH197">
            <v>38832</v>
          </cell>
          <cell r="AI197" t="str">
            <v>ao</v>
          </cell>
          <cell r="AJ197">
            <v>38996</v>
          </cell>
          <cell r="AK197" t="str">
            <v/>
          </cell>
          <cell r="AL197">
            <v>5.3918990005260392</v>
          </cell>
          <cell r="AM197">
            <v>2006</v>
          </cell>
          <cell r="AN197">
            <v>18</v>
          </cell>
          <cell r="AO197">
            <v>39544</v>
          </cell>
          <cell r="AP197">
            <v>39619</v>
          </cell>
          <cell r="AQ197" t="str">
            <v>li</v>
          </cell>
          <cell r="AR197">
            <v>2008</v>
          </cell>
          <cell r="AW197">
            <v>18</v>
          </cell>
          <cell r="AX197">
            <v>56.61</v>
          </cell>
          <cell r="BA197">
            <v>8</v>
          </cell>
          <cell r="BB197">
            <v>68.25</v>
          </cell>
          <cell r="BE197">
            <v>6</v>
          </cell>
          <cell r="BF197">
            <v>80.83</v>
          </cell>
          <cell r="BI197">
            <v>3</v>
          </cell>
          <cell r="BJ197">
            <v>95.66</v>
          </cell>
          <cell r="BK197">
            <v>35</v>
          </cell>
          <cell r="BL197">
            <v>4.87</v>
          </cell>
          <cell r="BM197">
            <v>0.87</v>
          </cell>
          <cell r="BN197">
            <v>0.2</v>
          </cell>
          <cell r="BO197" t="str">
            <v>signée</v>
          </cell>
          <cell r="BP197">
            <v>0.8</v>
          </cell>
          <cell r="BQ197" t="str">
            <v>signée</v>
          </cell>
          <cell r="BR197" t="str">
            <v>ADI</v>
          </cell>
          <cell r="BT197" t="str">
            <v>signée</v>
          </cell>
          <cell r="BX197" t="str">
            <v>signé</v>
          </cell>
          <cell r="BY197">
            <v>2128</v>
          </cell>
          <cell r="BZ197">
            <v>4490</v>
          </cell>
          <cell r="CA197">
            <v>2898</v>
          </cell>
          <cell r="CE197" t="str">
            <v>ECS ind</v>
          </cell>
          <cell r="CF197">
            <v>74000</v>
          </cell>
          <cell r="CG197">
            <v>22200</v>
          </cell>
          <cell r="CH197">
            <v>33300</v>
          </cell>
          <cell r="CI197">
            <v>18500</v>
          </cell>
          <cell r="CJ197" t="str">
            <v>-</v>
          </cell>
          <cell r="CK197" t="str">
            <v>-</v>
          </cell>
          <cell r="CL197" t="str">
            <v>-</v>
          </cell>
          <cell r="CM197" t="str">
            <v>-</v>
          </cell>
          <cell r="CN197">
            <v>0</v>
          </cell>
          <cell r="CQ197" t="str">
            <v>oui</v>
          </cell>
          <cell r="CR197">
            <v>206441</v>
          </cell>
          <cell r="CT197">
            <v>2357955</v>
          </cell>
          <cell r="CX197">
            <v>2564396</v>
          </cell>
          <cell r="DE197">
            <v>55500</v>
          </cell>
          <cell r="DJ197">
            <v>55500</v>
          </cell>
          <cell r="DO197">
            <v>0</v>
          </cell>
          <cell r="DQ197">
            <v>76473</v>
          </cell>
          <cell r="DR197">
            <v>40800</v>
          </cell>
          <cell r="DS197">
            <v>117273</v>
          </cell>
          <cell r="DT197">
            <v>234546</v>
          </cell>
          <cell r="DU197">
            <v>-2274350</v>
          </cell>
          <cell r="ED197" t="str">
            <v>G:\Habitat\OPERATIONNEL HABITAT\02- Operations\Photothèque\images locatifs\Porquerolles\Pers insertion 2 porquerolle.jpg</v>
          </cell>
          <cell r="EE197" t="str">
            <v>G:\Habitat\OPERATIONNEL HABITAT\02- Operations\Photothèque\images locatifs\Porquerolles\porquerolles.jpg</v>
          </cell>
        </row>
        <row r="198">
          <cell r="A198" t="str">
            <v>PREVOISY</v>
          </cell>
          <cell r="C198" t="str">
            <v>EST</v>
          </cell>
          <cell r="D198" t="str">
            <v>Saint-Benoît</v>
          </cell>
          <cell r="E198" t="str">
            <v>BRAS CANOT - PREVOISY</v>
          </cell>
          <cell r="F198">
            <v>30</v>
          </cell>
          <cell r="G198" t="str">
            <v>LESG</v>
          </cell>
          <cell r="J198" t="str">
            <v>IND</v>
          </cell>
          <cell r="K198" t="str">
            <v>CF</v>
          </cell>
          <cell r="L198" t="str">
            <v>SIDR</v>
          </cell>
          <cell r="N198" t="str">
            <v>BS</v>
          </cell>
          <cell r="Q198" t="str">
            <v>AR</v>
          </cell>
          <cell r="R198">
            <v>2010</v>
          </cell>
          <cell r="T198" t="str">
            <v>Opération d'aménagement (SIDR) à prévoir - attente livraison primaire SEMAC</v>
          </cell>
          <cell r="V198" t="str">
            <v>A - NON LANCE</v>
          </cell>
          <cell r="X198" t="str">
            <v/>
          </cell>
          <cell r="AA198" t="str">
            <v/>
          </cell>
          <cell r="AC198" t="str">
            <v/>
          </cell>
          <cell r="AF198" t="str">
            <v/>
          </cell>
          <cell r="AI198" t="str">
            <v/>
          </cell>
          <cell r="AK198" t="str">
            <v/>
          </cell>
          <cell r="AL198">
            <v>0</v>
          </cell>
          <cell r="AM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CJ198" t="str">
            <v>-</v>
          </cell>
          <cell r="CK198" t="str">
            <v>-</v>
          </cell>
          <cell r="CL198" t="str">
            <v>-</v>
          </cell>
          <cell r="CM198" t="str">
            <v>-</v>
          </cell>
          <cell r="CN198">
            <v>0</v>
          </cell>
          <cell r="CQ198" t="str">
            <v>non</v>
          </cell>
          <cell r="CX198">
            <v>0</v>
          </cell>
          <cell r="DE198">
            <v>0</v>
          </cell>
          <cell r="DJ198">
            <v>0</v>
          </cell>
          <cell r="DO198">
            <v>0</v>
          </cell>
          <cell r="DS198">
            <v>0</v>
          </cell>
          <cell r="DT198">
            <v>0</v>
          </cell>
          <cell r="DU198">
            <v>0</v>
          </cell>
          <cell r="ED198" t="str">
            <v>G:\Habitat\OPERATIONNEL HABITAT\02- Operations\Photothèque\image non disponible.jpg</v>
          </cell>
          <cell r="EE198" t="str">
            <v>G:\Habitat\OPERATIONNEL HABITAT\02- Operations\Photothèque\image non disponible.jpg</v>
          </cell>
        </row>
        <row r="199">
          <cell r="A199" t="str">
            <v>PRU LE PORT</v>
          </cell>
          <cell r="C199" t="str">
            <v>OUEST</v>
          </cell>
          <cell r="D199" t="str">
            <v>Port</v>
          </cell>
          <cell r="E199" t="str">
            <v>PRU LE PORT</v>
          </cell>
          <cell r="F199">
            <v>5</v>
          </cell>
          <cell r="G199" t="str">
            <v>ACC</v>
          </cell>
          <cell r="J199" t="str">
            <v>IND</v>
          </cell>
          <cell r="K199" t="str">
            <v>CF</v>
          </cell>
          <cell r="L199" t="str">
            <v>SEMADER</v>
          </cell>
          <cell r="N199" t="str">
            <v>EC</v>
          </cell>
          <cell r="O199" t="str">
            <v>FG</v>
          </cell>
          <cell r="P199" t="str">
            <v>LV</v>
          </cell>
          <cell r="R199">
            <v>2003</v>
          </cell>
          <cell r="U199" t="str">
            <v>CHEYSIAL</v>
          </cell>
          <cell r="V199" t="str">
            <v>M - LIVRE/GPA</v>
          </cell>
          <cell r="X199" t="str">
            <v/>
          </cell>
          <cell r="AA199" t="str">
            <v/>
          </cell>
          <cell r="AC199" t="str">
            <v/>
          </cell>
          <cell r="AD199" t="str">
            <v>v</v>
          </cell>
          <cell r="AF199" t="str">
            <v/>
          </cell>
          <cell r="AI199" t="str">
            <v/>
          </cell>
          <cell r="AK199" t="str">
            <v/>
          </cell>
          <cell r="AL199">
            <v>0</v>
          </cell>
          <cell r="AM199" t="str">
            <v/>
          </cell>
          <cell r="AO199" t="str">
            <v/>
          </cell>
          <cell r="AP199">
            <v>38275</v>
          </cell>
          <cell r="AQ199" t="str">
            <v>li</v>
          </cell>
          <cell r="AR199">
            <v>2004</v>
          </cell>
          <cell r="CJ199" t="str">
            <v>-</v>
          </cell>
          <cell r="CK199" t="str">
            <v>-</v>
          </cell>
          <cell r="CL199" t="str">
            <v>-</v>
          </cell>
          <cell r="CM199" t="str">
            <v>-</v>
          </cell>
          <cell r="CN199">
            <v>0</v>
          </cell>
          <cell r="CQ199" t="str">
            <v>oui</v>
          </cell>
          <cell r="CX199">
            <v>0</v>
          </cell>
          <cell r="DE199">
            <v>0</v>
          </cell>
          <cell r="DJ199">
            <v>0</v>
          </cell>
          <cell r="DO199">
            <v>0</v>
          </cell>
          <cell r="DS199">
            <v>0</v>
          </cell>
          <cell r="DT199">
            <v>0</v>
          </cell>
          <cell r="DU199">
            <v>0</v>
          </cell>
          <cell r="ED199" t="str">
            <v>G:\Habitat\OPERATIONNEL HABITAT\02- Operations\Photothèque\image non disponible.jpg</v>
          </cell>
          <cell r="EE199" t="str">
            <v>G:\Habitat\OPERATIONNEL HABITAT\02- Operations\Photothèque\image non disponible.jpg</v>
          </cell>
        </row>
        <row r="200">
          <cell r="A200" t="str">
            <v>RHI 3 BASSINS 1</v>
          </cell>
          <cell r="C200" t="str">
            <v>OUEST</v>
          </cell>
          <cell r="D200" t="str">
            <v>Trois-Bassins</v>
          </cell>
          <cell r="E200" t="str">
            <v>RHI CROIX BIGAT</v>
          </cell>
          <cell r="F200">
            <v>12</v>
          </cell>
          <cell r="G200" t="str">
            <v>LESG</v>
          </cell>
          <cell r="J200" t="str">
            <v>IND</v>
          </cell>
          <cell r="K200" t="str">
            <v>CF</v>
          </cell>
          <cell r="L200" t="str">
            <v>SIDR</v>
          </cell>
          <cell r="N200" t="str">
            <v>BS</v>
          </cell>
          <cell r="Q200" t="str">
            <v>VM</v>
          </cell>
          <cell r="R200">
            <v>2010</v>
          </cell>
          <cell r="T200" t="str">
            <v>Voie non modifiée</v>
          </cell>
          <cell r="X200" t="str">
            <v/>
          </cell>
          <cell r="AA200" t="str">
            <v/>
          </cell>
          <cell r="AC200" t="str">
            <v/>
          </cell>
          <cell r="AI200" t="str">
            <v/>
          </cell>
          <cell r="AK200" t="str">
            <v/>
          </cell>
          <cell r="AL200">
            <v>0</v>
          </cell>
          <cell r="AQ200" t="str">
            <v/>
          </cell>
          <cell r="CJ200" t="str">
            <v>-</v>
          </cell>
          <cell r="CK200" t="str">
            <v>-</v>
          </cell>
          <cell r="CL200" t="str">
            <v>-</v>
          </cell>
          <cell r="CM200" t="str">
            <v>-</v>
          </cell>
          <cell r="CN200">
            <v>0</v>
          </cell>
          <cell r="CQ200" t="str">
            <v>non</v>
          </cell>
          <cell r="CX200">
            <v>0</v>
          </cell>
          <cell r="DE200">
            <v>0</v>
          </cell>
          <cell r="DJ200">
            <v>0</v>
          </cell>
          <cell r="DO200">
            <v>0</v>
          </cell>
          <cell r="DS200">
            <v>0</v>
          </cell>
          <cell r="DT200">
            <v>0</v>
          </cell>
          <cell r="DU200">
            <v>0</v>
          </cell>
          <cell r="ED200" t="str">
            <v>G:\Habitat\OPERATIONNEL HABITAT\02- Operations\Photothèque\image non disponible.jpg</v>
          </cell>
          <cell r="EE200" t="str">
            <v>G:\Habitat\OPERATIONNEL HABITAT\02- Operations\Photothèque\image non disponible.jpg</v>
          </cell>
        </row>
        <row r="201">
          <cell r="A201" t="str">
            <v>RHI 3 BASSINS 1</v>
          </cell>
          <cell r="C201" t="str">
            <v>OUEST</v>
          </cell>
          <cell r="D201" t="str">
            <v>Trois-Bassins</v>
          </cell>
          <cell r="E201" t="str">
            <v>RHI CROIX BIGAT</v>
          </cell>
          <cell r="F201">
            <v>25</v>
          </cell>
          <cell r="G201" t="str">
            <v>LLTS</v>
          </cell>
          <cell r="J201" t="str">
            <v>MV</v>
          </cell>
          <cell r="K201" t="str">
            <v>CF</v>
          </cell>
          <cell r="L201" t="str">
            <v>SIDR</v>
          </cell>
          <cell r="N201" t="str">
            <v>N.A.</v>
          </cell>
          <cell r="Q201" t="str">
            <v>VM</v>
          </cell>
          <cell r="R201">
            <v>2010</v>
          </cell>
          <cell r="T201" t="str">
            <v>pas de choix opérateur</v>
          </cell>
          <cell r="V201" t="str">
            <v>A - NON LANCE</v>
          </cell>
          <cell r="X201" t="str">
            <v/>
          </cell>
          <cell r="AA201" t="str">
            <v/>
          </cell>
          <cell r="AC201" t="str">
            <v/>
          </cell>
          <cell r="AF201" t="str">
            <v/>
          </cell>
          <cell r="AI201" t="str">
            <v/>
          </cell>
          <cell r="AK201" t="str">
            <v/>
          </cell>
          <cell r="AL201">
            <v>0</v>
          </cell>
          <cell r="AM201" t="str">
            <v/>
          </cell>
          <cell r="AQ201" t="str">
            <v/>
          </cell>
          <cell r="CJ201" t="str">
            <v>-</v>
          </cell>
          <cell r="CK201" t="str">
            <v>-</v>
          </cell>
          <cell r="CL201" t="str">
            <v>-</v>
          </cell>
          <cell r="CM201" t="str">
            <v>-</v>
          </cell>
          <cell r="CN201">
            <v>0</v>
          </cell>
          <cell r="CQ201" t="str">
            <v>non</v>
          </cell>
          <cell r="CX201">
            <v>0</v>
          </cell>
          <cell r="DE201">
            <v>0</v>
          </cell>
          <cell r="DJ201">
            <v>0</v>
          </cell>
          <cell r="DO201">
            <v>0</v>
          </cell>
          <cell r="DS201">
            <v>0</v>
          </cell>
          <cell r="DT201">
            <v>0</v>
          </cell>
          <cell r="DU201">
            <v>0</v>
          </cell>
          <cell r="ED201" t="str">
            <v>G:\Habitat\OPERATIONNEL HABITAT\02- Operations\Photothèque\image non disponible.jpg</v>
          </cell>
          <cell r="EE201" t="str">
            <v>G:\Habitat\OPERATIONNEL HABITAT\02- Operations\Photothèque\image non disponible.jpg</v>
          </cell>
        </row>
        <row r="202">
          <cell r="A202" t="str">
            <v>RHI 3BASSINS 2</v>
          </cell>
          <cell r="C202" t="str">
            <v>OUEST</v>
          </cell>
          <cell r="D202" t="str">
            <v>Trois-Bassins</v>
          </cell>
          <cell r="E202" t="str">
            <v>RHI MONVERT/CHÂTEAU D'EAU</v>
          </cell>
          <cell r="F202">
            <v>64</v>
          </cell>
          <cell r="G202" t="str">
            <v>LESG</v>
          </cell>
          <cell r="J202" t="str">
            <v>MV</v>
          </cell>
          <cell r="K202" t="str">
            <v>CF</v>
          </cell>
          <cell r="L202" t="str">
            <v>SIDR</v>
          </cell>
          <cell r="N202" t="str">
            <v>N.A.</v>
          </cell>
          <cell r="Q202" t="str">
            <v>VM</v>
          </cell>
          <cell r="R202">
            <v>2011</v>
          </cell>
          <cell r="T202" t="str">
            <v>pas de choix opérateur(RHI 2)</v>
          </cell>
          <cell r="V202" t="str">
            <v>A - NON LANCE</v>
          </cell>
          <cell r="X202" t="str">
            <v/>
          </cell>
          <cell r="AA202" t="str">
            <v/>
          </cell>
          <cell r="AC202" t="str">
            <v/>
          </cell>
          <cell r="AF202" t="str">
            <v/>
          </cell>
          <cell r="AI202" t="str">
            <v/>
          </cell>
          <cell r="AK202" t="str">
            <v/>
          </cell>
          <cell r="AL202">
            <v>0</v>
          </cell>
          <cell r="AM202" t="str">
            <v/>
          </cell>
          <cell r="AQ202" t="str">
            <v/>
          </cell>
          <cell r="CJ202" t="str">
            <v>-</v>
          </cell>
          <cell r="CK202" t="str">
            <v>-</v>
          </cell>
          <cell r="CL202" t="str">
            <v>-</v>
          </cell>
          <cell r="CM202" t="str">
            <v>-</v>
          </cell>
          <cell r="CN202">
            <v>0</v>
          </cell>
          <cell r="CQ202" t="str">
            <v>non</v>
          </cell>
          <cell r="CX202">
            <v>0</v>
          </cell>
          <cell r="DE202">
            <v>0</v>
          </cell>
          <cell r="DJ202">
            <v>0</v>
          </cell>
          <cell r="DO202">
            <v>0</v>
          </cell>
          <cell r="DS202">
            <v>0</v>
          </cell>
          <cell r="DT202">
            <v>0</v>
          </cell>
          <cell r="DU202">
            <v>0</v>
          </cell>
          <cell r="ED202" t="str">
            <v>G:\Habitat\OPERATIONNEL HABITAT\02- Operations\Photothèque\image non disponible.jpg</v>
          </cell>
          <cell r="EE202" t="str">
            <v>G:\Habitat\OPERATIONNEL HABITAT\02- Operations\Photothèque\image non disponible.jpg</v>
          </cell>
        </row>
        <row r="203">
          <cell r="A203" t="str">
            <v>RHI BEAUFONDS 2</v>
          </cell>
          <cell r="B203">
            <v>9677</v>
          </cell>
          <cell r="C203" t="str">
            <v>EST</v>
          </cell>
          <cell r="D203" t="str">
            <v>Saint-Benoît</v>
          </cell>
          <cell r="E203" t="str">
            <v>RHI BEAUFOND</v>
          </cell>
          <cell r="F203">
            <v>14</v>
          </cell>
          <cell r="G203" t="str">
            <v>LESG</v>
          </cell>
          <cell r="J203" t="str">
            <v>IND</v>
          </cell>
          <cell r="K203" t="str">
            <v>CF</v>
          </cell>
          <cell r="L203" t="str">
            <v>SEMAC</v>
          </cell>
          <cell r="N203" t="str">
            <v>BS</v>
          </cell>
          <cell r="O203" t="str">
            <v>OS</v>
          </cell>
          <cell r="P203" t="str">
            <v>LV</v>
          </cell>
          <cell r="R203">
            <v>2006</v>
          </cell>
          <cell r="T203" t="str">
            <v>acte en signature</v>
          </cell>
          <cell r="U203" t="str">
            <v>ATELIER GAZUT</v>
          </cell>
          <cell r="V203" t="str">
            <v>L - CHANTIER EN COURS</v>
          </cell>
          <cell r="W203">
            <v>38977</v>
          </cell>
          <cell r="X203" t="str">
            <v>d</v>
          </cell>
          <cell r="Y203" t="str">
            <v>9741006a0284</v>
          </cell>
          <cell r="Z203">
            <v>39098</v>
          </cell>
          <cell r="AA203" t="str">
            <v>o</v>
          </cell>
          <cell r="AB203">
            <v>0</v>
          </cell>
          <cell r="AC203" t="str">
            <v>v</v>
          </cell>
          <cell r="AD203">
            <v>0</v>
          </cell>
          <cell r="AE203">
            <v>38989</v>
          </cell>
          <cell r="AF203" t="str">
            <v>f</v>
          </cell>
          <cell r="AG203">
            <v>39080</v>
          </cell>
          <cell r="AH203">
            <v>39307</v>
          </cell>
          <cell r="AI203" t="str">
            <v>ao</v>
          </cell>
          <cell r="AJ203">
            <v>39721</v>
          </cell>
          <cell r="AK203" t="str">
            <v>ch</v>
          </cell>
          <cell r="AL203">
            <v>13.611257233035245</v>
          </cell>
          <cell r="AM203">
            <v>2008</v>
          </cell>
          <cell r="AN203">
            <v>17</v>
          </cell>
          <cell r="AO203">
            <v>40237</v>
          </cell>
          <cell r="AP203">
            <v>40252</v>
          </cell>
          <cell r="AQ203" t="str">
            <v/>
          </cell>
          <cell r="AR203">
            <v>2010</v>
          </cell>
          <cell r="CJ203" t="str">
            <v>-</v>
          </cell>
          <cell r="CK203" t="str">
            <v>-</v>
          </cell>
          <cell r="CL203" t="str">
            <v>-</v>
          </cell>
          <cell r="CM203" t="str">
            <v>-</v>
          </cell>
          <cell r="CN203">
            <v>0</v>
          </cell>
          <cell r="CQ203" t="str">
            <v>non</v>
          </cell>
          <cell r="CX203">
            <v>0</v>
          </cell>
          <cell r="DE203">
            <v>0</v>
          </cell>
          <cell r="DJ203">
            <v>0</v>
          </cell>
          <cell r="DO203">
            <v>0</v>
          </cell>
          <cell r="DS203">
            <v>0</v>
          </cell>
          <cell r="DT203">
            <v>0</v>
          </cell>
          <cell r="DU203">
            <v>0</v>
          </cell>
          <cell r="ED203" t="str">
            <v>G:\Habitat\OPERATIONNEL HABITAT\02- Operations\Photothèque\image non disponible.jpg</v>
          </cell>
          <cell r="EE203" t="str">
            <v>G:\Habitat\OPERATIONNEL HABITAT\02- Operations\Photothèque\image non disponible.jpg</v>
          </cell>
        </row>
        <row r="204">
          <cell r="A204" t="str">
            <v>RHI BOUILLON T1</v>
          </cell>
          <cell r="B204">
            <v>9680</v>
          </cell>
          <cell r="C204" t="str">
            <v>OUEST</v>
          </cell>
          <cell r="D204" t="str">
            <v>Saint-Paul</v>
          </cell>
          <cell r="E204" t="str">
            <v>RHI BOUILLON</v>
          </cell>
          <cell r="F204">
            <v>12</v>
          </cell>
          <cell r="G204" t="str">
            <v>LESG</v>
          </cell>
          <cell r="J204" t="str">
            <v>IND</v>
          </cell>
          <cell r="K204" t="str">
            <v>CF</v>
          </cell>
          <cell r="L204" t="str">
            <v>SIDR</v>
          </cell>
          <cell r="M204" t="str">
            <v>maitrisé</v>
          </cell>
          <cell r="N204" t="str">
            <v>BS</v>
          </cell>
          <cell r="O204" t="str">
            <v>FG</v>
          </cell>
          <cell r="P204" t="str">
            <v>LV</v>
          </cell>
          <cell r="Q204" t="str">
            <v>RR</v>
          </cell>
          <cell r="R204">
            <v>2007</v>
          </cell>
          <cell r="S204">
            <v>1</v>
          </cell>
          <cell r="T204" t="str">
            <v>reprogrammation de 2006 &gt; 2007 | finct TCO acquis attente convention</v>
          </cell>
          <cell r="U204" t="str">
            <v>SOAA MEUNIER</v>
          </cell>
          <cell r="V204" t="str">
            <v>G - PROJET</v>
          </cell>
          <cell r="W204">
            <v>39080</v>
          </cell>
          <cell r="X204" t="str">
            <v>d</v>
          </cell>
          <cell r="Y204" t="str">
            <v>9741506a0967</v>
          </cell>
          <cell r="Z204">
            <v>39344</v>
          </cell>
          <cell r="AA204" t="str">
            <v>o</v>
          </cell>
          <cell r="AB204">
            <v>39337</v>
          </cell>
          <cell r="AC204" t="str">
            <v>v</v>
          </cell>
          <cell r="AD204">
            <v>39387</v>
          </cell>
          <cell r="AE204">
            <v>39353</v>
          </cell>
          <cell r="AF204" t="str">
            <v>f</v>
          </cell>
          <cell r="AG204">
            <v>39464</v>
          </cell>
          <cell r="AH204">
            <v>39872</v>
          </cell>
          <cell r="AI204" t="str">
            <v>ao</v>
          </cell>
          <cell r="AJ204">
            <v>40024</v>
          </cell>
          <cell r="AK204" t="str">
            <v/>
          </cell>
          <cell r="AL204">
            <v>4.9973698053655973</v>
          </cell>
          <cell r="AM204">
            <v>2009</v>
          </cell>
          <cell r="AN204">
            <v>12</v>
          </cell>
          <cell r="AO204">
            <v>40389</v>
          </cell>
          <cell r="AP204">
            <v>40404</v>
          </cell>
          <cell r="AQ204" t="str">
            <v/>
          </cell>
          <cell r="AR204">
            <v>2010</v>
          </cell>
          <cell r="CJ204" t="str">
            <v>-</v>
          </cell>
          <cell r="CK204" t="str">
            <v>-</v>
          </cell>
          <cell r="CL204" t="str">
            <v>-</v>
          </cell>
          <cell r="CN204">
            <v>0</v>
          </cell>
          <cell r="CQ204" t="str">
            <v>non</v>
          </cell>
          <cell r="CX204">
            <v>0</v>
          </cell>
          <cell r="DE204">
            <v>0</v>
          </cell>
          <cell r="DJ204">
            <v>0</v>
          </cell>
          <cell r="DO204">
            <v>0</v>
          </cell>
          <cell r="DS204">
            <v>0</v>
          </cell>
          <cell r="DT204">
            <v>0</v>
          </cell>
          <cell r="DU204">
            <v>0</v>
          </cell>
          <cell r="ED204" t="str">
            <v>G:\Habitat\OPERATIONNEL HABITAT\02- Operations\Photothèque\image non disponible.jpg</v>
          </cell>
          <cell r="EE204" t="str">
            <v>G:\Habitat\OPERATIONNEL HABITAT\02- Operations\Photothèque\image non disponible.jpg</v>
          </cell>
        </row>
        <row r="205">
          <cell r="A205" t="str">
            <v>RHI BOUILLON T2</v>
          </cell>
          <cell r="B205">
            <v>9710</v>
          </cell>
          <cell r="C205" t="str">
            <v>OUEST</v>
          </cell>
          <cell r="D205" t="str">
            <v>Saint-Paul</v>
          </cell>
          <cell r="E205" t="str">
            <v>RHI BOUILLON</v>
          </cell>
          <cell r="F205">
            <v>10</v>
          </cell>
          <cell r="G205" t="str">
            <v>LESG</v>
          </cell>
          <cell r="J205" t="str">
            <v>IND</v>
          </cell>
          <cell r="K205" t="str">
            <v>CF</v>
          </cell>
          <cell r="L205" t="str">
            <v>SIDR</v>
          </cell>
          <cell r="M205" t="str">
            <v>maitrisé</v>
          </cell>
          <cell r="N205" t="str">
            <v>BS</v>
          </cell>
          <cell r="O205" t="str">
            <v>FG</v>
          </cell>
          <cell r="P205" t="str">
            <v>LV</v>
          </cell>
          <cell r="Q205" t="str">
            <v>RR</v>
          </cell>
          <cell r="R205">
            <v>2007</v>
          </cell>
          <cell r="S205">
            <v>0.5</v>
          </cell>
          <cell r="T205" t="str">
            <v>positionnement TCO Surcout base AO/ Finct complémentaire à trouver solaire</v>
          </cell>
          <cell r="U205" t="str">
            <v>SOAA MEUNIER</v>
          </cell>
          <cell r="V205" t="str">
            <v>G - PROJET</v>
          </cell>
          <cell r="W205">
            <v>39340</v>
          </cell>
          <cell r="X205" t="str">
            <v>d</v>
          </cell>
          <cell r="Y205" t="str">
            <v>9741507a0825</v>
          </cell>
          <cell r="AA205" t="str">
            <v/>
          </cell>
          <cell r="AB205">
            <v>39337</v>
          </cell>
          <cell r="AC205" t="str">
            <v>v</v>
          </cell>
          <cell r="AD205">
            <v>39387</v>
          </cell>
          <cell r="AE205">
            <v>39353</v>
          </cell>
          <cell r="AF205" t="str">
            <v>f</v>
          </cell>
          <cell r="AH205">
            <v>39872</v>
          </cell>
          <cell r="AI205" t="str">
            <v>ao</v>
          </cell>
          <cell r="AJ205">
            <v>40024</v>
          </cell>
          <cell r="AK205" t="str">
            <v/>
          </cell>
          <cell r="AL205">
            <v>4.9973698053655973</v>
          </cell>
          <cell r="AM205">
            <v>2009</v>
          </cell>
          <cell r="AN205">
            <v>16</v>
          </cell>
          <cell r="AO205">
            <v>40512</v>
          </cell>
          <cell r="AP205">
            <v>40527</v>
          </cell>
          <cell r="AQ205" t="str">
            <v/>
          </cell>
          <cell r="AR205">
            <v>2010</v>
          </cell>
          <cell r="CJ205" t="str">
            <v>-</v>
          </cell>
          <cell r="CK205" t="str">
            <v>-</v>
          </cell>
          <cell r="CL205" t="str">
            <v>-</v>
          </cell>
          <cell r="CN205">
            <v>0</v>
          </cell>
          <cell r="CQ205" t="str">
            <v>non</v>
          </cell>
          <cell r="CX205">
            <v>0</v>
          </cell>
          <cell r="DE205">
            <v>0</v>
          </cell>
          <cell r="DJ205">
            <v>0</v>
          </cell>
          <cell r="DO205">
            <v>0</v>
          </cell>
          <cell r="DS205">
            <v>0</v>
          </cell>
          <cell r="DT205">
            <v>0</v>
          </cell>
          <cell r="DU205">
            <v>0</v>
          </cell>
          <cell r="ED205" t="str">
            <v>G:\Habitat\OPERATIONNEL HABITAT\02- Operations\Photothèque\image non disponible.jpg</v>
          </cell>
          <cell r="EE205" t="str">
            <v>G:\Habitat\OPERATIONNEL HABITAT\02- Operations\Photothèque\image non disponible.jpg</v>
          </cell>
        </row>
        <row r="206">
          <cell r="A206" t="str">
            <v>RHI CENTRE VILLE</v>
          </cell>
          <cell r="B206">
            <v>9712</v>
          </cell>
          <cell r="C206" t="str">
            <v>SUD</v>
          </cell>
          <cell r="D206" t="str">
            <v>Saint-Joseph</v>
          </cell>
          <cell r="F206">
            <v>7</v>
          </cell>
          <cell r="G206" t="str">
            <v>LESG</v>
          </cell>
          <cell r="J206" t="str">
            <v>IND</v>
          </cell>
          <cell r="K206" t="str">
            <v>CF</v>
          </cell>
          <cell r="L206" t="str">
            <v>SIDR</v>
          </cell>
          <cell r="M206" t="str">
            <v>sous compromis</v>
          </cell>
          <cell r="N206" t="str">
            <v>BS</v>
          </cell>
          <cell r="O206" t="str">
            <v>OS</v>
          </cell>
          <cell r="P206" t="str">
            <v>LV</v>
          </cell>
          <cell r="Q206" t="str">
            <v>HBM</v>
          </cell>
          <cell r="R206">
            <v>2007</v>
          </cell>
          <cell r="S206">
            <v>1</v>
          </cell>
          <cell r="T206" t="str">
            <v>acte cession urgent/projet vrd RHI ?</v>
          </cell>
          <cell r="U206" t="str">
            <v>SOAA MEUNIER</v>
          </cell>
          <cell r="V206" t="str">
            <v>I - ACT</v>
          </cell>
          <cell r="W206">
            <v>39352</v>
          </cell>
          <cell r="X206" t="str">
            <v>d</v>
          </cell>
          <cell r="Y206" t="str">
            <v>9741207a0236</v>
          </cell>
          <cell r="Z206">
            <v>39513</v>
          </cell>
          <cell r="AA206" t="str">
            <v>o</v>
          </cell>
          <cell r="AB206">
            <v>39337</v>
          </cell>
          <cell r="AC206" t="str">
            <v>v</v>
          </cell>
          <cell r="AD206">
            <v>39387</v>
          </cell>
          <cell r="AE206">
            <v>39353</v>
          </cell>
          <cell r="AF206" t="str">
            <v>f</v>
          </cell>
          <cell r="AG206">
            <v>39464</v>
          </cell>
          <cell r="AH206">
            <v>39730</v>
          </cell>
          <cell r="AI206" t="str">
            <v>ao</v>
          </cell>
          <cell r="AJ206">
            <v>39845</v>
          </cell>
          <cell r="AK206" t="str">
            <v>ch</v>
          </cell>
          <cell r="AL206">
            <v>3.7809047869542347</v>
          </cell>
          <cell r="AM206">
            <v>2009</v>
          </cell>
          <cell r="AN206">
            <v>10</v>
          </cell>
          <cell r="AO206">
            <v>40148</v>
          </cell>
          <cell r="AP206">
            <v>40163</v>
          </cell>
          <cell r="AQ206" t="str">
            <v/>
          </cell>
          <cell r="AR206">
            <v>2009</v>
          </cell>
          <cell r="CJ206" t="str">
            <v>-</v>
          </cell>
          <cell r="CK206" t="str">
            <v>-</v>
          </cell>
          <cell r="CL206" t="str">
            <v>-</v>
          </cell>
          <cell r="CN206">
            <v>0</v>
          </cell>
          <cell r="CQ206" t="str">
            <v>non</v>
          </cell>
          <cell r="CX206">
            <v>0</v>
          </cell>
          <cell r="DE206">
            <v>0</v>
          </cell>
          <cell r="DJ206">
            <v>0</v>
          </cell>
          <cell r="DO206">
            <v>0</v>
          </cell>
          <cell r="DS206">
            <v>0</v>
          </cell>
          <cell r="DT206">
            <v>0</v>
          </cell>
          <cell r="DU206">
            <v>0</v>
          </cell>
          <cell r="ED206" t="str">
            <v>G:\Habitat\OPERATIONNEL HABITAT\02- Operations\Photothèque\image non disponible.jpg</v>
          </cell>
          <cell r="EE206" t="str">
            <v>G:\Habitat\OPERATIONNEL HABITAT\02- Operations\Photothèque\image non disponible.jpg</v>
          </cell>
        </row>
        <row r="207">
          <cell r="A207" t="str">
            <v>TERRAIN MOUNICHY</v>
          </cell>
          <cell r="C207" t="str">
            <v>OUEST</v>
          </cell>
          <cell r="D207" t="str">
            <v>Saint-Paul</v>
          </cell>
          <cell r="E207" t="str">
            <v>PROCHE RHI GD CONTOUR</v>
          </cell>
          <cell r="F207">
            <v>20</v>
          </cell>
          <cell r="G207" t="str">
            <v>LLTS</v>
          </cell>
          <cell r="J207" t="str">
            <v>COL</v>
          </cell>
          <cell r="K207" t="str">
            <v>CF</v>
          </cell>
          <cell r="L207" t="str">
            <v>SIDR</v>
          </cell>
          <cell r="N207" t="str">
            <v>N.A.</v>
          </cell>
          <cell r="Q207" t="str">
            <v>CP</v>
          </cell>
          <cell r="R207">
            <v>2011</v>
          </cell>
          <cell r="T207" t="str">
            <v>négo foncier/modif POS/PLU - attente dossier manégaeur mi juin 2010</v>
          </cell>
          <cell r="V207" t="str">
            <v>A - NON LANCE</v>
          </cell>
          <cell r="AA207" t="str">
            <v/>
          </cell>
          <cell r="AC207" t="str">
            <v/>
          </cell>
          <cell r="AI207" t="str">
            <v/>
          </cell>
          <cell r="AK207" t="str">
            <v/>
          </cell>
          <cell r="AL207">
            <v>0</v>
          </cell>
          <cell r="AO207">
            <v>0</v>
          </cell>
          <cell r="AQ207" t="str">
            <v/>
          </cell>
          <cell r="CJ207" t="str">
            <v>-</v>
          </cell>
          <cell r="CK207" t="str">
            <v>-</v>
          </cell>
          <cell r="CL207" t="str">
            <v>-</v>
          </cell>
          <cell r="CM207" t="str">
            <v>-</v>
          </cell>
          <cell r="CN207">
            <v>0</v>
          </cell>
          <cell r="CQ207" t="str">
            <v>non</v>
          </cell>
          <cell r="CX207">
            <v>0</v>
          </cell>
          <cell r="DE207">
            <v>0</v>
          </cell>
          <cell r="DJ207">
            <v>0</v>
          </cell>
          <cell r="DO207">
            <v>0</v>
          </cell>
          <cell r="DS207">
            <v>0</v>
          </cell>
          <cell r="DT207">
            <v>0</v>
          </cell>
          <cell r="DU207">
            <v>0</v>
          </cell>
          <cell r="ED207" t="str">
            <v>G:\Habitat\OPERATIONNEL HABITAT\02- Operations\Photothèque\image non disponible.jpg</v>
          </cell>
          <cell r="EE207" t="str">
            <v>G:\Habitat\OPERATIONNEL HABITAT\02- Operations\Photothèque\image non disponible.jpg</v>
          </cell>
        </row>
        <row r="208">
          <cell r="A208" t="str">
            <v>RHI GRAND CONTOUR 1</v>
          </cell>
          <cell r="B208">
            <v>9709</v>
          </cell>
          <cell r="C208" t="str">
            <v>OUEST</v>
          </cell>
          <cell r="D208" t="str">
            <v>Saint-Paul</v>
          </cell>
          <cell r="F208">
            <v>20</v>
          </cell>
          <cell r="G208" t="str">
            <v>LESG</v>
          </cell>
          <cell r="J208" t="str">
            <v>IND</v>
          </cell>
          <cell r="K208" t="str">
            <v>CF</v>
          </cell>
          <cell r="L208" t="str">
            <v>SIDR</v>
          </cell>
          <cell r="M208" t="str">
            <v>sous compromis</v>
          </cell>
          <cell r="N208" t="str">
            <v>BS</v>
          </cell>
          <cell r="O208" t="str">
            <v>FG</v>
          </cell>
          <cell r="P208" t="str">
            <v>LV</v>
          </cell>
          <cell r="Q208" t="str">
            <v>CP</v>
          </cell>
          <cell r="R208">
            <v>2007</v>
          </cell>
          <cell r="S208">
            <v>1</v>
          </cell>
          <cell r="T208" t="str">
            <v>pc refusé du fait du règlement d'urbanisme - mise en compatibilité en cours - PC à redéposer &amp; à transmettre à DDE</v>
          </cell>
          <cell r="U208" t="str">
            <v>ATELIER GAZUT</v>
          </cell>
          <cell r="V208" t="str">
            <v>E - APS / PC</v>
          </cell>
          <cell r="W208">
            <v>39353</v>
          </cell>
          <cell r="X208" t="str">
            <v>d</v>
          </cell>
          <cell r="Y208" t="str">
            <v>9741507a0824</v>
          </cell>
          <cell r="Z208" t="str">
            <v>refuse</v>
          </cell>
          <cell r="AA208" t="str">
            <v/>
          </cell>
          <cell r="AB208">
            <v>39337</v>
          </cell>
          <cell r="AC208" t="str">
            <v>v</v>
          </cell>
          <cell r="AD208">
            <v>39387</v>
          </cell>
          <cell r="AE208">
            <v>39353</v>
          </cell>
          <cell r="AI208" t="str">
            <v/>
          </cell>
          <cell r="AK208" t="str">
            <v/>
          </cell>
          <cell r="AL208">
            <v>0</v>
          </cell>
          <cell r="AM208" t="str">
            <v/>
          </cell>
          <cell r="AP208" t="str">
            <v/>
          </cell>
          <cell r="AQ208" t="str">
            <v/>
          </cell>
          <cell r="AR208" t="str">
            <v/>
          </cell>
          <cell r="CJ208" t="str">
            <v>-</v>
          </cell>
          <cell r="CK208" t="str">
            <v>-</v>
          </cell>
          <cell r="CL208" t="str">
            <v>-</v>
          </cell>
          <cell r="CN208">
            <v>0</v>
          </cell>
          <cell r="CQ208" t="str">
            <v>non</v>
          </cell>
          <cell r="CX208">
            <v>0</v>
          </cell>
          <cell r="DE208">
            <v>0</v>
          </cell>
          <cell r="DJ208">
            <v>0</v>
          </cell>
          <cell r="DO208">
            <v>0</v>
          </cell>
          <cell r="DS208">
            <v>0</v>
          </cell>
          <cell r="DT208">
            <v>0</v>
          </cell>
          <cell r="DU208">
            <v>0</v>
          </cell>
          <cell r="ED208" t="str">
            <v>G:\Habitat\OPERATIONNEL HABITAT\02- Operations\Photothèque\image non disponible.jpg</v>
          </cell>
          <cell r="EE208" t="str">
            <v>G:\Habitat\OPERATIONNEL HABITAT\02- Operations\Photothèque\image non disponible.jpg</v>
          </cell>
        </row>
        <row r="209">
          <cell r="A209" t="str">
            <v>RHI GRAND CONTOUR 2</v>
          </cell>
          <cell r="C209" t="str">
            <v>OUEST</v>
          </cell>
          <cell r="D209" t="str">
            <v>Saint-Paul</v>
          </cell>
          <cell r="E209" t="str">
            <v>RHI GRAND CONTOUR</v>
          </cell>
          <cell r="F209">
            <v>15</v>
          </cell>
          <cell r="G209" t="str">
            <v>LESG</v>
          </cell>
          <cell r="J209" t="str">
            <v>IND</v>
          </cell>
          <cell r="K209" t="str">
            <v>CF</v>
          </cell>
          <cell r="L209" t="str">
            <v>SIDR</v>
          </cell>
          <cell r="M209" t="str">
            <v>prob foncier</v>
          </cell>
          <cell r="N209" t="str">
            <v>BS</v>
          </cell>
          <cell r="O209" t="str">
            <v>FG</v>
          </cell>
          <cell r="P209" t="str">
            <v>LV</v>
          </cell>
          <cell r="Q209" t="str">
            <v>CP</v>
          </cell>
          <cell r="R209">
            <v>2010</v>
          </cell>
          <cell r="S209">
            <v>0.25</v>
          </cell>
          <cell r="T209" t="str">
            <v>Attente dossier aménageur pour mi juin 2009 - (attention absence de PLU validé sur la zone)</v>
          </cell>
          <cell r="U209" t="str">
            <v>ATELIER GAZUT</v>
          </cell>
          <cell r="V209" t="str">
            <v>B - ETUDE PRE-OP</v>
          </cell>
          <cell r="W209">
            <v>39782</v>
          </cell>
          <cell r="AA209" t="str">
            <v/>
          </cell>
          <cell r="AC209" t="str">
            <v/>
          </cell>
          <cell r="AI209" t="str">
            <v/>
          </cell>
          <cell r="AK209" t="str">
            <v/>
          </cell>
          <cell r="AL209">
            <v>0</v>
          </cell>
          <cell r="AM209" t="str">
            <v/>
          </cell>
          <cell r="AO209">
            <v>0</v>
          </cell>
          <cell r="AQ209" t="str">
            <v/>
          </cell>
          <cell r="CJ209" t="str">
            <v>-</v>
          </cell>
          <cell r="CK209" t="str">
            <v>-</v>
          </cell>
          <cell r="CL209" t="str">
            <v>-</v>
          </cell>
          <cell r="CM209" t="str">
            <v>-</v>
          </cell>
          <cell r="CN209">
            <v>0</v>
          </cell>
          <cell r="CQ209" t="str">
            <v>non</v>
          </cell>
          <cell r="CX209">
            <v>0</v>
          </cell>
          <cell r="DE209">
            <v>0</v>
          </cell>
          <cell r="DJ209">
            <v>0</v>
          </cell>
          <cell r="DO209">
            <v>0</v>
          </cell>
          <cell r="DS209">
            <v>0</v>
          </cell>
          <cell r="DT209">
            <v>0</v>
          </cell>
          <cell r="DU209">
            <v>0</v>
          </cell>
          <cell r="ED209" t="str">
            <v>G:\Habitat\OPERATIONNEL HABITAT\02- Operations\Photothèque\image non disponible.jpg</v>
          </cell>
          <cell r="EE209" t="str">
            <v>G:\Habitat\OPERATIONNEL HABITAT\02- Operations\Photothèque\image non disponible.jpg</v>
          </cell>
        </row>
        <row r="210">
          <cell r="A210" t="str">
            <v>RHI GRAND CONTOUR 3</v>
          </cell>
          <cell r="C210" t="str">
            <v>OUEST</v>
          </cell>
          <cell r="D210" t="str">
            <v>Saint-Paul</v>
          </cell>
          <cell r="E210" t="str">
            <v>RHI GRAND CONTOUR</v>
          </cell>
          <cell r="F210">
            <v>26</v>
          </cell>
          <cell r="G210" t="str">
            <v>LESG</v>
          </cell>
          <cell r="J210" t="str">
            <v>IND</v>
          </cell>
          <cell r="K210" t="str">
            <v>CF</v>
          </cell>
          <cell r="L210" t="str">
            <v>SIDR</v>
          </cell>
          <cell r="M210" t="str">
            <v>prob foncier</v>
          </cell>
          <cell r="N210" t="str">
            <v>BS</v>
          </cell>
          <cell r="O210" t="str">
            <v>FG</v>
          </cell>
          <cell r="P210" t="str">
            <v>LV</v>
          </cell>
          <cell r="Q210" t="str">
            <v>CP</v>
          </cell>
          <cell r="R210">
            <v>2011</v>
          </cell>
          <cell r="S210">
            <v>0.25</v>
          </cell>
          <cell r="T210" t="str">
            <v>Famille identifiées, simulations finacières à étbalir</v>
          </cell>
          <cell r="U210" t="str">
            <v>ATELIER GAZUT</v>
          </cell>
          <cell r="V210" t="str">
            <v>B - ETUDE PRE-OP</v>
          </cell>
          <cell r="W210">
            <v>39782</v>
          </cell>
          <cell r="AA210" t="str">
            <v/>
          </cell>
          <cell r="AC210" t="str">
            <v/>
          </cell>
          <cell r="AI210" t="str">
            <v/>
          </cell>
          <cell r="AK210" t="str">
            <v/>
          </cell>
          <cell r="AL210">
            <v>0</v>
          </cell>
          <cell r="AM210" t="str">
            <v/>
          </cell>
          <cell r="AO210">
            <v>0</v>
          </cell>
          <cell r="AQ210" t="str">
            <v/>
          </cell>
          <cell r="CJ210" t="str">
            <v>-</v>
          </cell>
          <cell r="CK210" t="str">
            <v>-</v>
          </cell>
          <cell r="CL210" t="str">
            <v>-</v>
          </cell>
          <cell r="CM210" t="str">
            <v>-</v>
          </cell>
          <cell r="CN210">
            <v>0</v>
          </cell>
          <cell r="CQ210" t="str">
            <v>non</v>
          </cell>
          <cell r="CX210">
            <v>0</v>
          </cell>
          <cell r="DE210">
            <v>0</v>
          </cell>
          <cell r="DJ210">
            <v>0</v>
          </cell>
          <cell r="DO210">
            <v>0</v>
          </cell>
          <cell r="DS210">
            <v>0</v>
          </cell>
          <cell r="DT210">
            <v>0</v>
          </cell>
          <cell r="DU210">
            <v>0</v>
          </cell>
          <cell r="ED210" t="str">
            <v>G:\Habitat\OPERATIONNEL HABITAT\02- Operations\Photothèque\image non disponible.jpg</v>
          </cell>
          <cell r="EE210" t="str">
            <v>G:\Habitat\OPERATIONNEL HABITAT\02- Operations\Photothèque\image non disponible.jpg</v>
          </cell>
        </row>
        <row r="211">
          <cell r="A211" t="str">
            <v>RHI MANGUIERS LES</v>
          </cell>
          <cell r="C211" t="str">
            <v>EST</v>
          </cell>
          <cell r="D211" t="str">
            <v>Saint-André</v>
          </cell>
          <cell r="E211" t="str">
            <v>RHI LES MANGUIERS</v>
          </cell>
          <cell r="F211">
            <v>49</v>
          </cell>
          <cell r="G211" t="str">
            <v>LLS</v>
          </cell>
          <cell r="J211" t="str">
            <v>IND</v>
          </cell>
          <cell r="K211" t="str">
            <v>CF</v>
          </cell>
          <cell r="L211" t="str">
            <v>SIDR</v>
          </cell>
          <cell r="N211" t="str">
            <v>BS</v>
          </cell>
          <cell r="Q211" t="str">
            <v>SPG</v>
          </cell>
          <cell r="R211">
            <v>2011</v>
          </cell>
          <cell r="X211" t="str">
            <v/>
          </cell>
          <cell r="AA211" t="str">
            <v/>
          </cell>
          <cell r="AC211" t="str">
            <v/>
          </cell>
          <cell r="AI211" t="str">
            <v/>
          </cell>
          <cell r="AK211" t="str">
            <v/>
          </cell>
          <cell r="AL211">
            <v>0</v>
          </cell>
          <cell r="AQ211" t="str">
            <v/>
          </cell>
          <cell r="CJ211" t="str">
            <v>-</v>
          </cell>
          <cell r="CK211" t="str">
            <v>-</v>
          </cell>
          <cell r="CL211" t="str">
            <v>-</v>
          </cell>
          <cell r="CM211" t="str">
            <v>-</v>
          </cell>
          <cell r="CN211">
            <v>0</v>
          </cell>
          <cell r="CQ211" t="str">
            <v>non</v>
          </cell>
          <cell r="CX211">
            <v>0</v>
          </cell>
          <cell r="DE211">
            <v>0</v>
          </cell>
          <cell r="DJ211">
            <v>0</v>
          </cell>
          <cell r="DO211">
            <v>0</v>
          </cell>
          <cell r="DS211">
            <v>0</v>
          </cell>
          <cell r="DT211">
            <v>0</v>
          </cell>
          <cell r="DU211">
            <v>0</v>
          </cell>
          <cell r="ED211" t="str">
            <v>G:\Habitat\OPERATIONNEL HABITAT\02- Operations\Photothèque\image non disponible.jpg</v>
          </cell>
          <cell r="EE211" t="str">
            <v>G:\Habitat\OPERATIONNEL HABITAT\02- Operations\Photothèque\image non disponible.jpg</v>
          </cell>
        </row>
        <row r="212">
          <cell r="A212" t="str">
            <v>RHI PETITE ILE 2T</v>
          </cell>
          <cell r="B212">
            <v>9675</v>
          </cell>
          <cell r="C212" t="str">
            <v>NORD</v>
          </cell>
          <cell r="D212" t="str">
            <v>Saint-Denis</v>
          </cell>
          <cell r="E212" t="str">
            <v>RHI PETITE ILE</v>
          </cell>
          <cell r="F212">
            <v>10</v>
          </cell>
          <cell r="G212" t="str">
            <v>LESG</v>
          </cell>
          <cell r="J212" t="str">
            <v>IND</v>
          </cell>
          <cell r="K212" t="str">
            <v>CF</v>
          </cell>
          <cell r="L212" t="str">
            <v>SIDR</v>
          </cell>
          <cell r="N212" t="str">
            <v>BS</v>
          </cell>
          <cell r="O212" t="str">
            <v>OS</v>
          </cell>
          <cell r="P212" t="str">
            <v>LV</v>
          </cell>
          <cell r="Q212" t="str">
            <v>SM</v>
          </cell>
          <cell r="R212">
            <v>2006</v>
          </cell>
          <cell r="T212" t="str">
            <v>problème transit RHI/blocage opérationnel/attention pc+df caduque fin 2008</v>
          </cell>
          <cell r="U212" t="str">
            <v>ATELIER GAZUT</v>
          </cell>
          <cell r="V212" t="str">
            <v>I - ACT</v>
          </cell>
          <cell r="W212">
            <v>38975</v>
          </cell>
          <cell r="X212" t="str">
            <v>d</v>
          </cell>
          <cell r="Y212" t="str">
            <v>97441106a0489</v>
          </cell>
          <cell r="Z212">
            <v>39056</v>
          </cell>
          <cell r="AA212" t="str">
            <v>o</v>
          </cell>
          <cell r="AB212">
            <v>39337</v>
          </cell>
          <cell r="AC212" t="str">
            <v>v</v>
          </cell>
          <cell r="AD212" t="str">
            <v>ok</v>
          </cell>
          <cell r="AE212">
            <v>38989</v>
          </cell>
          <cell r="AF212" t="str">
            <v>f</v>
          </cell>
          <cell r="AG212">
            <v>39080</v>
          </cell>
          <cell r="AH212">
            <v>39708</v>
          </cell>
          <cell r="AI212" t="str">
            <v>ao</v>
          </cell>
          <cell r="AJ212">
            <v>39902</v>
          </cell>
          <cell r="AK212" t="str">
            <v>ch</v>
          </cell>
          <cell r="AL212">
            <v>6.3782219884271436</v>
          </cell>
          <cell r="AM212">
            <v>2009</v>
          </cell>
          <cell r="AN212">
            <v>16</v>
          </cell>
          <cell r="AO212">
            <v>40389</v>
          </cell>
          <cell r="AP212">
            <v>40404</v>
          </cell>
          <cell r="AQ212" t="str">
            <v/>
          </cell>
          <cell r="AR212">
            <v>2010</v>
          </cell>
          <cell r="CJ212" t="str">
            <v>-</v>
          </cell>
          <cell r="CK212" t="str">
            <v>-</v>
          </cell>
          <cell r="CL212" t="str">
            <v>-</v>
          </cell>
          <cell r="CM212" t="str">
            <v>-</v>
          </cell>
          <cell r="CN212">
            <v>0</v>
          </cell>
          <cell r="CQ212" t="str">
            <v>non</v>
          </cell>
          <cell r="CX212">
            <v>0</v>
          </cell>
          <cell r="DE212">
            <v>0</v>
          </cell>
          <cell r="DJ212">
            <v>0</v>
          </cell>
          <cell r="DO212">
            <v>0</v>
          </cell>
          <cell r="DS212">
            <v>0</v>
          </cell>
          <cell r="DT212">
            <v>0</v>
          </cell>
          <cell r="DU212">
            <v>0</v>
          </cell>
          <cell r="ED212" t="str">
            <v>G:\Habitat\OPERATIONNEL HABITAT\02- Operations\Photothèque\image non disponible.jpg</v>
          </cell>
          <cell r="EE212" t="str">
            <v>G:\Habitat\OPERATIONNEL HABITAT\02- Operations\Photothèque\image non disponible.jpg</v>
          </cell>
        </row>
        <row r="213">
          <cell r="A213" t="str">
            <v>RHI PETITE ILE 3T</v>
          </cell>
          <cell r="C213" t="str">
            <v>NORD</v>
          </cell>
          <cell r="D213" t="str">
            <v>Saint-Denis</v>
          </cell>
          <cell r="E213" t="str">
            <v>RHI PETITE ILE</v>
          </cell>
          <cell r="F213">
            <v>10</v>
          </cell>
          <cell r="G213" t="str">
            <v>LESG</v>
          </cell>
          <cell r="J213" t="str">
            <v>IND</v>
          </cell>
          <cell r="K213" t="str">
            <v>CF</v>
          </cell>
          <cell r="L213" t="str">
            <v>SIDR</v>
          </cell>
          <cell r="N213" t="str">
            <v>BS</v>
          </cell>
          <cell r="Q213" t="str">
            <v>SM</v>
          </cell>
          <cell r="R213">
            <v>2011</v>
          </cell>
          <cell r="T213" t="str">
            <v>Retard sur tranche 1 &amp; 2</v>
          </cell>
          <cell r="U213">
            <v>-210000</v>
          </cell>
          <cell r="V213" t="str">
            <v>A - NON LANCE</v>
          </cell>
          <cell r="X213" t="str">
            <v/>
          </cell>
          <cell r="AA213" t="str">
            <v/>
          </cell>
          <cell r="AC213" t="str">
            <v/>
          </cell>
          <cell r="AF213" t="str">
            <v/>
          </cell>
          <cell r="AI213" t="str">
            <v/>
          </cell>
          <cell r="AK213" t="str">
            <v/>
          </cell>
          <cell r="AL213">
            <v>0</v>
          </cell>
          <cell r="AM213" t="str">
            <v/>
          </cell>
          <cell r="AO213" t="str">
            <v/>
          </cell>
          <cell r="AP213" t="str">
            <v/>
          </cell>
          <cell r="AQ213" t="str">
            <v/>
          </cell>
          <cell r="AR213" t="str">
            <v/>
          </cell>
          <cell r="CJ213" t="str">
            <v>-</v>
          </cell>
          <cell r="CK213" t="str">
            <v>-</v>
          </cell>
          <cell r="CL213" t="str">
            <v>-</v>
          </cell>
          <cell r="CM213" t="str">
            <v>-</v>
          </cell>
          <cell r="CN213">
            <v>0</v>
          </cell>
          <cell r="CQ213" t="str">
            <v>non</v>
          </cell>
          <cell r="CX213">
            <v>0</v>
          </cell>
          <cell r="DE213">
            <v>0</v>
          </cell>
          <cell r="DJ213">
            <v>0</v>
          </cell>
          <cell r="DO213">
            <v>0</v>
          </cell>
          <cell r="DS213">
            <v>0</v>
          </cell>
          <cell r="DT213">
            <v>0</v>
          </cell>
          <cell r="DU213">
            <v>0</v>
          </cell>
          <cell r="ED213" t="str">
            <v>G:\Habitat\OPERATIONNEL HABITAT\02- Operations\Photothèque\image non disponible.jpg</v>
          </cell>
          <cell r="EE213" t="str">
            <v>G:\Habitat\OPERATIONNEL HABITAT\02- Operations\Photothèque\image non disponible.jpg</v>
          </cell>
        </row>
        <row r="214">
          <cell r="A214" t="str">
            <v>RHI SAY PISCINE 5</v>
          </cell>
          <cell r="C214" t="str">
            <v>OUEST</v>
          </cell>
          <cell r="D214" t="str">
            <v>Port</v>
          </cell>
          <cell r="E214" t="str">
            <v>RHI SAY PISCINE</v>
          </cell>
          <cell r="F214">
            <v>20</v>
          </cell>
          <cell r="G214" t="str">
            <v>LESG</v>
          </cell>
          <cell r="J214" t="str">
            <v>IND</v>
          </cell>
          <cell r="K214" t="str">
            <v>CF</v>
          </cell>
          <cell r="L214" t="str">
            <v>SIDR</v>
          </cell>
          <cell r="N214" t="str">
            <v>BS</v>
          </cell>
          <cell r="Q214" t="str">
            <v>OP</v>
          </cell>
          <cell r="R214">
            <v>2010</v>
          </cell>
          <cell r="V214" t="str">
            <v>A - NON LANCE</v>
          </cell>
          <cell r="X214" t="str">
            <v/>
          </cell>
          <cell r="AA214" t="str">
            <v/>
          </cell>
          <cell r="AC214" t="str">
            <v/>
          </cell>
          <cell r="AF214" t="str">
            <v/>
          </cell>
          <cell r="AI214" t="str">
            <v/>
          </cell>
          <cell r="AK214" t="str">
            <v/>
          </cell>
          <cell r="AL214">
            <v>0</v>
          </cell>
          <cell r="AM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CJ214" t="str">
            <v>-</v>
          </cell>
          <cell r="CK214" t="str">
            <v>-</v>
          </cell>
          <cell r="CL214" t="str">
            <v>-</v>
          </cell>
          <cell r="CM214" t="str">
            <v>-</v>
          </cell>
          <cell r="CN214">
            <v>0</v>
          </cell>
          <cell r="CQ214" t="str">
            <v>non</v>
          </cell>
          <cell r="CX214">
            <v>0</v>
          </cell>
          <cell r="DE214">
            <v>0</v>
          </cell>
          <cell r="DJ214">
            <v>0</v>
          </cell>
          <cell r="DO214">
            <v>0</v>
          </cell>
          <cell r="DS214">
            <v>0</v>
          </cell>
          <cell r="DT214">
            <v>0</v>
          </cell>
          <cell r="DU214">
            <v>0</v>
          </cell>
          <cell r="ED214" t="str">
            <v>G:\Habitat\OPERATIONNEL HABITAT\02- Operations\Photothèque\image non disponible.jpg</v>
          </cell>
          <cell r="EE214" t="str">
            <v>G:\Habitat\OPERATIONNEL HABITAT\02- Operations\Photothèque\image non disponible.jpg</v>
          </cell>
        </row>
        <row r="215">
          <cell r="A215" t="str">
            <v>RHI SAY PISCINE 6</v>
          </cell>
          <cell r="C215" t="str">
            <v>OUEST</v>
          </cell>
          <cell r="D215" t="str">
            <v>Port</v>
          </cell>
          <cell r="E215" t="str">
            <v>RHI SAY PISCINE</v>
          </cell>
          <cell r="F215">
            <v>50</v>
          </cell>
          <cell r="G215" t="str">
            <v>LESG</v>
          </cell>
          <cell r="J215" t="str">
            <v>IND</v>
          </cell>
          <cell r="K215" t="str">
            <v>CF</v>
          </cell>
          <cell r="L215" t="str">
            <v>SIDR</v>
          </cell>
          <cell r="N215" t="str">
            <v>BS</v>
          </cell>
          <cell r="Q215" t="str">
            <v>OP</v>
          </cell>
          <cell r="R215">
            <v>2011</v>
          </cell>
          <cell r="V215" t="str">
            <v>A - NON LANCE</v>
          </cell>
          <cell r="X215" t="str">
            <v/>
          </cell>
          <cell r="AA215" t="str">
            <v/>
          </cell>
          <cell r="AC215" t="str">
            <v/>
          </cell>
          <cell r="AF215" t="str">
            <v/>
          </cell>
          <cell r="AI215" t="str">
            <v/>
          </cell>
          <cell r="AK215" t="str">
            <v/>
          </cell>
          <cell r="AL215">
            <v>0</v>
          </cell>
          <cell r="AM215" t="str">
            <v/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CJ215" t="str">
            <v>-</v>
          </cell>
          <cell r="CK215" t="str">
            <v>-</v>
          </cell>
          <cell r="CL215" t="str">
            <v>-</v>
          </cell>
          <cell r="CM215" t="str">
            <v>-</v>
          </cell>
          <cell r="CN215">
            <v>0</v>
          </cell>
          <cell r="CQ215" t="str">
            <v>non</v>
          </cell>
          <cell r="CX215">
            <v>0</v>
          </cell>
          <cell r="DE215">
            <v>0</v>
          </cell>
          <cell r="DJ215">
            <v>0</v>
          </cell>
          <cell r="DO215">
            <v>0</v>
          </cell>
          <cell r="DS215">
            <v>0</v>
          </cell>
          <cell r="DT215">
            <v>0</v>
          </cell>
          <cell r="DU215">
            <v>0</v>
          </cell>
          <cell r="ED215" t="str">
            <v>G:\Habitat\OPERATIONNEL HABITAT\02- Operations\Photothèque\image non disponible.jpg</v>
          </cell>
          <cell r="EE215" t="str">
            <v>G:\Habitat\OPERATIONNEL HABITAT\02- Operations\Photothèque\image non disponible.jpg</v>
          </cell>
        </row>
        <row r="216">
          <cell r="A216" t="str">
            <v>RHI SAY PISCINE 7</v>
          </cell>
          <cell r="C216" t="str">
            <v>OUEST</v>
          </cell>
          <cell r="D216" t="str">
            <v>Port</v>
          </cell>
          <cell r="E216" t="str">
            <v>RHI SAY PISCINE</v>
          </cell>
          <cell r="F216">
            <v>20</v>
          </cell>
          <cell r="G216" t="str">
            <v>LESG</v>
          </cell>
          <cell r="J216" t="str">
            <v>IND</v>
          </cell>
          <cell r="K216" t="str">
            <v>CF</v>
          </cell>
          <cell r="L216" t="str">
            <v>SIDR</v>
          </cell>
          <cell r="N216" t="str">
            <v>BS</v>
          </cell>
          <cell r="Q216" t="str">
            <v>OP</v>
          </cell>
          <cell r="R216">
            <v>2012</v>
          </cell>
          <cell r="V216" t="str">
            <v>A - NON LANCE</v>
          </cell>
          <cell r="X216" t="str">
            <v/>
          </cell>
          <cell r="AA216" t="str">
            <v/>
          </cell>
          <cell r="AC216" t="str">
            <v/>
          </cell>
          <cell r="AF216" t="str">
            <v/>
          </cell>
          <cell r="AI216" t="str">
            <v/>
          </cell>
          <cell r="AK216" t="str">
            <v/>
          </cell>
          <cell r="AL216">
            <v>0</v>
          </cell>
          <cell r="AM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CJ216" t="str">
            <v>-</v>
          </cell>
          <cell r="CK216" t="str">
            <v>-</v>
          </cell>
          <cell r="CL216" t="str">
            <v>-</v>
          </cell>
          <cell r="CM216" t="str">
            <v>-</v>
          </cell>
          <cell r="CN216">
            <v>0</v>
          </cell>
          <cell r="CQ216" t="str">
            <v>non</v>
          </cell>
          <cell r="CX216">
            <v>0</v>
          </cell>
          <cell r="DE216">
            <v>0</v>
          </cell>
          <cell r="DJ216">
            <v>0</v>
          </cell>
          <cell r="DO216">
            <v>0</v>
          </cell>
          <cell r="DS216">
            <v>0</v>
          </cell>
          <cell r="DT216">
            <v>0</v>
          </cell>
          <cell r="DU216">
            <v>0</v>
          </cell>
          <cell r="ED216" t="str">
            <v>G:\Habitat\OPERATIONNEL HABITAT\02- Operations\Photothèque\image non disponible.jpg</v>
          </cell>
          <cell r="EE216" t="str">
            <v>G:\Habitat\OPERATIONNEL HABITAT\02- Operations\Photothèque\image non disponible.jpg</v>
          </cell>
        </row>
        <row r="217">
          <cell r="A217" t="str">
            <v>RODRIGUES</v>
          </cell>
          <cell r="B217">
            <v>9688</v>
          </cell>
          <cell r="C217" t="str">
            <v>SUD</v>
          </cell>
          <cell r="D217" t="str">
            <v>Saint-Louis</v>
          </cell>
          <cell r="E217" t="str">
            <v>ZAC AVENIR</v>
          </cell>
          <cell r="F217">
            <v>20</v>
          </cell>
          <cell r="G217" t="str">
            <v>LLTS</v>
          </cell>
          <cell r="J217" t="str">
            <v>MIXT</v>
          </cell>
          <cell r="K217" t="str">
            <v>CF</v>
          </cell>
          <cell r="L217" t="str">
            <v>SIDR</v>
          </cell>
          <cell r="M217" t="str">
            <v>maitrisé</v>
          </cell>
          <cell r="N217" t="str">
            <v>JEM</v>
          </cell>
          <cell r="O217" t="str">
            <v>DL</v>
          </cell>
          <cell r="P217" t="str">
            <v>CS</v>
          </cell>
          <cell r="Q217" t="str">
            <v>HBM</v>
          </cell>
          <cell r="R217">
            <v>2007</v>
          </cell>
          <cell r="S217">
            <v>1</v>
          </cell>
          <cell r="T217" t="str">
            <v>pc blocage ?</v>
          </cell>
          <cell r="U217" t="str">
            <v>SAULNIER</v>
          </cell>
          <cell r="V217" t="str">
            <v>H - APPEL D'OFFRES</v>
          </cell>
          <cell r="W217">
            <v>39217</v>
          </cell>
          <cell r="X217" t="str">
            <v>d</v>
          </cell>
          <cell r="Y217" t="str">
            <v>97441407A0209</v>
          </cell>
          <cell r="Z217">
            <v>39286</v>
          </cell>
          <cell r="AA217" t="str">
            <v>o</v>
          </cell>
          <cell r="AB217">
            <v>39170</v>
          </cell>
          <cell r="AC217" t="str">
            <v>v</v>
          </cell>
          <cell r="AD217">
            <v>39231</v>
          </cell>
          <cell r="AE217">
            <v>39245</v>
          </cell>
          <cell r="AF217" t="str">
            <v>f</v>
          </cell>
          <cell r="AG217">
            <v>39464</v>
          </cell>
          <cell r="AH217">
            <v>0</v>
          </cell>
          <cell r="AI217" t="str">
            <v>ao</v>
          </cell>
          <cell r="AJ217">
            <v>39799</v>
          </cell>
          <cell r="AK217" t="str">
            <v>ch</v>
          </cell>
          <cell r="AL217">
            <v>1308.4889531825354</v>
          </cell>
          <cell r="AM217">
            <v>2008</v>
          </cell>
          <cell r="AN217">
            <v>15</v>
          </cell>
          <cell r="AO217">
            <v>40254</v>
          </cell>
          <cell r="AP217">
            <v>40269</v>
          </cell>
          <cell r="AQ217" t="str">
            <v/>
          </cell>
          <cell r="AR217">
            <v>2010</v>
          </cell>
          <cell r="BK217">
            <v>0</v>
          </cell>
          <cell r="BL217">
            <v>4.83</v>
          </cell>
          <cell r="BO217" t="str">
            <v>à faire</v>
          </cell>
          <cell r="BQ217" t="str">
            <v>à faire</v>
          </cell>
          <cell r="BX217" t="str">
            <v>En attente accord de principe</v>
          </cell>
          <cell r="CJ217" t="str">
            <v>SCI Saint André</v>
          </cell>
          <cell r="CK217" t="str">
            <v>INFI</v>
          </cell>
          <cell r="CL217">
            <v>39773</v>
          </cell>
          <cell r="CM217" t="str">
            <v>-</v>
          </cell>
          <cell r="CN217">
            <v>0</v>
          </cell>
          <cell r="CO217" t="str">
            <v>199 undecies A</v>
          </cell>
          <cell r="CQ217" t="str">
            <v>non</v>
          </cell>
          <cell r="CX217">
            <v>0</v>
          </cell>
          <cell r="DE217">
            <v>0</v>
          </cell>
          <cell r="DJ217">
            <v>0</v>
          </cell>
          <cell r="DO217">
            <v>0</v>
          </cell>
          <cell r="DS217">
            <v>0</v>
          </cell>
          <cell r="DT217">
            <v>0</v>
          </cell>
          <cell r="DU217">
            <v>0</v>
          </cell>
          <cell r="ED217" t="str">
            <v>G:\Habitat\OPERATIONNEL HABITAT\02- Operations\Photothèque\image non disponible.jpg</v>
          </cell>
          <cell r="EE217" t="str">
            <v>G:\Habitat\OPERATIONNEL HABITAT\02- Operations\Photothèque\image non disponible.jpg</v>
          </cell>
        </row>
        <row r="218">
          <cell r="A218" t="str">
            <v>ROSAIRE CONGO</v>
          </cell>
          <cell r="B218">
            <v>9719</v>
          </cell>
          <cell r="C218" t="str">
            <v>SUD</v>
          </cell>
          <cell r="D218" t="str">
            <v>Saint-Joseph</v>
          </cell>
          <cell r="E218" t="str">
            <v>RHI CENTRE VILLE</v>
          </cell>
          <cell r="F218">
            <v>66</v>
          </cell>
          <cell r="G218" t="str">
            <v>LLTS</v>
          </cell>
          <cell r="J218" t="str">
            <v>COL</v>
          </cell>
          <cell r="K218" t="str">
            <v>CF</v>
          </cell>
          <cell r="L218" t="str">
            <v>SIDR</v>
          </cell>
          <cell r="M218" t="str">
            <v>maitrisé</v>
          </cell>
          <cell r="N218" t="str">
            <v>LC</v>
          </cell>
          <cell r="O218" t="str">
            <v>CA</v>
          </cell>
          <cell r="P218" t="str">
            <v>LV</v>
          </cell>
          <cell r="Q218" t="str">
            <v>HBM</v>
          </cell>
          <cell r="R218">
            <v>2009</v>
          </cell>
          <cell r="S218">
            <v>0.25</v>
          </cell>
          <cell r="U218" t="str">
            <v>JAVELAUD</v>
          </cell>
          <cell r="V218" t="str">
            <v>D - ESQUISSES</v>
          </cell>
          <cell r="W218">
            <v>39736</v>
          </cell>
          <cell r="X218" t="str">
            <v>d</v>
          </cell>
          <cell r="Z218">
            <v>39803</v>
          </cell>
          <cell r="AA218" t="str">
            <v>o</v>
          </cell>
          <cell r="AB218">
            <v>39706</v>
          </cell>
          <cell r="AC218" t="str">
            <v>v</v>
          </cell>
          <cell r="AE218">
            <v>40082</v>
          </cell>
          <cell r="AF218" t="str">
            <v/>
          </cell>
          <cell r="AH218">
            <v>40084</v>
          </cell>
          <cell r="AI218" t="str">
            <v/>
          </cell>
          <cell r="AJ218">
            <v>40265</v>
          </cell>
          <cell r="AK218" t="str">
            <v/>
          </cell>
          <cell r="AL218">
            <v>5.9508153603366649</v>
          </cell>
          <cell r="AM218">
            <v>2010</v>
          </cell>
          <cell r="AN218">
            <v>15</v>
          </cell>
          <cell r="AO218">
            <v>40722</v>
          </cell>
          <cell r="AP218">
            <v>40737</v>
          </cell>
          <cell r="AQ218" t="str">
            <v/>
          </cell>
          <cell r="AR218">
            <v>2011</v>
          </cell>
          <cell r="CJ218" t="str">
            <v>-</v>
          </cell>
          <cell r="CK218" t="str">
            <v>-</v>
          </cell>
          <cell r="CL218" t="str">
            <v>-</v>
          </cell>
          <cell r="CM218" t="str">
            <v>-</v>
          </cell>
          <cell r="CN218">
            <v>0</v>
          </cell>
          <cell r="CQ218" t="str">
            <v>non</v>
          </cell>
          <cell r="CX218">
            <v>0</v>
          </cell>
          <cell r="DE218">
            <v>0</v>
          </cell>
          <cell r="DJ218">
            <v>0</v>
          </cell>
          <cell r="DO218">
            <v>0</v>
          </cell>
          <cell r="DS218">
            <v>0</v>
          </cell>
          <cell r="DT218">
            <v>0</v>
          </cell>
          <cell r="DU218">
            <v>0</v>
          </cell>
          <cell r="ED218" t="str">
            <v>G:\Habitat\OPERATIONNEL HABITAT\02- Operations\Photothèque\image non disponible.jpg</v>
          </cell>
          <cell r="EE218" t="str">
            <v>G:\Habitat\OPERATIONNEL HABITAT\02- Operations\Photothèque\image non disponible.jpg</v>
          </cell>
        </row>
        <row r="219">
          <cell r="A219" t="str">
            <v>RPA BARQUISSEAU</v>
          </cell>
          <cell r="C219" t="str">
            <v>SUD</v>
          </cell>
          <cell r="D219" t="str">
            <v>Saint-Pierre</v>
          </cell>
          <cell r="F219">
            <v>50</v>
          </cell>
          <cell r="G219" t="str">
            <v>LLTS</v>
          </cell>
          <cell r="J219" t="str">
            <v>IND</v>
          </cell>
          <cell r="N219" t="str">
            <v>N.A.</v>
          </cell>
          <cell r="R219">
            <v>2011</v>
          </cell>
          <cell r="V219" t="str">
            <v>A - NON LANCE</v>
          </cell>
          <cell r="X219" t="str">
            <v/>
          </cell>
          <cell r="AA219" t="str">
            <v/>
          </cell>
          <cell r="AC219" t="str">
            <v/>
          </cell>
          <cell r="AF219" t="str">
            <v/>
          </cell>
          <cell r="AI219" t="str">
            <v/>
          </cell>
          <cell r="AK219" t="str">
            <v/>
          </cell>
          <cell r="AL219">
            <v>0</v>
          </cell>
          <cell r="AM219" t="str">
            <v/>
          </cell>
          <cell r="AO219" t="str">
            <v/>
          </cell>
          <cell r="AP219" t="str">
            <v/>
          </cell>
          <cell r="AQ219" t="str">
            <v/>
          </cell>
          <cell r="CJ219" t="str">
            <v>-</v>
          </cell>
          <cell r="CK219" t="str">
            <v>-</v>
          </cell>
          <cell r="CL219" t="str">
            <v>-</v>
          </cell>
          <cell r="CM219" t="str">
            <v>-</v>
          </cell>
          <cell r="CN219">
            <v>0</v>
          </cell>
          <cell r="CQ219" t="str">
            <v>non</v>
          </cell>
          <cell r="CX219">
            <v>0</v>
          </cell>
          <cell r="DE219">
            <v>0</v>
          </cell>
          <cell r="DJ219">
            <v>0</v>
          </cell>
          <cell r="DO219">
            <v>0</v>
          </cell>
          <cell r="DS219">
            <v>0</v>
          </cell>
          <cell r="DT219">
            <v>0</v>
          </cell>
          <cell r="DU219">
            <v>0</v>
          </cell>
          <cell r="ED219" t="str">
            <v>G:\Habitat\OPERATIONNEL HABITAT\02- Operations\Photothèque\image non disponible.jpg</v>
          </cell>
          <cell r="EE219" t="str">
            <v>G:\Habitat\OPERATIONNEL HABITAT\02- Operations\Photothèque\image non disponible.jpg</v>
          </cell>
        </row>
        <row r="220">
          <cell r="A220" t="str">
            <v>RPA LA CAYENNE</v>
          </cell>
          <cell r="B220">
            <v>9545</v>
          </cell>
          <cell r="C220" t="str">
            <v>SUD</v>
          </cell>
          <cell r="D220" t="str">
            <v>Saint-Joseph</v>
          </cell>
          <cell r="E220" t="str">
            <v>AME LA CAYENNE</v>
          </cell>
          <cell r="F220">
            <v>31</v>
          </cell>
          <cell r="G220" t="str">
            <v>LLTS</v>
          </cell>
          <cell r="H220" t="str">
            <v>signé</v>
          </cell>
          <cell r="I220" t="str">
            <v>sub SG 2004</v>
          </cell>
          <cell r="J220" t="str">
            <v>IND</v>
          </cell>
          <cell r="K220" t="str">
            <v>CF</v>
          </cell>
          <cell r="L220" t="str">
            <v>SIDR</v>
          </cell>
          <cell r="N220" t="str">
            <v>JPM</v>
          </cell>
          <cell r="O220" t="str">
            <v>CA</v>
          </cell>
          <cell r="P220" t="str">
            <v>CC</v>
          </cell>
          <cell r="Q220" t="str">
            <v>HBM</v>
          </cell>
          <cell r="R220">
            <v>2004</v>
          </cell>
          <cell r="T220" t="str">
            <v>problème foncier mitoyen | bornage judiciaire OK TX parking végétal</v>
          </cell>
          <cell r="U220" t="str">
            <v>ARCHITECTES DE L'EPERON</v>
          </cell>
          <cell r="V220" t="str">
            <v>M - LIVRE/GPA</v>
          </cell>
          <cell r="W220">
            <v>38161</v>
          </cell>
          <cell r="X220" t="str">
            <v>d</v>
          </cell>
          <cell r="Y220" t="str">
            <v>97440104A0265</v>
          </cell>
          <cell r="Z220">
            <v>38422</v>
          </cell>
          <cell r="AA220" t="str">
            <v>o</v>
          </cell>
          <cell r="AB220" t="str">
            <v>validé</v>
          </cell>
          <cell r="AC220" t="str">
            <v/>
          </cell>
          <cell r="AE220">
            <v>38238</v>
          </cell>
          <cell r="AF220" t="str">
            <v>f</v>
          </cell>
          <cell r="AG220">
            <v>38544</v>
          </cell>
          <cell r="AH220">
            <v>38545</v>
          </cell>
          <cell r="AI220" t="str">
            <v>ao</v>
          </cell>
          <cell r="AJ220">
            <v>38803</v>
          </cell>
          <cell r="AK220" t="str">
            <v/>
          </cell>
          <cell r="AL220">
            <v>8.4823776959495003</v>
          </cell>
          <cell r="AM220">
            <v>2006</v>
          </cell>
          <cell r="AN220">
            <v>18</v>
          </cell>
          <cell r="AO220">
            <v>39337</v>
          </cell>
          <cell r="AP220">
            <v>39356</v>
          </cell>
          <cell r="AQ220" t="str">
            <v>li</v>
          </cell>
          <cell r="AR220">
            <v>2007</v>
          </cell>
          <cell r="AW220">
            <v>30</v>
          </cell>
          <cell r="AX220">
            <v>60.61</v>
          </cell>
          <cell r="BA220">
            <v>1</v>
          </cell>
          <cell r="BB220">
            <v>68.709999999999994</v>
          </cell>
          <cell r="BK220">
            <v>31</v>
          </cell>
          <cell r="BL220">
            <v>3.49</v>
          </cell>
          <cell r="BM220">
            <v>0.42</v>
          </cell>
          <cell r="BN220">
            <v>0.2</v>
          </cell>
          <cell r="BO220" t="str">
            <v>signée</v>
          </cell>
          <cell r="BP220">
            <v>0.8</v>
          </cell>
          <cell r="BQ220" t="str">
            <v>signée</v>
          </cell>
          <cell r="BR220" t="str">
            <v>CG</v>
          </cell>
          <cell r="BS220">
            <v>0.5</v>
          </cell>
          <cell r="BT220" t="str">
            <v>signée</v>
          </cell>
          <cell r="BX220" t="str">
            <v>signé</v>
          </cell>
          <cell r="BY220">
            <v>1757</v>
          </cell>
          <cell r="BZ220">
            <v>2188</v>
          </cell>
          <cell r="CA220">
            <v>1920</v>
          </cell>
          <cell r="CE220" t="str">
            <v>ECS ind</v>
          </cell>
          <cell r="CF220">
            <v>99743</v>
          </cell>
          <cell r="CG220">
            <v>29922.9</v>
          </cell>
          <cell r="CH220">
            <v>44884.35</v>
          </cell>
          <cell r="CI220">
            <v>24935.75</v>
          </cell>
          <cell r="CJ220" t="str">
            <v>-</v>
          </cell>
          <cell r="CK220" t="str">
            <v>-</v>
          </cell>
          <cell r="CL220" t="str">
            <v>-</v>
          </cell>
          <cell r="CM220" t="str">
            <v>-</v>
          </cell>
          <cell r="CN220">
            <v>0</v>
          </cell>
          <cell r="CQ220" t="str">
            <v>oui</v>
          </cell>
          <cell r="CR220">
            <v>400538</v>
          </cell>
          <cell r="CT220">
            <v>1633196</v>
          </cell>
          <cell r="CX220">
            <v>2033734</v>
          </cell>
          <cell r="DE220">
            <v>74807.25</v>
          </cell>
          <cell r="DJ220">
            <v>74807.25</v>
          </cell>
          <cell r="DO220">
            <v>0</v>
          </cell>
          <cell r="DQ220">
            <v>58600</v>
          </cell>
          <cell r="DR220">
            <v>27125</v>
          </cell>
          <cell r="DS220">
            <v>85725</v>
          </cell>
          <cell r="DT220">
            <v>171450</v>
          </cell>
          <cell r="DU220">
            <v>-1787476.75</v>
          </cell>
          <cell r="ED220" t="str">
            <v>G:\Habitat\OPERATIONNEL HABITAT\02- Operations\Photothèque\image non disponible.jpg</v>
          </cell>
          <cell r="EE220" t="str">
            <v>G:\Habitat\OPERATIONNEL HABITAT\02- Operations\Photothèque\image non disponible.jpg</v>
          </cell>
        </row>
        <row r="221">
          <cell r="A221" t="str">
            <v>RPI EIFFEL/BLAKE</v>
          </cell>
          <cell r="B221">
            <v>9609</v>
          </cell>
          <cell r="C221" t="str">
            <v>OUEST</v>
          </cell>
          <cell r="D221" t="str">
            <v>Port</v>
          </cell>
          <cell r="E221" t="str">
            <v>RHI SAY PISCINE</v>
          </cell>
          <cell r="F221">
            <v>4</v>
          </cell>
          <cell r="G221" t="str">
            <v>LLS</v>
          </cell>
          <cell r="J221" t="str">
            <v>IND</v>
          </cell>
          <cell r="K221" t="str">
            <v>CF</v>
          </cell>
          <cell r="L221" t="str">
            <v>SIDR</v>
          </cell>
          <cell r="N221" t="str">
            <v>EC</v>
          </cell>
          <cell r="O221" t="str">
            <v>EC</v>
          </cell>
          <cell r="P221" t="str">
            <v>LV</v>
          </cell>
          <cell r="Q221" t="str">
            <v>OP</v>
          </cell>
          <cell r="R221">
            <v>2005</v>
          </cell>
          <cell r="U221" t="str">
            <v>RPI</v>
          </cell>
          <cell r="V221" t="str">
            <v>M - LIVRE/GPA</v>
          </cell>
          <cell r="W221">
            <v>38324</v>
          </cell>
          <cell r="X221" t="str">
            <v>d</v>
          </cell>
          <cell r="Z221">
            <v>38399</v>
          </cell>
          <cell r="AA221" t="str">
            <v>o</v>
          </cell>
          <cell r="AB221" t="str">
            <v>validé</v>
          </cell>
          <cell r="AC221" t="str">
            <v/>
          </cell>
          <cell r="AF221" t="str">
            <v/>
          </cell>
          <cell r="AI221" t="str">
            <v/>
          </cell>
          <cell r="AJ221">
            <v>38504</v>
          </cell>
          <cell r="AK221" t="str">
            <v/>
          </cell>
          <cell r="AL221">
            <v>1265.9126775381378</v>
          </cell>
          <cell r="AM221">
            <v>2005</v>
          </cell>
          <cell r="AN221">
            <v>6</v>
          </cell>
          <cell r="AO221">
            <v>38687</v>
          </cell>
          <cell r="AP221">
            <v>38677</v>
          </cell>
          <cell r="AQ221" t="str">
            <v>li</v>
          </cell>
          <cell r="AR221">
            <v>2005</v>
          </cell>
          <cell r="CJ221" t="str">
            <v>-</v>
          </cell>
          <cell r="CK221" t="str">
            <v>-</v>
          </cell>
          <cell r="CL221" t="str">
            <v>-</v>
          </cell>
          <cell r="CM221" t="str">
            <v>-</v>
          </cell>
          <cell r="CN221">
            <v>0</v>
          </cell>
          <cell r="CQ221" t="str">
            <v>oui</v>
          </cell>
          <cell r="CX221">
            <v>0</v>
          </cell>
          <cell r="DE221">
            <v>0</v>
          </cell>
          <cell r="DJ221">
            <v>0</v>
          </cell>
          <cell r="DO221">
            <v>0</v>
          </cell>
          <cell r="DS221">
            <v>0</v>
          </cell>
          <cell r="DT221">
            <v>0</v>
          </cell>
          <cell r="DU221">
            <v>0</v>
          </cell>
          <cell r="ED221" t="str">
            <v>G:\Habitat\OPERATIONNEL HABITAT\02- Operations\Photothèque\images casevo\villiam blake\villiam blake RPI.jpg</v>
          </cell>
          <cell r="EE221" t="str">
            <v>G:\Habitat\OPERATIONNEL HABITAT\02- Operations\Photothèque\images casevo\villiam blake\villiam blake RPI (2).jpg</v>
          </cell>
        </row>
        <row r="222">
          <cell r="A222" t="str">
            <v>SAINT BERNARD 1</v>
          </cell>
          <cell r="B222">
            <v>9461</v>
          </cell>
          <cell r="C222" t="str">
            <v>NORD</v>
          </cell>
          <cell r="D222" t="str">
            <v>Saint-Denis</v>
          </cell>
          <cell r="E222" t="str">
            <v>ZAC ST BERNARD</v>
          </cell>
          <cell r="F222">
            <v>36</v>
          </cell>
          <cell r="G222" t="str">
            <v>LESG</v>
          </cell>
          <cell r="J222" t="str">
            <v>IND</v>
          </cell>
          <cell r="K222" t="str">
            <v>CF</v>
          </cell>
          <cell r="L222" t="str">
            <v>SODIAC</v>
          </cell>
          <cell r="N222" t="str">
            <v>EC</v>
          </cell>
          <cell r="O222" t="str">
            <v>FG</v>
          </cell>
          <cell r="P222" t="str">
            <v>LV</v>
          </cell>
          <cell r="R222">
            <v>2003</v>
          </cell>
          <cell r="U222" t="str">
            <v>ATELIER GAZUT</v>
          </cell>
          <cell r="V222" t="str">
            <v>M - LIVRE/GPA</v>
          </cell>
          <cell r="W222">
            <v>37747</v>
          </cell>
          <cell r="X222" t="str">
            <v>d</v>
          </cell>
          <cell r="Z222">
            <v>37882</v>
          </cell>
          <cell r="AA222" t="str">
            <v>o</v>
          </cell>
          <cell r="AB222" t="str">
            <v>validé</v>
          </cell>
          <cell r="AC222" t="str">
            <v/>
          </cell>
          <cell r="AD222">
            <v>0</v>
          </cell>
          <cell r="AE222" t="str">
            <v>23/06/203</v>
          </cell>
          <cell r="AF222" t="str">
            <v/>
          </cell>
          <cell r="AG222">
            <v>37924</v>
          </cell>
          <cell r="AH222">
            <v>38061</v>
          </cell>
          <cell r="AI222" t="str">
            <v>ao</v>
          </cell>
          <cell r="AJ222">
            <v>38141</v>
          </cell>
          <cell r="AK222" t="str">
            <v/>
          </cell>
          <cell r="AL222">
            <v>2.6301946344029457</v>
          </cell>
          <cell r="AM222">
            <v>2004</v>
          </cell>
          <cell r="AN222">
            <v>16</v>
          </cell>
          <cell r="AO222">
            <v>38628</v>
          </cell>
          <cell r="AP222">
            <v>38716</v>
          </cell>
          <cell r="AQ222" t="str">
            <v>li</v>
          </cell>
          <cell r="AR222">
            <v>2005</v>
          </cell>
          <cell r="CJ222" t="str">
            <v>-</v>
          </cell>
          <cell r="CK222" t="str">
            <v>-</v>
          </cell>
          <cell r="CL222" t="str">
            <v>-</v>
          </cell>
          <cell r="CM222" t="str">
            <v>-</v>
          </cell>
          <cell r="CN222">
            <v>0</v>
          </cell>
          <cell r="CQ222" t="str">
            <v>oui</v>
          </cell>
          <cell r="CX222">
            <v>0</v>
          </cell>
          <cell r="DE222">
            <v>0</v>
          </cell>
          <cell r="DJ222">
            <v>0</v>
          </cell>
          <cell r="DO222">
            <v>0</v>
          </cell>
          <cell r="DS222">
            <v>0</v>
          </cell>
          <cell r="DT222">
            <v>0</v>
          </cell>
          <cell r="DU222">
            <v>0</v>
          </cell>
          <cell r="ED222" t="str">
            <v>G:\Habitat\OPERATIONNEL HABITAT\02- Operations\Photothèque\images casevo\Saint Bernard\st bernard.jpg</v>
          </cell>
          <cell r="EE222" t="str">
            <v>G:\Habitat\OPERATIONNEL HABITAT\02- Operations\Photothèque\images casevo\Saint Bernard\st bernard (1).jpg</v>
          </cell>
        </row>
        <row r="223">
          <cell r="A223" t="str">
            <v>SAINT BERNARD 2</v>
          </cell>
          <cell r="B223">
            <v>9558</v>
          </cell>
          <cell r="C223" t="str">
            <v>NORD</v>
          </cell>
          <cell r="D223" t="str">
            <v>Saint-Denis</v>
          </cell>
          <cell r="E223" t="str">
            <v>ZAC ST BERNARD</v>
          </cell>
          <cell r="F223">
            <v>22</v>
          </cell>
          <cell r="G223" t="str">
            <v>LESG</v>
          </cell>
          <cell r="J223" t="str">
            <v>IND</v>
          </cell>
          <cell r="K223" t="str">
            <v>CF</v>
          </cell>
          <cell r="L223" t="str">
            <v>SODIAC</v>
          </cell>
          <cell r="N223" t="str">
            <v>EC</v>
          </cell>
          <cell r="O223" t="str">
            <v>FG</v>
          </cell>
          <cell r="P223" t="str">
            <v>LV</v>
          </cell>
          <cell r="R223">
            <v>2004</v>
          </cell>
          <cell r="U223" t="str">
            <v>ATELIER GAZUT</v>
          </cell>
          <cell r="V223" t="str">
            <v>M - LIVRE/GPA</v>
          </cell>
          <cell r="W223">
            <v>38141</v>
          </cell>
          <cell r="X223" t="str">
            <v>d</v>
          </cell>
          <cell r="Z223">
            <v>38309</v>
          </cell>
          <cell r="AA223" t="str">
            <v>o</v>
          </cell>
          <cell r="AB223" t="str">
            <v>validé</v>
          </cell>
          <cell r="AC223" t="str">
            <v/>
          </cell>
          <cell r="AD223">
            <v>0</v>
          </cell>
          <cell r="AE223">
            <v>38223</v>
          </cell>
          <cell r="AF223" t="str">
            <v>f</v>
          </cell>
          <cell r="AG223">
            <v>38335</v>
          </cell>
          <cell r="AH223">
            <v>38518</v>
          </cell>
          <cell r="AI223" t="str">
            <v>ao</v>
          </cell>
          <cell r="AJ223">
            <v>38596</v>
          </cell>
          <cell r="AK223" t="str">
            <v/>
          </cell>
          <cell r="AL223">
            <v>2.5644397685428721</v>
          </cell>
          <cell r="AM223">
            <v>2005</v>
          </cell>
          <cell r="AN223">
            <v>14</v>
          </cell>
          <cell r="AO223">
            <v>39022</v>
          </cell>
          <cell r="AP223">
            <v>39387</v>
          </cell>
          <cell r="AQ223" t="str">
            <v>li</v>
          </cell>
          <cell r="AR223">
            <v>2007</v>
          </cell>
          <cell r="CJ223" t="str">
            <v>-</v>
          </cell>
          <cell r="CK223" t="str">
            <v>-</v>
          </cell>
          <cell r="CL223" t="str">
            <v>-</v>
          </cell>
          <cell r="CM223" t="str">
            <v>-</v>
          </cell>
          <cell r="CN223">
            <v>0</v>
          </cell>
          <cell r="CQ223" t="str">
            <v>oui</v>
          </cell>
          <cell r="CX223">
            <v>0</v>
          </cell>
          <cell r="DE223">
            <v>0</v>
          </cell>
          <cell r="DJ223">
            <v>0</v>
          </cell>
          <cell r="DO223">
            <v>0</v>
          </cell>
          <cell r="DS223">
            <v>0</v>
          </cell>
          <cell r="DT223">
            <v>0</v>
          </cell>
          <cell r="DU223">
            <v>0</v>
          </cell>
          <cell r="ED223" t="str">
            <v>G:\Habitat\OPERATIONNEL HABITAT\02- Operations\Photothèque\images casevo\Saint Bernard\st bernard.jpg</v>
          </cell>
          <cell r="EE223" t="str">
            <v>G:\Habitat\OPERATIONNEL HABITAT\02- Operations\Photothèque\images casevo\Saint Bernard\st bernard (1).jpg</v>
          </cell>
        </row>
        <row r="224">
          <cell r="A224" t="str">
            <v>SAINTE ANNE</v>
          </cell>
          <cell r="B224">
            <v>9620</v>
          </cell>
          <cell r="C224" t="str">
            <v>EST</v>
          </cell>
          <cell r="D224" t="str">
            <v>Saint-Benoît</v>
          </cell>
          <cell r="E224" t="str">
            <v>ZAC ST ANNE</v>
          </cell>
          <cell r="F224">
            <v>12</v>
          </cell>
          <cell r="G224" t="str">
            <v>LESG</v>
          </cell>
          <cell r="J224" t="str">
            <v>IND</v>
          </cell>
          <cell r="K224" t="str">
            <v>CF</v>
          </cell>
          <cell r="L224" t="str">
            <v>SIDR</v>
          </cell>
          <cell r="M224" t="str">
            <v>maitrisé</v>
          </cell>
          <cell r="N224" t="str">
            <v>BS</v>
          </cell>
          <cell r="O224" t="str">
            <v>OS</v>
          </cell>
          <cell r="P224" t="str">
            <v>LV</v>
          </cell>
          <cell r="Q224" t="str">
            <v>AR</v>
          </cell>
          <cell r="R224">
            <v>2007</v>
          </cell>
          <cell r="S224">
            <v>1</v>
          </cell>
          <cell r="U224" t="str">
            <v>ATELIER GAZUT</v>
          </cell>
          <cell r="V224" t="str">
            <v>K - OS TRAVAUX</v>
          </cell>
          <cell r="W224" t="str">
            <v>28/098/2005</v>
          </cell>
          <cell r="X224" t="str">
            <v/>
          </cell>
          <cell r="Y224" t="str">
            <v>9741005a0271</v>
          </cell>
          <cell r="Z224">
            <v>39370</v>
          </cell>
          <cell r="AA224" t="str">
            <v>o</v>
          </cell>
          <cell r="AB224" t="str">
            <v>validé</v>
          </cell>
          <cell r="AC224" t="str">
            <v/>
          </cell>
          <cell r="AD224">
            <v>39387</v>
          </cell>
          <cell r="AE224">
            <v>39350</v>
          </cell>
          <cell r="AF224" t="str">
            <v>f</v>
          </cell>
          <cell r="AG224">
            <v>39464</v>
          </cell>
          <cell r="AH224">
            <v>39596</v>
          </cell>
          <cell r="AI224" t="str">
            <v>ao</v>
          </cell>
          <cell r="AJ224">
            <v>39797</v>
          </cell>
          <cell r="AK224" t="str">
            <v>ch</v>
          </cell>
          <cell r="AL224">
            <v>6.6083640189374009</v>
          </cell>
          <cell r="AM224">
            <v>2008</v>
          </cell>
          <cell r="AN224">
            <v>14</v>
          </cell>
          <cell r="AO224">
            <v>40224</v>
          </cell>
          <cell r="AP224">
            <v>40239</v>
          </cell>
          <cell r="AQ224" t="str">
            <v/>
          </cell>
          <cell r="AR224">
            <v>2010</v>
          </cell>
          <cell r="CJ224" t="str">
            <v>-</v>
          </cell>
          <cell r="CK224" t="str">
            <v>-</v>
          </cell>
          <cell r="CL224" t="str">
            <v>-</v>
          </cell>
          <cell r="CN224">
            <v>0</v>
          </cell>
          <cell r="CQ224" t="str">
            <v>non</v>
          </cell>
          <cell r="CX224">
            <v>0</v>
          </cell>
          <cell r="DE224">
            <v>0</v>
          </cell>
          <cell r="DJ224">
            <v>0</v>
          </cell>
          <cell r="DO224">
            <v>0</v>
          </cell>
          <cell r="DS224">
            <v>0</v>
          </cell>
          <cell r="DT224">
            <v>0</v>
          </cell>
          <cell r="DU224">
            <v>0</v>
          </cell>
          <cell r="ED224" t="str">
            <v>G:\Habitat\OPERATIONNEL HABITAT\02- Operations\Photothèque\image non disponible.jpg</v>
          </cell>
          <cell r="EE224" t="str">
            <v>G:\Habitat\OPERATIONNEL HABITAT\02- Operations\Photothèque\image non disponible.jpg</v>
          </cell>
        </row>
        <row r="225">
          <cell r="A225" t="str">
            <v>SAMAT</v>
          </cell>
          <cell r="C225" t="str">
            <v>NORD</v>
          </cell>
          <cell r="D225" t="str">
            <v>Saint-Denis</v>
          </cell>
          <cell r="E225" t="str">
            <v>Ruelle SAMAT</v>
          </cell>
          <cell r="F225">
            <v>60</v>
          </cell>
          <cell r="G225" t="str">
            <v>LLTS</v>
          </cell>
          <cell r="J225" t="str">
            <v>COL</v>
          </cell>
          <cell r="K225" t="str">
            <v>ACQ</v>
          </cell>
          <cell r="M225" t="str">
            <v>autres</v>
          </cell>
          <cell r="N225" t="str">
            <v>JPM</v>
          </cell>
          <cell r="O225" t="str">
            <v>PE</v>
          </cell>
          <cell r="P225" t="str">
            <v>CC</v>
          </cell>
          <cell r="R225">
            <v>2010</v>
          </cell>
          <cell r="T225" t="str">
            <v>Acquisition à finaliser - accès à étudier - problematique bruit &amp; parking - attention aux nuisances sonores</v>
          </cell>
          <cell r="U225" t="str">
            <v>procedure formalisée</v>
          </cell>
          <cell r="V225" t="str">
            <v>B - ETUDE PRE-OP</v>
          </cell>
          <cell r="AA225" t="str">
            <v/>
          </cell>
          <cell r="AC225" t="str">
            <v/>
          </cell>
          <cell r="AI225" t="str">
            <v/>
          </cell>
          <cell r="AK225" t="str">
            <v/>
          </cell>
          <cell r="AL225">
            <v>0</v>
          </cell>
          <cell r="AQ225" t="str">
            <v/>
          </cell>
          <cell r="CJ225" t="str">
            <v>-</v>
          </cell>
          <cell r="CK225" t="str">
            <v>-</v>
          </cell>
          <cell r="CL225" t="str">
            <v>-</v>
          </cell>
          <cell r="CM225" t="str">
            <v>-</v>
          </cell>
          <cell r="CN225">
            <v>0</v>
          </cell>
          <cell r="CQ225" t="str">
            <v>non</v>
          </cell>
          <cell r="CX225">
            <v>0</v>
          </cell>
          <cell r="DE225">
            <v>0</v>
          </cell>
          <cell r="DJ225">
            <v>0</v>
          </cell>
          <cell r="DO225">
            <v>0</v>
          </cell>
          <cell r="DS225">
            <v>0</v>
          </cell>
          <cell r="DT225">
            <v>0</v>
          </cell>
          <cell r="DU225">
            <v>0</v>
          </cell>
          <cell r="ED225" t="str">
            <v>G:\Habitat\OPERATIONNEL HABITAT\02- Operations\Photothèque\image non disponible.jpg</v>
          </cell>
          <cell r="EE225" t="str">
            <v>G:\Habitat\OPERATIONNEL HABITAT\02- Operations\Photothèque\image non disponible.jpg</v>
          </cell>
        </row>
        <row r="226">
          <cell r="A226" t="str">
            <v>SAN SEVERIA 1</v>
          </cell>
          <cell r="B226">
            <v>9594</v>
          </cell>
          <cell r="C226" t="str">
            <v>NORD</v>
          </cell>
          <cell r="D226" t="str">
            <v>Saint-Denis</v>
          </cell>
          <cell r="E226" t="str">
            <v>STE CLOTILDE</v>
          </cell>
          <cell r="F226">
            <v>43</v>
          </cell>
          <cell r="G226" t="str">
            <v>LLS</v>
          </cell>
          <cell r="J226" t="str">
            <v>COL</v>
          </cell>
          <cell r="K226" t="str">
            <v>RF</v>
          </cell>
          <cell r="M226" t="str">
            <v>maitrisé</v>
          </cell>
          <cell r="N226" t="str">
            <v>BZ</v>
          </cell>
          <cell r="O226" t="str">
            <v>SV</v>
          </cell>
          <cell r="P226" t="str">
            <v>CS</v>
          </cell>
          <cell r="R226">
            <v>2005</v>
          </cell>
          <cell r="T226" t="str">
            <v>problème numérotation PTT</v>
          </cell>
          <cell r="U226" t="str">
            <v>ARCHITECTES DE L'EPERON</v>
          </cell>
          <cell r="V226" t="str">
            <v>M - LIVRE/GPA</v>
          </cell>
          <cell r="W226">
            <v>38349</v>
          </cell>
          <cell r="X226" t="str">
            <v>d</v>
          </cell>
          <cell r="Y226" t="str">
            <v>97441104A0618</v>
          </cell>
          <cell r="Z226">
            <v>38546</v>
          </cell>
          <cell r="AA226" t="str">
            <v>o</v>
          </cell>
          <cell r="AB226" t="str">
            <v>validé</v>
          </cell>
          <cell r="AC226" t="str">
            <v/>
          </cell>
          <cell r="AD226">
            <v>38624</v>
          </cell>
          <cell r="AE226">
            <v>38505</v>
          </cell>
          <cell r="AF226" t="str">
            <v>f</v>
          </cell>
          <cell r="AG226">
            <v>38722</v>
          </cell>
          <cell r="AH226">
            <v>38614</v>
          </cell>
          <cell r="AI226" t="str">
            <v>ao</v>
          </cell>
          <cell r="AJ226">
            <v>38803</v>
          </cell>
          <cell r="AK226" t="str">
            <v/>
          </cell>
          <cell r="AL226">
            <v>6.2138348237769598</v>
          </cell>
          <cell r="AM226">
            <v>2006</v>
          </cell>
          <cell r="AN226">
            <v>18</v>
          </cell>
          <cell r="AO226">
            <v>39352</v>
          </cell>
          <cell r="AP226">
            <v>39416</v>
          </cell>
          <cell r="AQ226" t="str">
            <v>li</v>
          </cell>
          <cell r="AR226">
            <v>2007</v>
          </cell>
          <cell r="AS226">
            <v>6</v>
          </cell>
          <cell r="AT226">
            <v>30</v>
          </cell>
          <cell r="AW226">
            <v>8</v>
          </cell>
          <cell r="AX226">
            <v>59</v>
          </cell>
          <cell r="BA226">
            <v>14</v>
          </cell>
          <cell r="BB226">
            <v>71</v>
          </cell>
          <cell r="BC226">
            <v>2</v>
          </cell>
          <cell r="BD226">
            <v>76</v>
          </cell>
          <cell r="BE226">
            <v>7</v>
          </cell>
          <cell r="BF226">
            <v>80</v>
          </cell>
          <cell r="BI226">
            <v>6</v>
          </cell>
          <cell r="BJ226">
            <v>94</v>
          </cell>
          <cell r="BK226">
            <v>43</v>
          </cell>
          <cell r="BL226">
            <v>6.24</v>
          </cell>
          <cell r="BM226">
            <v>0.82</v>
          </cell>
          <cell r="BN226">
            <v>0.2</v>
          </cell>
          <cell r="BO226" t="str">
            <v>signée</v>
          </cell>
          <cell r="BP226">
            <v>0.8</v>
          </cell>
          <cell r="BQ226" t="str">
            <v>signée</v>
          </cell>
          <cell r="BX226" t="str">
            <v>signé</v>
          </cell>
          <cell r="BY226">
            <v>3191</v>
          </cell>
          <cell r="BZ226">
            <v>5180</v>
          </cell>
          <cell r="CA226">
            <v>3461.27</v>
          </cell>
          <cell r="CE226" t="str">
            <v>ECS ind</v>
          </cell>
          <cell r="CF226">
            <v>159100</v>
          </cell>
          <cell r="CG226">
            <v>47730</v>
          </cell>
          <cell r="CH226">
            <v>71595</v>
          </cell>
          <cell r="CI226" t="str">
            <v>C 21/014/2008</v>
          </cell>
          <cell r="CJ226" t="str">
            <v>-</v>
          </cell>
          <cell r="CK226" t="str">
            <v>-</v>
          </cell>
          <cell r="CL226" t="str">
            <v>-</v>
          </cell>
          <cell r="CM226" t="str">
            <v>-</v>
          </cell>
          <cell r="CN226">
            <v>0</v>
          </cell>
          <cell r="CQ226" t="str">
            <v>oui</v>
          </cell>
          <cell r="CR226">
            <v>272991</v>
          </cell>
          <cell r="CT226">
            <v>2693969</v>
          </cell>
          <cell r="CX226">
            <v>2966960</v>
          </cell>
          <cell r="DE226">
            <v>119325</v>
          </cell>
          <cell r="DJ226">
            <v>119325</v>
          </cell>
          <cell r="DO226">
            <v>0</v>
          </cell>
          <cell r="DQ226">
            <v>91300</v>
          </cell>
          <cell r="DR226">
            <v>35000</v>
          </cell>
          <cell r="DS226">
            <v>126300</v>
          </cell>
          <cell r="DT226">
            <v>252600</v>
          </cell>
          <cell r="DU226">
            <v>-2595035</v>
          </cell>
          <cell r="ED226" t="str">
            <v>G:\Habitat\OPERATIONNEL HABITAT\02- Operations\Photothèque\images locatifs\San Severia\san severia 2.jpg</v>
          </cell>
          <cell r="EE226" t="str">
            <v>G:\Habitat\OPERATIONNEL HABITAT\02- Operations\Photothèque\images locatifs\San Severia\Sanseverias a.jpg</v>
          </cell>
        </row>
        <row r="227">
          <cell r="A227" t="str">
            <v>SAN SEVERIA 2</v>
          </cell>
          <cell r="B227">
            <v>9606</v>
          </cell>
          <cell r="C227" t="str">
            <v>NORD</v>
          </cell>
          <cell r="D227" t="str">
            <v>Saint-Denis</v>
          </cell>
          <cell r="E227" t="str">
            <v>STE CLOTILDE</v>
          </cell>
          <cell r="F227">
            <v>18</v>
          </cell>
          <cell r="G227" t="str">
            <v>LLS</v>
          </cell>
          <cell r="J227" t="str">
            <v>COL</v>
          </cell>
          <cell r="K227" t="str">
            <v>RF</v>
          </cell>
          <cell r="M227" t="str">
            <v>maitrisé</v>
          </cell>
          <cell r="N227" t="str">
            <v>BZ</v>
          </cell>
          <cell r="O227" t="str">
            <v>SV</v>
          </cell>
          <cell r="P227" t="str">
            <v>CS</v>
          </cell>
          <cell r="R227">
            <v>2005</v>
          </cell>
          <cell r="T227" t="str">
            <v>blocage FT sur VRD</v>
          </cell>
          <cell r="U227" t="str">
            <v>ARCHITECTES DE L'EPERON</v>
          </cell>
          <cell r="V227" t="str">
            <v>M - LIVRE/GPA</v>
          </cell>
          <cell r="W227">
            <v>38407</v>
          </cell>
          <cell r="X227" t="str">
            <v>d</v>
          </cell>
          <cell r="Y227" t="str">
            <v>97441105A0062</v>
          </cell>
          <cell r="Z227">
            <v>38512</v>
          </cell>
          <cell r="AA227" t="str">
            <v>o</v>
          </cell>
          <cell r="AB227" t="str">
            <v>validé</v>
          </cell>
          <cell r="AC227" t="str">
            <v/>
          </cell>
          <cell r="AD227">
            <v>38624</v>
          </cell>
          <cell r="AE227">
            <v>38505</v>
          </cell>
          <cell r="AF227" t="str">
            <v>f</v>
          </cell>
          <cell r="AG227">
            <v>38722</v>
          </cell>
          <cell r="AH227">
            <v>38614</v>
          </cell>
          <cell r="AI227" t="str">
            <v>ao</v>
          </cell>
          <cell r="AJ227">
            <v>38803</v>
          </cell>
          <cell r="AK227" t="str">
            <v/>
          </cell>
          <cell r="AL227">
            <v>6.2138348237769598</v>
          </cell>
          <cell r="AM227">
            <v>2006</v>
          </cell>
          <cell r="AN227">
            <v>18</v>
          </cell>
          <cell r="AO227">
            <v>39352</v>
          </cell>
          <cell r="AP227">
            <v>39367</v>
          </cell>
          <cell r="AQ227" t="str">
            <v>li</v>
          </cell>
          <cell r="AR227">
            <v>2007</v>
          </cell>
          <cell r="AS227">
            <v>1</v>
          </cell>
          <cell r="AT227">
            <v>32</v>
          </cell>
          <cell r="AW227">
            <v>4</v>
          </cell>
          <cell r="AX227">
            <v>58</v>
          </cell>
          <cell r="AY227">
            <v>1</v>
          </cell>
          <cell r="AZ227">
            <v>68</v>
          </cell>
          <cell r="BA227">
            <v>6</v>
          </cell>
          <cell r="BB227">
            <v>72</v>
          </cell>
          <cell r="BE227">
            <v>4</v>
          </cell>
          <cell r="BF227">
            <v>81</v>
          </cell>
          <cell r="BG227">
            <v>1</v>
          </cell>
          <cell r="BH227">
            <v>79</v>
          </cell>
          <cell r="BI227">
            <v>1</v>
          </cell>
          <cell r="BJ227">
            <v>90</v>
          </cell>
          <cell r="BK227">
            <v>18</v>
          </cell>
          <cell r="BL227">
            <v>5.53</v>
          </cell>
          <cell r="BM227">
            <v>0.82</v>
          </cell>
          <cell r="BN227">
            <v>0.2</v>
          </cell>
          <cell r="BO227" t="str">
            <v>signée</v>
          </cell>
          <cell r="BP227">
            <v>0.8</v>
          </cell>
          <cell r="BQ227" t="str">
            <v>signée</v>
          </cell>
          <cell r="BX227" t="str">
            <v>signé</v>
          </cell>
          <cell r="BY227">
            <v>1218</v>
          </cell>
          <cell r="BZ227">
            <v>1840</v>
          </cell>
          <cell r="CA227">
            <v>1274.95</v>
          </cell>
          <cell r="CE227" t="str">
            <v>ECS ind</v>
          </cell>
          <cell r="CF227">
            <v>66600</v>
          </cell>
          <cell r="CG227">
            <v>19980</v>
          </cell>
          <cell r="CH227">
            <v>29970</v>
          </cell>
          <cell r="CI227" t="str">
            <v>C 21/01/2008</v>
          </cell>
          <cell r="CJ227" t="str">
            <v>-</v>
          </cell>
          <cell r="CK227" t="str">
            <v>-</v>
          </cell>
          <cell r="CL227" t="str">
            <v>-</v>
          </cell>
          <cell r="CM227" t="str">
            <v>-</v>
          </cell>
          <cell r="CN227">
            <v>0</v>
          </cell>
          <cell r="CQ227" t="str">
            <v>oui</v>
          </cell>
          <cell r="CR227">
            <v>136724</v>
          </cell>
          <cell r="CT227">
            <v>990224</v>
          </cell>
          <cell r="CX227">
            <v>1126948</v>
          </cell>
          <cell r="DE227">
            <v>49950</v>
          </cell>
          <cell r="DJ227">
            <v>49950</v>
          </cell>
          <cell r="DO227">
            <v>0</v>
          </cell>
          <cell r="DQ227">
            <v>34900</v>
          </cell>
          <cell r="DR227">
            <v>15184</v>
          </cell>
          <cell r="DS227">
            <v>50084</v>
          </cell>
          <cell r="DT227">
            <v>100168</v>
          </cell>
          <cell r="DU227">
            <v>-976830</v>
          </cell>
          <cell r="ED227" t="str">
            <v>G:\Habitat\OPERATIONNEL HABITAT\02- Operations\Photothèque\images locatifs\San Severia\san severia 2.jpg</v>
          </cell>
          <cell r="EE227" t="str">
            <v>G:\Habitat\OPERATIONNEL HABITAT\02- Operations\Photothèque\images locatifs\San Severia\Sanseverias a.jpg</v>
          </cell>
        </row>
        <row r="228">
          <cell r="A228" t="str">
            <v>SANTA APPOLONIA</v>
          </cell>
          <cell r="B228">
            <v>9692</v>
          </cell>
          <cell r="C228" t="str">
            <v>SUD</v>
          </cell>
          <cell r="D228" t="str">
            <v>Saint-Pierre</v>
          </cell>
          <cell r="E228" t="str">
            <v>ZAC OCEAN INDIEN</v>
          </cell>
          <cell r="F228">
            <v>62</v>
          </cell>
          <cell r="G228" t="str">
            <v>LLTS</v>
          </cell>
          <cell r="J228" t="str">
            <v>COL</v>
          </cell>
          <cell r="K228" t="str">
            <v>CF</v>
          </cell>
          <cell r="L228" t="str">
            <v>SEMADER</v>
          </cell>
          <cell r="M228" t="str">
            <v>non maitrisé</v>
          </cell>
          <cell r="N228" t="str">
            <v>LC</v>
          </cell>
          <cell r="O228" t="str">
            <v>CA</v>
          </cell>
          <cell r="P228" t="str">
            <v>AM</v>
          </cell>
          <cell r="R228">
            <v>2007</v>
          </cell>
          <cell r="S228">
            <v>1</v>
          </cell>
          <cell r="T228" t="str">
            <v>suvbvention CIVIS demandée (non validé pour 208, à voir pour 2009) / parking supplémentaire non financé</v>
          </cell>
          <cell r="U228" t="str">
            <v>MIGNOT/LAFOND</v>
          </cell>
          <cell r="V228" t="str">
            <v>G - PROJET</v>
          </cell>
          <cell r="W228">
            <v>39415</v>
          </cell>
          <cell r="X228" t="str">
            <v>d</v>
          </cell>
          <cell r="Z228">
            <v>39446</v>
          </cell>
          <cell r="AA228" t="str">
            <v>o</v>
          </cell>
          <cell r="AB228">
            <v>39566</v>
          </cell>
          <cell r="AC228" t="str">
            <v>v</v>
          </cell>
          <cell r="AD228">
            <v>39597</v>
          </cell>
          <cell r="AE228">
            <v>39385</v>
          </cell>
          <cell r="AF228" t="str">
            <v>f</v>
          </cell>
          <cell r="AG228">
            <v>39464</v>
          </cell>
          <cell r="AH228">
            <v>39918</v>
          </cell>
          <cell r="AI228" t="str">
            <v>ao</v>
          </cell>
          <cell r="AJ228">
            <v>40101</v>
          </cell>
          <cell r="AK228" t="str">
            <v/>
          </cell>
          <cell r="AL228">
            <v>6.0165702261967384</v>
          </cell>
          <cell r="AM228">
            <v>2009</v>
          </cell>
          <cell r="AN228">
            <v>17</v>
          </cell>
          <cell r="AO228">
            <v>40617</v>
          </cell>
          <cell r="AP228">
            <v>40632</v>
          </cell>
          <cell r="AQ228" t="str">
            <v/>
          </cell>
          <cell r="AR228">
            <v>2011</v>
          </cell>
          <cell r="BK228">
            <v>0</v>
          </cell>
          <cell r="BL228">
            <v>5.45</v>
          </cell>
          <cell r="CJ228" t="str">
            <v>SCI Saint André</v>
          </cell>
          <cell r="CK228" t="str">
            <v>INFI</v>
          </cell>
          <cell r="CL228">
            <v>39773</v>
          </cell>
          <cell r="CM228" t="str">
            <v>-</v>
          </cell>
          <cell r="CN228">
            <v>0</v>
          </cell>
          <cell r="CO228" t="str">
            <v>199 undecies A</v>
          </cell>
          <cell r="CQ228" t="str">
            <v>non</v>
          </cell>
          <cell r="CX228">
            <v>0</v>
          </cell>
          <cell r="DE228">
            <v>0</v>
          </cell>
          <cell r="DJ228">
            <v>0</v>
          </cell>
          <cell r="DO228">
            <v>0</v>
          </cell>
          <cell r="DS228">
            <v>0</v>
          </cell>
          <cell r="DT228">
            <v>0</v>
          </cell>
          <cell r="DU228">
            <v>0</v>
          </cell>
          <cell r="ED228" t="str">
            <v>G:\Habitat\OPERATIONNEL HABITAT\02- Operations\Photothèque\image non disponible.jpg</v>
          </cell>
          <cell r="EE228" t="str">
            <v>G:\Habitat\OPERATIONNEL HABITAT\02- Operations\Photothèque\image non disponible.jpg</v>
          </cell>
        </row>
        <row r="229">
          <cell r="A229" t="str">
            <v>SANTORIN/CAFE MOKA</v>
          </cell>
          <cell r="B229">
            <v>9638</v>
          </cell>
          <cell r="C229" t="str">
            <v>OUEST</v>
          </cell>
          <cell r="D229" t="str">
            <v>Possession</v>
          </cell>
          <cell r="E229" t="str">
            <v>ZAC MOULIN JOLI SEDRE</v>
          </cell>
          <cell r="F229">
            <v>44</v>
          </cell>
          <cell r="G229" t="str">
            <v>LLTS</v>
          </cell>
          <cell r="J229" t="str">
            <v>COL</v>
          </cell>
          <cell r="K229" t="str">
            <v>CF</v>
          </cell>
          <cell r="L229" t="str">
            <v>SEDRE</v>
          </cell>
          <cell r="M229" t="str">
            <v>maitrisé</v>
          </cell>
          <cell r="N229" t="str">
            <v>LC</v>
          </cell>
          <cell r="O229" t="str">
            <v>FG</v>
          </cell>
          <cell r="P229" t="str">
            <v>AM</v>
          </cell>
          <cell r="R229">
            <v>2006</v>
          </cell>
          <cell r="S229">
            <v>1</v>
          </cell>
          <cell r="T229" t="str">
            <v>sub TCO OK</v>
          </cell>
          <cell r="U229" t="str">
            <v>ESPACE CREATION</v>
          </cell>
          <cell r="V229" t="str">
            <v>L - CHANTIER EN COURS</v>
          </cell>
          <cell r="W229">
            <v>38894</v>
          </cell>
          <cell r="X229" t="str">
            <v>d</v>
          </cell>
          <cell r="Y229" t="str">
            <v>97440806A0167</v>
          </cell>
          <cell r="Z229">
            <v>38989</v>
          </cell>
          <cell r="AA229" t="str">
            <v>o</v>
          </cell>
          <cell r="AB229">
            <v>39170</v>
          </cell>
          <cell r="AC229" t="str">
            <v>v</v>
          </cell>
          <cell r="AD229">
            <v>39224</v>
          </cell>
          <cell r="AE229">
            <v>38992</v>
          </cell>
          <cell r="AF229" t="str">
            <v>f</v>
          </cell>
          <cell r="AG229">
            <v>39093</v>
          </cell>
          <cell r="AH229">
            <v>39156</v>
          </cell>
          <cell r="AI229" t="str">
            <v>ao</v>
          </cell>
          <cell r="AJ229">
            <v>39384</v>
          </cell>
          <cell r="AK229" t="str">
            <v>ch</v>
          </cell>
          <cell r="AL229">
            <v>7.4960547080483959</v>
          </cell>
          <cell r="AM229">
            <v>2007</v>
          </cell>
          <cell r="AN229">
            <v>17</v>
          </cell>
          <cell r="AO229">
            <v>39918</v>
          </cell>
          <cell r="AP229">
            <v>39933</v>
          </cell>
          <cell r="AQ229" t="str">
            <v/>
          </cell>
          <cell r="AR229">
            <v>2009</v>
          </cell>
          <cell r="AS229">
            <v>5</v>
          </cell>
          <cell r="AT229">
            <v>32</v>
          </cell>
          <cell r="AW229">
            <v>11</v>
          </cell>
          <cell r="AX229">
            <v>57</v>
          </cell>
          <cell r="BA229">
            <v>18</v>
          </cell>
          <cell r="BB229">
            <v>70</v>
          </cell>
          <cell r="BE229">
            <v>8</v>
          </cell>
          <cell r="BF229">
            <v>77</v>
          </cell>
          <cell r="BI229">
            <v>2</v>
          </cell>
          <cell r="BJ229">
            <v>101</v>
          </cell>
          <cell r="BK229">
            <v>44</v>
          </cell>
          <cell r="BL229">
            <v>4.49</v>
          </cell>
          <cell r="BM229">
            <v>0.82</v>
          </cell>
          <cell r="BO229" t="str">
            <v>signée</v>
          </cell>
          <cell r="BQ229" t="str">
            <v>signée</v>
          </cell>
          <cell r="BR229">
            <v>0</v>
          </cell>
          <cell r="BS229">
            <v>0</v>
          </cell>
          <cell r="BX229" t="str">
            <v>signé</v>
          </cell>
          <cell r="BY229">
            <v>2946</v>
          </cell>
          <cell r="BZ229">
            <v>5136</v>
          </cell>
          <cell r="CA229">
            <v>3008.45</v>
          </cell>
          <cell r="CE229" t="str">
            <v>ECS ind</v>
          </cell>
          <cell r="CI229" t="str">
            <v>D 11/2007</v>
          </cell>
          <cell r="CJ229" t="str">
            <v>-</v>
          </cell>
          <cell r="CK229" t="str">
            <v>-</v>
          </cell>
          <cell r="CL229" t="str">
            <v>-</v>
          </cell>
          <cell r="CM229" t="str">
            <v>-</v>
          </cell>
          <cell r="CN229">
            <v>0</v>
          </cell>
          <cell r="CQ229" t="str">
            <v>non</v>
          </cell>
          <cell r="CX229">
            <v>0</v>
          </cell>
          <cell r="CY229">
            <v>1050888</v>
          </cell>
          <cell r="DA229">
            <v>268312</v>
          </cell>
          <cell r="DB229">
            <v>268312</v>
          </cell>
          <cell r="DE229">
            <v>11500</v>
          </cell>
          <cell r="DF229" t="str">
            <v>TCO</v>
          </cell>
          <cell r="DG229">
            <v>440000</v>
          </cell>
          <cell r="DJ229">
            <v>2039012</v>
          </cell>
          <cell r="DO229">
            <v>0</v>
          </cell>
          <cell r="DS229">
            <v>0</v>
          </cell>
          <cell r="DT229">
            <v>342429</v>
          </cell>
          <cell r="DU229">
            <v>2381441</v>
          </cell>
          <cell r="ED229" t="str">
            <v>G:\Habitat\OPERATIONNEL HABITAT\02- Operations\Photothèque\images locatifs\SANTORI\santorin.jpg</v>
          </cell>
          <cell r="EE229" t="str">
            <v>G:\Habitat\OPERATIONNEL HABITAT\02- Operations\Photothèque\image non disponible.jpg</v>
          </cell>
          <cell r="EJ229">
            <v>36000</v>
          </cell>
        </row>
        <row r="230">
          <cell r="A230" t="str">
            <v>SAY PISCINE 1</v>
          </cell>
          <cell r="B230">
            <v>9493</v>
          </cell>
          <cell r="C230" t="str">
            <v>OUEST</v>
          </cell>
          <cell r="D230" t="str">
            <v>Port</v>
          </cell>
          <cell r="E230" t="str">
            <v>RHI SAY PISCINE</v>
          </cell>
          <cell r="F230">
            <v>18</v>
          </cell>
          <cell r="G230" t="str">
            <v>LESG</v>
          </cell>
          <cell r="J230" t="str">
            <v>IND</v>
          </cell>
          <cell r="K230" t="str">
            <v>CF</v>
          </cell>
          <cell r="L230" t="str">
            <v>SIDR</v>
          </cell>
          <cell r="N230" t="str">
            <v>EC</v>
          </cell>
          <cell r="O230" t="str">
            <v>FG</v>
          </cell>
          <cell r="P230" t="str">
            <v>LV</v>
          </cell>
          <cell r="Q230" t="str">
            <v>OP</v>
          </cell>
          <cell r="R230">
            <v>2003</v>
          </cell>
          <cell r="U230" t="str">
            <v>ATELIER GAZUT</v>
          </cell>
          <cell r="V230" t="str">
            <v>M - LIVRE/GPA</v>
          </cell>
          <cell r="W230">
            <v>37820</v>
          </cell>
          <cell r="X230" t="str">
            <v>d</v>
          </cell>
          <cell r="Z230">
            <v>37904</v>
          </cell>
          <cell r="AA230" t="str">
            <v>o</v>
          </cell>
          <cell r="AB230" t="str">
            <v>validé</v>
          </cell>
          <cell r="AC230" t="str">
            <v/>
          </cell>
          <cell r="AD230">
            <v>39224</v>
          </cell>
          <cell r="AE230">
            <v>37915</v>
          </cell>
          <cell r="AF230" t="str">
            <v>f</v>
          </cell>
          <cell r="AG230">
            <v>37977</v>
          </cell>
          <cell r="AH230">
            <v>38153</v>
          </cell>
          <cell r="AI230" t="str">
            <v>ao</v>
          </cell>
          <cell r="AJ230">
            <v>38292</v>
          </cell>
          <cell r="AK230" t="str">
            <v/>
          </cell>
          <cell r="AL230">
            <v>4.5699631772751186</v>
          </cell>
          <cell r="AM230">
            <v>2004</v>
          </cell>
          <cell r="AN230">
            <v>16</v>
          </cell>
          <cell r="AO230">
            <v>38777</v>
          </cell>
          <cell r="AP230">
            <v>39187</v>
          </cell>
          <cell r="AQ230" t="str">
            <v>li</v>
          </cell>
          <cell r="AR230">
            <v>2007</v>
          </cell>
          <cell r="CJ230" t="str">
            <v>-</v>
          </cell>
          <cell r="CK230" t="str">
            <v>-</v>
          </cell>
          <cell r="CL230" t="str">
            <v>-</v>
          </cell>
          <cell r="CM230" t="str">
            <v>-</v>
          </cell>
          <cell r="CN230">
            <v>0</v>
          </cell>
          <cell r="CQ230" t="str">
            <v>oui</v>
          </cell>
          <cell r="CX230">
            <v>0</v>
          </cell>
          <cell r="DE230">
            <v>0</v>
          </cell>
          <cell r="DJ230">
            <v>0</v>
          </cell>
          <cell r="DO230">
            <v>0</v>
          </cell>
          <cell r="DS230">
            <v>0</v>
          </cell>
          <cell r="DT230">
            <v>0</v>
          </cell>
          <cell r="DU230">
            <v>0</v>
          </cell>
          <cell r="ED230" t="str">
            <v>G:\Habitat\OPERATIONNEL HABITAT\02- Operations\Photothèque\image non disponible.jpg</v>
          </cell>
          <cell r="EE230" t="str">
            <v>G:\Habitat\OPERATIONNEL HABITAT\02- Operations\Photothèque\image non disponible.jpg</v>
          </cell>
        </row>
        <row r="231">
          <cell r="A231" t="str">
            <v>SAY PISCINE 2</v>
          </cell>
          <cell r="B231">
            <v>9557</v>
          </cell>
          <cell r="C231" t="str">
            <v>OUEST</v>
          </cell>
          <cell r="D231" t="str">
            <v>Port</v>
          </cell>
          <cell r="E231" t="str">
            <v>RHI SAY PISCINE</v>
          </cell>
          <cell r="F231">
            <v>12</v>
          </cell>
          <cell r="G231" t="str">
            <v>LESG</v>
          </cell>
          <cell r="J231" t="str">
            <v>IND</v>
          </cell>
          <cell r="K231" t="str">
            <v>CF</v>
          </cell>
          <cell r="L231" t="str">
            <v>SIDR</v>
          </cell>
          <cell r="N231" t="str">
            <v>BS</v>
          </cell>
          <cell r="O231" t="str">
            <v>FG</v>
          </cell>
          <cell r="P231" t="str">
            <v>LV</v>
          </cell>
          <cell r="Q231" t="str">
            <v>OP</v>
          </cell>
          <cell r="R231">
            <v>2004</v>
          </cell>
          <cell r="T231" t="str">
            <v>demande solaire refusé/libération 2 lots très difficile/DA pour vente 6 les g ???</v>
          </cell>
          <cell r="U231" t="str">
            <v>ATELIER GAZUT</v>
          </cell>
          <cell r="V231" t="str">
            <v>L - CHANTIER EN COURS</v>
          </cell>
          <cell r="W231">
            <v>38201</v>
          </cell>
          <cell r="X231" t="str">
            <v>d</v>
          </cell>
          <cell r="Y231" t="str">
            <v>94440704a0064</v>
          </cell>
          <cell r="Z231">
            <v>38446</v>
          </cell>
          <cell r="AA231" t="str">
            <v>o</v>
          </cell>
          <cell r="AB231" t="str">
            <v>validé</v>
          </cell>
          <cell r="AC231" t="str">
            <v/>
          </cell>
          <cell r="AD231">
            <v>39224</v>
          </cell>
          <cell r="AE231">
            <v>38224</v>
          </cell>
          <cell r="AF231" t="str">
            <v>f</v>
          </cell>
          <cell r="AG231">
            <v>38285</v>
          </cell>
          <cell r="AH231">
            <v>39001</v>
          </cell>
          <cell r="AI231" t="str">
            <v>ao</v>
          </cell>
          <cell r="AJ231">
            <v>39377</v>
          </cell>
          <cell r="AK231" t="str">
            <v/>
          </cell>
          <cell r="AL231">
            <v>12.361914781693844</v>
          </cell>
          <cell r="AM231">
            <v>2007</v>
          </cell>
          <cell r="AN231">
            <v>16</v>
          </cell>
          <cell r="AO231">
            <v>39866</v>
          </cell>
          <cell r="AP231">
            <v>39881</v>
          </cell>
          <cell r="AQ231" t="str">
            <v>li</v>
          </cell>
          <cell r="AR231">
            <v>2009</v>
          </cell>
          <cell r="CJ231" t="str">
            <v>-</v>
          </cell>
          <cell r="CK231" t="str">
            <v>-</v>
          </cell>
          <cell r="CL231" t="str">
            <v>-</v>
          </cell>
          <cell r="CM231" t="str">
            <v>-</v>
          </cell>
          <cell r="CN231">
            <v>0</v>
          </cell>
          <cell r="CQ231" t="str">
            <v>non</v>
          </cell>
          <cell r="CX231">
            <v>0</v>
          </cell>
          <cell r="DE231">
            <v>0</v>
          </cell>
          <cell r="DJ231">
            <v>0</v>
          </cell>
          <cell r="DO231">
            <v>0</v>
          </cell>
          <cell r="DS231">
            <v>0</v>
          </cell>
          <cell r="DT231">
            <v>0</v>
          </cell>
          <cell r="DU231">
            <v>0</v>
          </cell>
          <cell r="ED231" t="str">
            <v>G:\Habitat\OPERATIONNEL HABITAT\02- Operations\Photothèque\image non disponible.jpg</v>
          </cell>
          <cell r="EE231" t="str">
            <v>G:\Habitat\OPERATIONNEL HABITAT\02- Operations\Photothèque\image non disponible.jpg</v>
          </cell>
        </row>
        <row r="232">
          <cell r="A232" t="str">
            <v>SAY PISCINE 3</v>
          </cell>
          <cell r="B232">
            <v>9623</v>
          </cell>
          <cell r="C232" t="str">
            <v>OUEST</v>
          </cell>
          <cell r="D232" t="str">
            <v>Port</v>
          </cell>
          <cell r="E232" t="str">
            <v>RHI SAY PISCINE</v>
          </cell>
          <cell r="F232">
            <v>11</v>
          </cell>
          <cell r="G232" t="str">
            <v>LESG</v>
          </cell>
          <cell r="J232" t="str">
            <v>IND</v>
          </cell>
          <cell r="K232" t="str">
            <v>CF</v>
          </cell>
          <cell r="L232" t="str">
            <v>SIDR</v>
          </cell>
          <cell r="M232" t="str">
            <v>maitrisé</v>
          </cell>
          <cell r="N232" t="str">
            <v>BS</v>
          </cell>
          <cell r="O232" t="str">
            <v>FG</v>
          </cell>
          <cell r="P232" t="str">
            <v>LV</v>
          </cell>
          <cell r="Q232" t="str">
            <v>OP</v>
          </cell>
          <cell r="R232">
            <v>2005</v>
          </cell>
          <cell r="T232" t="str">
            <v>DA ? Libération ?</v>
          </cell>
          <cell r="U232" t="str">
            <v>SOAA MEUNIER</v>
          </cell>
          <cell r="V232" t="str">
            <v>L - CHANTIER EN COURS</v>
          </cell>
          <cell r="W232">
            <v>38616</v>
          </cell>
          <cell r="X232" t="str">
            <v>d</v>
          </cell>
          <cell r="Y232" t="str">
            <v>97440705a0087</v>
          </cell>
          <cell r="Z232">
            <v>38810</v>
          </cell>
          <cell r="AA232" t="str">
            <v>o</v>
          </cell>
          <cell r="AB232" t="str">
            <v>validé</v>
          </cell>
          <cell r="AC232" t="str">
            <v/>
          </cell>
          <cell r="AD232">
            <v>39224</v>
          </cell>
          <cell r="AE232">
            <v>38624</v>
          </cell>
          <cell r="AF232" t="str">
            <v>f</v>
          </cell>
          <cell r="AG232">
            <v>38695</v>
          </cell>
          <cell r="AH232">
            <v>39001</v>
          </cell>
          <cell r="AI232" t="str">
            <v>ao</v>
          </cell>
          <cell r="AJ232">
            <v>39377</v>
          </cell>
          <cell r="AK232" t="str">
            <v/>
          </cell>
          <cell r="AL232">
            <v>12.361914781693844</v>
          </cell>
          <cell r="AM232">
            <v>2007</v>
          </cell>
          <cell r="AN232">
            <v>17</v>
          </cell>
          <cell r="AO232">
            <v>39894</v>
          </cell>
          <cell r="AP232">
            <v>39909</v>
          </cell>
          <cell r="AQ232" t="str">
            <v>li</v>
          </cell>
          <cell r="AR232">
            <v>2009</v>
          </cell>
          <cell r="CJ232" t="str">
            <v>-</v>
          </cell>
          <cell r="CK232" t="str">
            <v>-</v>
          </cell>
          <cell r="CL232" t="str">
            <v>-</v>
          </cell>
          <cell r="CM232" t="str">
            <v>-</v>
          </cell>
          <cell r="CN232">
            <v>0</v>
          </cell>
          <cell r="CQ232" t="str">
            <v>non</v>
          </cell>
          <cell r="CX232">
            <v>0</v>
          </cell>
          <cell r="DE232">
            <v>0</v>
          </cell>
          <cell r="DJ232">
            <v>0</v>
          </cell>
          <cell r="DO232">
            <v>0</v>
          </cell>
          <cell r="DS232">
            <v>0</v>
          </cell>
          <cell r="DT232">
            <v>0</v>
          </cell>
          <cell r="DU232">
            <v>0</v>
          </cell>
          <cell r="ED232" t="str">
            <v>G:\Habitat\OPERATIONNEL HABITAT\02- Operations\Photothèque\image non disponible.jpg</v>
          </cell>
          <cell r="EE232" t="str">
            <v>G:\Habitat\OPERATIONNEL HABITAT\02- Operations\Photothèque\image non disponible.jpg</v>
          </cell>
        </row>
        <row r="233">
          <cell r="A233" t="str">
            <v>SAY PISCINE 4</v>
          </cell>
          <cell r="B233">
            <v>9711</v>
          </cell>
          <cell r="C233" t="str">
            <v>OUEST</v>
          </cell>
          <cell r="D233" t="str">
            <v>Port</v>
          </cell>
          <cell r="E233" t="str">
            <v>RHI SAY PISCINE</v>
          </cell>
          <cell r="F233">
            <v>10</v>
          </cell>
          <cell r="G233" t="str">
            <v>LESG</v>
          </cell>
          <cell r="J233" t="str">
            <v>IND</v>
          </cell>
          <cell r="K233" t="str">
            <v>CF</v>
          </cell>
          <cell r="L233" t="str">
            <v>SIDR</v>
          </cell>
          <cell r="M233" t="str">
            <v>maitrisé</v>
          </cell>
          <cell r="N233" t="str">
            <v>BS</v>
          </cell>
          <cell r="O233" t="str">
            <v>FG</v>
          </cell>
          <cell r="P233" t="str">
            <v>LV</v>
          </cell>
          <cell r="Q233" t="str">
            <v>OP</v>
          </cell>
          <cell r="R233">
            <v>2007</v>
          </cell>
          <cell r="S233">
            <v>1</v>
          </cell>
          <cell r="T233" t="str">
            <v>aléas fort | libération du foncier</v>
          </cell>
          <cell r="U233" t="str">
            <v>ATELIER GAZUT</v>
          </cell>
          <cell r="V233" t="str">
            <v>I - ACT</v>
          </cell>
          <cell r="W233">
            <v>39385</v>
          </cell>
          <cell r="X233" t="str">
            <v>d</v>
          </cell>
          <cell r="Y233" t="str">
            <v>97440707a0077</v>
          </cell>
          <cell r="Z233">
            <v>39485</v>
          </cell>
          <cell r="AA233" t="str">
            <v>o</v>
          </cell>
          <cell r="AC233" t="str">
            <v/>
          </cell>
          <cell r="AD233">
            <v>39387</v>
          </cell>
          <cell r="AE233">
            <v>39386</v>
          </cell>
          <cell r="AF233" t="str">
            <v>f</v>
          </cell>
          <cell r="AG233">
            <v>39435</v>
          </cell>
          <cell r="AH233">
            <v>39694</v>
          </cell>
          <cell r="AI233" t="str">
            <v>ao</v>
          </cell>
          <cell r="AJ233">
            <v>39918</v>
          </cell>
          <cell r="AK233" t="str">
            <v>ch</v>
          </cell>
          <cell r="AL233">
            <v>7.364544976328248</v>
          </cell>
          <cell r="AM233">
            <v>2009</v>
          </cell>
          <cell r="AN233">
            <v>16</v>
          </cell>
          <cell r="AO233">
            <v>40405</v>
          </cell>
          <cell r="AP233">
            <v>40420</v>
          </cell>
          <cell r="AQ233" t="str">
            <v/>
          </cell>
          <cell r="AR233">
            <v>2010</v>
          </cell>
          <cell r="CJ233" t="str">
            <v>-</v>
          </cell>
          <cell r="CK233" t="str">
            <v>-</v>
          </cell>
          <cell r="CL233" t="str">
            <v>-</v>
          </cell>
          <cell r="CN233">
            <v>0</v>
          </cell>
          <cell r="CQ233" t="str">
            <v>non</v>
          </cell>
          <cell r="CX233">
            <v>0</v>
          </cell>
          <cell r="DE233">
            <v>0</v>
          </cell>
          <cell r="DJ233">
            <v>0</v>
          </cell>
          <cell r="DO233">
            <v>0</v>
          </cell>
          <cell r="DS233">
            <v>0</v>
          </cell>
          <cell r="DT233">
            <v>0</v>
          </cell>
          <cell r="DU233">
            <v>0</v>
          </cell>
          <cell r="ED233" t="str">
            <v>G:\Habitat\OPERATIONNEL HABITAT\02- Operations\Photothèque\image non disponible.jpg</v>
          </cell>
          <cell r="EE233" t="str">
            <v>G:\Habitat\OPERATIONNEL HABITAT\02- Operations\Photothèque\image non disponible.jpg</v>
          </cell>
        </row>
        <row r="234">
          <cell r="A234" t="str">
            <v>SEYCHELLES</v>
          </cell>
          <cell r="B234">
            <v>9607</v>
          </cell>
          <cell r="C234" t="str">
            <v>SUD</v>
          </cell>
          <cell r="D234" t="str">
            <v>Saint-Louis</v>
          </cell>
          <cell r="E234" t="str">
            <v>ZAC AVENIR</v>
          </cell>
          <cell r="F234">
            <v>62</v>
          </cell>
          <cell r="G234" t="str">
            <v>LLTS</v>
          </cell>
          <cell r="J234" t="str">
            <v>COL</v>
          </cell>
          <cell r="K234" t="str">
            <v>CF</v>
          </cell>
          <cell r="L234" t="str">
            <v>SIDR</v>
          </cell>
          <cell r="N234" t="str">
            <v>PC</v>
          </cell>
          <cell r="O234" t="str">
            <v>DL</v>
          </cell>
          <cell r="P234" t="str">
            <v>CS</v>
          </cell>
          <cell r="Q234" t="str">
            <v>HBM</v>
          </cell>
          <cell r="R234">
            <v>2005</v>
          </cell>
          <cell r="T234" t="str">
            <v>ras</v>
          </cell>
          <cell r="U234" t="str">
            <v>MARAIS TESSIER</v>
          </cell>
          <cell r="V234" t="str">
            <v>M - LIVRE/GPA</v>
          </cell>
          <cell r="W234">
            <v>38538</v>
          </cell>
          <cell r="X234" t="str">
            <v>d</v>
          </cell>
          <cell r="Y234" t="str">
            <v>97441405A0346</v>
          </cell>
          <cell r="Z234">
            <v>38645</v>
          </cell>
          <cell r="AA234" t="str">
            <v>o</v>
          </cell>
          <cell r="AB234" t="str">
            <v>validé</v>
          </cell>
          <cell r="AC234" t="str">
            <v/>
          </cell>
          <cell r="AD234">
            <v>38624</v>
          </cell>
          <cell r="AE234">
            <v>38540</v>
          </cell>
          <cell r="AF234" t="str">
            <v>f</v>
          </cell>
          <cell r="AG234">
            <v>38722</v>
          </cell>
          <cell r="AH234">
            <v>38657</v>
          </cell>
          <cell r="AI234" t="str">
            <v>ao</v>
          </cell>
          <cell r="AJ234">
            <v>38831</v>
          </cell>
          <cell r="AK234" t="str">
            <v/>
          </cell>
          <cell r="AL234">
            <v>5.7206733298264067</v>
          </cell>
          <cell r="AM234">
            <v>2006</v>
          </cell>
          <cell r="AN234">
            <v>17</v>
          </cell>
          <cell r="AO234">
            <v>39314</v>
          </cell>
          <cell r="AP234">
            <v>39337</v>
          </cell>
          <cell r="AQ234" t="str">
            <v>li</v>
          </cell>
          <cell r="AR234">
            <v>2007</v>
          </cell>
          <cell r="AW234">
            <v>11</v>
          </cell>
          <cell r="AX234">
            <v>59</v>
          </cell>
          <cell r="BA234">
            <v>27</v>
          </cell>
          <cell r="BB234">
            <v>69</v>
          </cell>
          <cell r="BE234">
            <v>19</v>
          </cell>
          <cell r="BF234">
            <v>78</v>
          </cell>
          <cell r="BI234">
            <v>5</v>
          </cell>
          <cell r="BJ234">
            <v>96</v>
          </cell>
          <cell r="BK234">
            <v>62</v>
          </cell>
          <cell r="BL234">
            <v>4.2</v>
          </cell>
          <cell r="BM234">
            <v>0.82</v>
          </cell>
          <cell r="BN234">
            <v>0.2</v>
          </cell>
          <cell r="BO234" t="str">
            <v>signée</v>
          </cell>
          <cell r="BP234">
            <v>0.8</v>
          </cell>
          <cell r="BQ234" t="str">
            <v>signée</v>
          </cell>
          <cell r="BX234" t="str">
            <v>signé</v>
          </cell>
          <cell r="BY234">
            <v>4495</v>
          </cell>
          <cell r="BZ234">
            <v>5957</v>
          </cell>
          <cell r="CA234">
            <v>4684.18</v>
          </cell>
          <cell r="CE234" t="str">
            <v>ECS ind</v>
          </cell>
          <cell r="CF234">
            <v>229400</v>
          </cell>
          <cell r="CG234">
            <v>68820</v>
          </cell>
          <cell r="CH234">
            <v>103230</v>
          </cell>
          <cell r="CI234">
            <v>57350</v>
          </cell>
          <cell r="CJ234" t="str">
            <v>-</v>
          </cell>
          <cell r="CK234" t="str">
            <v>-</v>
          </cell>
          <cell r="CL234" t="str">
            <v>-</v>
          </cell>
          <cell r="CM234" t="str">
            <v>-</v>
          </cell>
          <cell r="CN234">
            <v>0</v>
          </cell>
          <cell r="CQ234" t="str">
            <v>oui</v>
          </cell>
          <cell r="CR234">
            <v>332259</v>
          </cell>
          <cell r="CT234">
            <v>3492687</v>
          </cell>
          <cell r="CX234">
            <v>3824946</v>
          </cell>
          <cell r="DE234">
            <v>172050</v>
          </cell>
          <cell r="DJ234">
            <v>172050</v>
          </cell>
          <cell r="DO234">
            <v>0</v>
          </cell>
          <cell r="DQ234">
            <v>91924</v>
          </cell>
          <cell r="DS234">
            <v>91924</v>
          </cell>
          <cell r="DT234">
            <v>183848</v>
          </cell>
          <cell r="DU234">
            <v>-3469048</v>
          </cell>
          <cell r="ED234" t="str">
            <v>G:\Habitat\OPERATIONNEL HABITAT\02- Operations\Photothèque\images locatifs\Seychelles\pers seychelles.jpg</v>
          </cell>
          <cell r="EE234" t="str">
            <v>G:\Habitat\OPERATIONNEL HABITAT\02- Operations\Photothèque\image non disponible.jpg</v>
          </cell>
        </row>
        <row r="235">
          <cell r="A235" t="str">
            <v>Solde LESg</v>
          </cell>
          <cell r="C235" t="str">
            <v>EST</v>
          </cell>
          <cell r="D235" t="str">
            <v>Saint-Benoît</v>
          </cell>
          <cell r="E235" t="str">
            <v>ZAC ENTREE DE VILLE ST ANNE</v>
          </cell>
          <cell r="F235">
            <v>7</v>
          </cell>
          <cell r="G235" t="str">
            <v>LESG</v>
          </cell>
          <cell r="J235" t="str">
            <v>MV</v>
          </cell>
          <cell r="K235" t="str">
            <v>CF</v>
          </cell>
          <cell r="L235" t="str">
            <v>SIDR</v>
          </cell>
          <cell r="N235" t="str">
            <v>BS</v>
          </cell>
          <cell r="R235">
            <v>2011</v>
          </cell>
          <cell r="AA235" t="str">
            <v/>
          </cell>
          <cell r="AC235" t="str">
            <v/>
          </cell>
          <cell r="AI235" t="str">
            <v/>
          </cell>
          <cell r="AK235" t="str">
            <v/>
          </cell>
          <cell r="AL235">
            <v>0</v>
          </cell>
          <cell r="AQ235" t="str">
            <v/>
          </cell>
          <cell r="CJ235" t="str">
            <v>-</v>
          </cell>
          <cell r="CK235" t="str">
            <v>-</v>
          </cell>
          <cell r="CL235" t="str">
            <v>-</v>
          </cell>
          <cell r="CM235" t="str">
            <v>-</v>
          </cell>
          <cell r="CN235">
            <v>0</v>
          </cell>
          <cell r="CQ235" t="str">
            <v>non</v>
          </cell>
          <cell r="CX235">
            <v>0</v>
          </cell>
          <cell r="DE235">
            <v>0</v>
          </cell>
          <cell r="DJ235">
            <v>0</v>
          </cell>
          <cell r="DO235">
            <v>0</v>
          </cell>
          <cell r="DS235">
            <v>0</v>
          </cell>
          <cell r="DT235">
            <v>0</v>
          </cell>
          <cell r="DU235">
            <v>0</v>
          </cell>
          <cell r="ED235" t="str">
            <v>G:\Habitat\OPERATIONNEL HABITAT\02- Operations\Photothèque\image non disponible.jpg</v>
          </cell>
          <cell r="EE235" t="str">
            <v>G:\Habitat\OPERATIONNEL HABITAT\02- Operations\Photothèque\image non disponible.jpg</v>
          </cell>
        </row>
        <row r="236">
          <cell r="A236" t="str">
            <v>STADE 1</v>
          </cell>
          <cell r="B236">
            <v>9618</v>
          </cell>
          <cell r="C236" t="str">
            <v>SUD</v>
          </cell>
          <cell r="D236" t="str">
            <v>Saint-Louis</v>
          </cell>
          <cell r="E236" t="str">
            <v>RHI DU STADE</v>
          </cell>
          <cell r="F236">
            <v>13</v>
          </cell>
          <cell r="G236" t="str">
            <v>LESG</v>
          </cell>
          <cell r="J236" t="str">
            <v>IND</v>
          </cell>
          <cell r="K236" t="str">
            <v>CF</v>
          </cell>
          <cell r="L236" t="str">
            <v>SIDR</v>
          </cell>
          <cell r="N236" t="str">
            <v>BS</v>
          </cell>
          <cell r="O236" t="str">
            <v>FG</v>
          </cell>
          <cell r="P236" t="str">
            <v>LV</v>
          </cell>
          <cell r="Q236" t="str">
            <v>HBM</v>
          </cell>
          <cell r="R236">
            <v>2005</v>
          </cell>
          <cell r="T236" t="str">
            <v>verif propriéte avec amenageur/da/notaire etc</v>
          </cell>
          <cell r="U236" t="str">
            <v>SOAA MEUNIER</v>
          </cell>
          <cell r="V236" t="str">
            <v>M - LIVRE/GPA</v>
          </cell>
          <cell r="W236">
            <v>38610</v>
          </cell>
          <cell r="X236" t="str">
            <v>d</v>
          </cell>
          <cell r="Y236" t="str">
            <v>97441405a478</v>
          </cell>
          <cell r="Z236">
            <v>38720</v>
          </cell>
          <cell r="AA236" t="str">
            <v>o</v>
          </cell>
          <cell r="AB236" t="str">
            <v>validé</v>
          </cell>
          <cell r="AC236" t="str">
            <v/>
          </cell>
          <cell r="AD236">
            <v>38624</v>
          </cell>
          <cell r="AE236">
            <v>38621</v>
          </cell>
          <cell r="AF236" t="str">
            <v>f</v>
          </cell>
          <cell r="AG236">
            <v>38695</v>
          </cell>
          <cell r="AH236">
            <v>38883</v>
          </cell>
          <cell r="AI236" t="str">
            <v>ao</v>
          </cell>
          <cell r="AJ236">
            <v>39146</v>
          </cell>
          <cell r="AK236" t="str">
            <v/>
          </cell>
          <cell r="AL236">
            <v>8.646764860599685</v>
          </cell>
          <cell r="AM236">
            <v>2007</v>
          </cell>
          <cell r="AN236">
            <v>21</v>
          </cell>
          <cell r="AO236">
            <v>39787</v>
          </cell>
          <cell r="AP236">
            <v>39802</v>
          </cell>
          <cell r="AQ236" t="str">
            <v>li</v>
          </cell>
          <cell r="AR236">
            <v>2008</v>
          </cell>
          <cell r="CJ236" t="str">
            <v>-</v>
          </cell>
          <cell r="CK236" t="str">
            <v>-</v>
          </cell>
          <cell r="CL236" t="str">
            <v>-</v>
          </cell>
          <cell r="CM236" t="str">
            <v>-</v>
          </cell>
          <cell r="CN236">
            <v>0</v>
          </cell>
          <cell r="CQ236" t="str">
            <v>oui</v>
          </cell>
          <cell r="CX236">
            <v>0</v>
          </cell>
          <cell r="DE236">
            <v>0</v>
          </cell>
          <cell r="DJ236">
            <v>0</v>
          </cell>
          <cell r="DO236">
            <v>0</v>
          </cell>
          <cell r="DS236">
            <v>0</v>
          </cell>
          <cell r="DT236">
            <v>0</v>
          </cell>
          <cell r="DU236">
            <v>0</v>
          </cell>
          <cell r="ED236" t="str">
            <v>G:\Habitat\OPERATIONNEL HABITAT\02- Operations\Photothèque\image non disponible.jpg</v>
          </cell>
          <cell r="EE236" t="str">
            <v>G:\Habitat\OPERATIONNEL HABITAT\02- Operations\Photothèque\image non disponible.jpg</v>
          </cell>
        </row>
        <row r="237">
          <cell r="A237" t="str">
            <v>SUMATRA</v>
          </cell>
          <cell r="B237">
            <v>9687</v>
          </cell>
          <cell r="C237" t="str">
            <v>SUD</v>
          </cell>
          <cell r="D237" t="str">
            <v>Saint-Louis</v>
          </cell>
          <cell r="E237" t="str">
            <v>ZAC AVENIR</v>
          </cell>
          <cell r="F237">
            <v>36</v>
          </cell>
          <cell r="G237" t="str">
            <v>LLTS</v>
          </cell>
          <cell r="J237" t="str">
            <v>COL</v>
          </cell>
          <cell r="K237" t="str">
            <v>CF</v>
          </cell>
          <cell r="L237" t="str">
            <v>SIDR</v>
          </cell>
          <cell r="M237" t="str">
            <v>maitrisé</v>
          </cell>
          <cell r="N237" t="str">
            <v>JEM</v>
          </cell>
          <cell r="O237" t="str">
            <v>DL</v>
          </cell>
          <cell r="P237" t="str">
            <v>CS</v>
          </cell>
          <cell r="Q237" t="str">
            <v>HBM</v>
          </cell>
          <cell r="R237">
            <v>2007</v>
          </cell>
          <cell r="S237">
            <v>1</v>
          </cell>
          <cell r="T237" t="str">
            <v>Prestations ???</v>
          </cell>
          <cell r="U237" t="str">
            <v>JP RAVAUX</v>
          </cell>
          <cell r="V237" t="str">
            <v>H - APPEL D'OFFRES</v>
          </cell>
          <cell r="W237">
            <v>39217</v>
          </cell>
          <cell r="X237" t="str">
            <v>d</v>
          </cell>
          <cell r="Y237" t="str">
            <v>97441407A0198</v>
          </cell>
          <cell r="Z237">
            <v>39283</v>
          </cell>
          <cell r="AA237" t="str">
            <v>o</v>
          </cell>
          <cell r="AB237">
            <v>39170</v>
          </cell>
          <cell r="AC237" t="str">
            <v>v</v>
          </cell>
          <cell r="AD237">
            <v>39231</v>
          </cell>
          <cell r="AE237">
            <v>39245</v>
          </cell>
          <cell r="AF237" t="str">
            <v>f</v>
          </cell>
          <cell r="AG237">
            <v>39316</v>
          </cell>
          <cell r="AH237">
            <v>39616</v>
          </cell>
          <cell r="AI237" t="str">
            <v>ao</v>
          </cell>
          <cell r="AJ237">
            <v>39799</v>
          </cell>
          <cell r="AK237" t="str">
            <v>ch</v>
          </cell>
          <cell r="AL237">
            <v>6.0165702261967384</v>
          </cell>
          <cell r="AM237">
            <v>2008</v>
          </cell>
          <cell r="AN237">
            <v>16</v>
          </cell>
          <cell r="AO237">
            <v>40285</v>
          </cell>
          <cell r="AP237">
            <v>40300</v>
          </cell>
          <cell r="AQ237" t="str">
            <v/>
          </cell>
          <cell r="AR237">
            <v>2010</v>
          </cell>
          <cell r="BK237">
            <v>0</v>
          </cell>
          <cell r="BL237">
            <v>4.76</v>
          </cell>
          <cell r="BO237" t="str">
            <v>à faire</v>
          </cell>
          <cell r="BQ237" t="str">
            <v>à faire</v>
          </cell>
          <cell r="BX237" t="str">
            <v>En attente accord de principe</v>
          </cell>
          <cell r="BY237">
            <v>4959</v>
          </cell>
          <cell r="BZ237">
            <v>2840</v>
          </cell>
          <cell r="CA237">
            <v>2574</v>
          </cell>
          <cell r="CJ237" t="str">
            <v>SCI Saint André</v>
          </cell>
          <cell r="CK237" t="str">
            <v>INFI</v>
          </cell>
          <cell r="CL237">
            <v>39773</v>
          </cell>
          <cell r="CM237" t="str">
            <v>-</v>
          </cell>
          <cell r="CN237">
            <v>0</v>
          </cell>
          <cell r="CO237" t="str">
            <v>199 undecies A</v>
          </cell>
          <cell r="CQ237" t="str">
            <v>non</v>
          </cell>
          <cell r="CX237">
            <v>0</v>
          </cell>
          <cell r="DE237">
            <v>0</v>
          </cell>
          <cell r="DJ237">
            <v>0</v>
          </cell>
          <cell r="DO237">
            <v>0</v>
          </cell>
          <cell r="DS237">
            <v>0</v>
          </cell>
          <cell r="DT237">
            <v>0</v>
          </cell>
          <cell r="DU237">
            <v>0</v>
          </cell>
          <cell r="ED237" t="str">
            <v>G:\Habitat\OPERATIONNEL HABITAT\02- Operations\Photothèque\image non disponible.jpg</v>
          </cell>
          <cell r="EE237" t="str">
            <v>G:\Habitat\OPERATIONNEL HABITAT\02- Operations\Photothèque\image non disponible.jpg</v>
          </cell>
        </row>
        <row r="238">
          <cell r="A238" t="str">
            <v>TALIPOT</v>
          </cell>
          <cell r="B238">
            <v>9647</v>
          </cell>
          <cell r="C238" t="str">
            <v>EST</v>
          </cell>
          <cell r="D238" t="str">
            <v>Saint-André</v>
          </cell>
          <cell r="E238" t="str">
            <v>ZAC CRESSONIERE</v>
          </cell>
          <cell r="F238">
            <v>32</v>
          </cell>
          <cell r="G238" t="str">
            <v>LLS</v>
          </cell>
          <cell r="J238" t="str">
            <v>COL</v>
          </cell>
          <cell r="K238" t="str">
            <v>CF</v>
          </cell>
          <cell r="L238" t="str">
            <v>SIDR</v>
          </cell>
          <cell r="M238" t="str">
            <v>maitrisé</v>
          </cell>
          <cell r="N238" t="str">
            <v>JPM</v>
          </cell>
          <cell r="O238" t="str">
            <v>JH</v>
          </cell>
          <cell r="P238" t="str">
            <v>CC</v>
          </cell>
          <cell r="Q238" t="str">
            <v>SPG</v>
          </cell>
          <cell r="R238">
            <v>2006</v>
          </cell>
          <cell r="S238">
            <v>0</v>
          </cell>
          <cell r="T238" t="str">
            <v>DF OK</v>
          </cell>
          <cell r="U238" t="str">
            <v>LAFON MIGNOT</v>
          </cell>
          <cell r="V238" t="str">
            <v>L - CHANTIER EN COURS</v>
          </cell>
          <cell r="W238">
            <v>38896</v>
          </cell>
          <cell r="X238" t="str">
            <v>d</v>
          </cell>
          <cell r="Y238" t="str">
            <v>97440906A0358</v>
          </cell>
          <cell r="Z238">
            <v>39426</v>
          </cell>
          <cell r="AA238" t="str">
            <v>o</v>
          </cell>
          <cell r="AB238">
            <v>38974</v>
          </cell>
          <cell r="AC238" t="str">
            <v>v</v>
          </cell>
          <cell r="AD238">
            <v>38990</v>
          </cell>
          <cell r="AE238">
            <v>38904</v>
          </cell>
          <cell r="AF238" t="str">
            <v>f</v>
          </cell>
          <cell r="AG238">
            <v>39093</v>
          </cell>
          <cell r="AH238">
            <v>39550</v>
          </cell>
          <cell r="AI238" t="str">
            <v>ao</v>
          </cell>
          <cell r="AJ238">
            <v>39633</v>
          </cell>
          <cell r="AK238" t="str">
            <v>ch</v>
          </cell>
          <cell r="AL238">
            <v>2.7288269331930564</v>
          </cell>
          <cell r="AM238">
            <v>2008</v>
          </cell>
          <cell r="AN238">
            <v>15</v>
          </cell>
          <cell r="AO238">
            <v>40090</v>
          </cell>
          <cell r="AP238">
            <v>40105</v>
          </cell>
          <cell r="AQ238" t="str">
            <v/>
          </cell>
          <cell r="AR238">
            <v>2009</v>
          </cell>
          <cell r="AS238">
            <v>2</v>
          </cell>
          <cell r="AT238">
            <v>31</v>
          </cell>
          <cell r="AW238">
            <v>4</v>
          </cell>
          <cell r="AX238">
            <v>60</v>
          </cell>
          <cell r="BA238">
            <v>14</v>
          </cell>
          <cell r="BB238">
            <v>70</v>
          </cell>
          <cell r="BE238">
            <v>10</v>
          </cell>
          <cell r="BF238">
            <v>83</v>
          </cell>
          <cell r="BI238">
            <v>2</v>
          </cell>
          <cell r="BJ238">
            <v>101</v>
          </cell>
          <cell r="BK238">
            <v>32</v>
          </cell>
          <cell r="BL238">
            <v>5.69</v>
          </cell>
          <cell r="BM238">
            <v>0.82</v>
          </cell>
          <cell r="BO238" t="str">
            <v>à faire</v>
          </cell>
          <cell r="BQ238" t="str">
            <v>à faire</v>
          </cell>
          <cell r="BX238" t="str">
            <v>demande à faire</v>
          </cell>
          <cell r="BY238">
            <v>2272</v>
          </cell>
          <cell r="BZ238">
            <v>2782</v>
          </cell>
          <cell r="CA238">
            <v>2318.1999999999998</v>
          </cell>
          <cell r="CE238" t="str">
            <v>ECS ind</v>
          </cell>
          <cell r="CF238">
            <v>118400</v>
          </cell>
          <cell r="CG238">
            <v>35520</v>
          </cell>
          <cell r="CH238">
            <v>53280</v>
          </cell>
          <cell r="CI238">
            <v>29600</v>
          </cell>
          <cell r="CJ238" t="str">
            <v>SNC Talipot</v>
          </cell>
          <cell r="CK238" t="str">
            <v>-</v>
          </cell>
          <cell r="CL238" t="str">
            <v>-</v>
          </cell>
          <cell r="CM238" t="str">
            <v>-</v>
          </cell>
          <cell r="CN238">
            <v>0</v>
          </cell>
          <cell r="CQ238" t="str">
            <v>non</v>
          </cell>
          <cell r="CX238">
            <v>0</v>
          </cell>
          <cell r="DE238">
            <v>88800</v>
          </cell>
          <cell r="DJ238">
            <v>88800</v>
          </cell>
          <cell r="DO238">
            <v>0</v>
          </cell>
          <cell r="DQ238">
            <v>103675</v>
          </cell>
          <cell r="DR238">
            <v>35000</v>
          </cell>
          <cell r="DS238">
            <v>138675</v>
          </cell>
          <cell r="DT238">
            <v>277350</v>
          </cell>
          <cell r="DU238">
            <v>366150</v>
          </cell>
          <cell r="ED238" t="str">
            <v>G:\Habitat\OPERATIONNEL HABITAT\02- Operations\Photothèque\images locatifs\TALIPOT\talipot2.jpg</v>
          </cell>
          <cell r="EE238" t="str">
            <v>G:\Habitat\OPERATIONNEL HABITAT\02- Operations\Photothèque\images locatifs\TALIPOT\talipot persp.jpg</v>
          </cell>
        </row>
        <row r="239">
          <cell r="A239" t="str">
            <v>TAMARINES</v>
          </cell>
          <cell r="C239" t="str">
            <v>EST</v>
          </cell>
          <cell r="D239" t="str">
            <v>Bras Panon</v>
          </cell>
          <cell r="F239">
            <v>30</v>
          </cell>
          <cell r="G239" t="str">
            <v>LLS</v>
          </cell>
          <cell r="J239" t="str">
            <v>COL</v>
          </cell>
          <cell r="N239" t="str">
            <v>Cla</v>
          </cell>
          <cell r="R239">
            <v>2012</v>
          </cell>
          <cell r="T239" t="str">
            <v>VEFA PROLOGIA CA 9/12/2008 ?</v>
          </cell>
          <cell r="AA239" t="str">
            <v/>
          </cell>
          <cell r="AC239" t="str">
            <v/>
          </cell>
          <cell r="AI239" t="str">
            <v/>
          </cell>
          <cell r="AK239" t="str">
            <v/>
          </cell>
          <cell r="AL239">
            <v>0</v>
          </cell>
          <cell r="AQ239" t="str">
            <v/>
          </cell>
          <cell r="CJ239" t="str">
            <v>-</v>
          </cell>
          <cell r="CK239" t="str">
            <v>-</v>
          </cell>
          <cell r="CL239" t="str">
            <v>-</v>
          </cell>
          <cell r="CM239" t="str">
            <v>-</v>
          </cell>
          <cell r="CN239">
            <v>0</v>
          </cell>
          <cell r="CQ239" t="str">
            <v>non</v>
          </cell>
          <cell r="CX239">
            <v>0</v>
          </cell>
          <cell r="DE239">
            <v>0</v>
          </cell>
          <cell r="DJ239">
            <v>0</v>
          </cell>
          <cell r="DO239">
            <v>0</v>
          </cell>
          <cell r="DS239">
            <v>0</v>
          </cell>
          <cell r="DT239">
            <v>0</v>
          </cell>
          <cell r="DU239">
            <v>0</v>
          </cell>
          <cell r="ED239" t="str">
            <v>G:\Habitat\OPERATIONNEL HABITAT\02- Operations\Photothèque\image non disponible.jpg</v>
          </cell>
          <cell r="EE239" t="str">
            <v>G:\Habitat\OPERATIONNEL HABITAT\02- Operations\Photothèque\image non disponible.jpg</v>
          </cell>
        </row>
        <row r="240">
          <cell r="A240" t="str">
            <v>TEK TEK</v>
          </cell>
          <cell r="C240" t="str">
            <v>NORD</v>
          </cell>
          <cell r="D240" t="str">
            <v>Saint-Denis</v>
          </cell>
          <cell r="E240" t="str">
            <v>RHI PETITE ILE</v>
          </cell>
          <cell r="F240">
            <v>20</v>
          </cell>
          <cell r="G240" t="str">
            <v>LLTS</v>
          </cell>
          <cell r="J240" t="str">
            <v>MV</v>
          </cell>
          <cell r="K240" t="str">
            <v>CF</v>
          </cell>
          <cell r="L240" t="str">
            <v>SIDR</v>
          </cell>
          <cell r="N240" t="str">
            <v>JPM</v>
          </cell>
          <cell r="Q240" t="str">
            <v>SM</v>
          </cell>
          <cell r="R240">
            <v>2011</v>
          </cell>
          <cell r="T240" t="str">
            <v>Modification du nombre de logement (initialement 20) - problème de libération de terrain suite à retard sur paille en queue</v>
          </cell>
          <cell r="V240" t="str">
            <v>A - NON LANCE</v>
          </cell>
          <cell r="X240" t="str">
            <v/>
          </cell>
          <cell r="AA240" t="str">
            <v/>
          </cell>
          <cell r="AC240" t="str">
            <v/>
          </cell>
          <cell r="AF240" t="str">
            <v/>
          </cell>
          <cell r="AI240" t="str">
            <v/>
          </cell>
          <cell r="AK240" t="str">
            <v/>
          </cell>
          <cell r="AL240">
            <v>0</v>
          </cell>
          <cell r="AM240" t="str">
            <v/>
          </cell>
          <cell r="AO240" t="str">
            <v/>
          </cell>
          <cell r="AP240" t="str">
            <v/>
          </cell>
          <cell r="AQ240" t="str">
            <v/>
          </cell>
          <cell r="CJ240" t="str">
            <v>-</v>
          </cell>
          <cell r="CK240" t="str">
            <v>-</v>
          </cell>
          <cell r="CL240" t="str">
            <v>-</v>
          </cell>
          <cell r="CM240" t="str">
            <v>-</v>
          </cell>
          <cell r="CN240">
            <v>0</v>
          </cell>
          <cell r="CQ240" t="str">
            <v>non</v>
          </cell>
          <cell r="CX240">
            <v>0</v>
          </cell>
          <cell r="DE240">
            <v>0</v>
          </cell>
          <cell r="DJ240">
            <v>0</v>
          </cell>
          <cell r="DO240">
            <v>0</v>
          </cell>
          <cell r="DS240">
            <v>0</v>
          </cell>
          <cell r="DT240">
            <v>0</v>
          </cell>
          <cell r="DU240">
            <v>0</v>
          </cell>
          <cell r="ED240" t="str">
            <v>G:\Habitat\OPERATIONNEL HABITAT\02- Operations\Photothèque\image non disponible.jpg</v>
          </cell>
          <cell r="EE240" t="str">
            <v>G:\Habitat\OPERATIONNEL HABITAT\02- Operations\Photothèque\image non disponible.jpg</v>
          </cell>
          <cell r="EX240" t="str">
            <v>SECTION AB</v>
          </cell>
        </row>
        <row r="241">
          <cell r="A241" t="str">
            <v>BOULEVARD DORE</v>
          </cell>
          <cell r="C241" t="str">
            <v>NORD</v>
          </cell>
          <cell r="D241" t="str">
            <v>Saint-Denis</v>
          </cell>
          <cell r="E241" t="str">
            <v>ANRU</v>
          </cell>
          <cell r="F241">
            <v>40</v>
          </cell>
          <cell r="G241" t="str">
            <v>LLTS</v>
          </cell>
          <cell r="J241" t="str">
            <v>COL</v>
          </cell>
          <cell r="L241" t="str">
            <v>SIDR</v>
          </cell>
          <cell r="N241" t="str">
            <v>JPM</v>
          </cell>
          <cell r="P241" t="str">
            <v>LV</v>
          </cell>
          <cell r="R241">
            <v>2011</v>
          </cell>
          <cell r="S241">
            <v>0</v>
          </cell>
          <cell r="V241" t="str">
            <v>A - NON LANCE</v>
          </cell>
          <cell r="AC241" t="str">
            <v/>
          </cell>
          <cell r="AQ241" t="str">
            <v/>
          </cell>
          <cell r="AR241">
            <v>1900</v>
          </cell>
          <cell r="CJ241" t="str">
            <v>-</v>
          </cell>
          <cell r="CK241" t="str">
            <v>-</v>
          </cell>
          <cell r="CL241" t="str">
            <v>-</v>
          </cell>
          <cell r="CM241" t="str">
            <v>-</v>
          </cell>
          <cell r="CN241">
            <v>0</v>
          </cell>
          <cell r="CP241" t="str">
            <v>ANRU St Denis</v>
          </cell>
          <cell r="CQ241" t="str">
            <v>non</v>
          </cell>
          <cell r="CX241">
            <v>0</v>
          </cell>
          <cell r="DE241">
            <v>0</v>
          </cell>
          <cell r="DJ241">
            <v>0</v>
          </cell>
          <cell r="DO241">
            <v>0</v>
          </cell>
          <cell r="DS241">
            <v>0</v>
          </cell>
          <cell r="DT241">
            <v>0</v>
          </cell>
          <cell r="DU241">
            <v>0</v>
          </cell>
          <cell r="ED241" t="str">
            <v>G:\Habitat\OPERATIONNEL HABITAT\02- Operations\Photothèque\image non disponible.jpg</v>
          </cell>
          <cell r="EE241" t="str">
            <v>G:\Habitat\OPERATIONNEL HABITAT\02- Operations\Photothèque\image non disponible.jpg</v>
          </cell>
        </row>
        <row r="242">
          <cell r="A242" t="str">
            <v>TENDREPINE</v>
          </cell>
          <cell r="B242">
            <v>9698</v>
          </cell>
          <cell r="C242" t="str">
            <v>EST</v>
          </cell>
          <cell r="D242" t="str">
            <v>Plaine des Palmistes</v>
          </cell>
          <cell r="E242" t="str">
            <v>2EME VILLAGE ERUDEL</v>
          </cell>
          <cell r="F242">
            <v>35</v>
          </cell>
          <cell r="G242" t="str">
            <v>LLTS</v>
          </cell>
          <cell r="J242" t="str">
            <v>MV</v>
          </cell>
          <cell r="K242" t="str">
            <v>RF</v>
          </cell>
          <cell r="M242" t="str">
            <v>maitrisé</v>
          </cell>
          <cell r="N242" t="str">
            <v>CLa</v>
          </cell>
          <cell r="O242" t="str">
            <v>JMO</v>
          </cell>
          <cell r="P242" t="str">
            <v>CC</v>
          </cell>
          <cell r="R242">
            <v>2009</v>
          </cell>
          <cell r="S242">
            <v>0</v>
          </cell>
          <cell r="T242" t="str">
            <v>avis défavorable DDE sortie RN !!!!/refus pc /nego foncier pour 26 logt</v>
          </cell>
          <cell r="U242" t="str">
            <v xml:space="preserve">J. HOUAREAU </v>
          </cell>
          <cell r="V242" t="str">
            <v>F - APD</v>
          </cell>
          <cell r="W242">
            <v>39902</v>
          </cell>
          <cell r="X242" t="str">
            <v>d</v>
          </cell>
          <cell r="AA242" t="str">
            <v/>
          </cell>
          <cell r="AB242">
            <v>39870</v>
          </cell>
          <cell r="AC242" t="str">
            <v>v</v>
          </cell>
          <cell r="AE242">
            <v>40071</v>
          </cell>
          <cell r="AF242" t="str">
            <v/>
          </cell>
          <cell r="AH242">
            <v>40071</v>
          </cell>
          <cell r="AI242" t="str">
            <v/>
          </cell>
          <cell r="AJ242">
            <v>40252</v>
          </cell>
          <cell r="AK242" t="str">
            <v/>
          </cell>
          <cell r="AL242">
            <v>5.9508153603366649</v>
          </cell>
          <cell r="AM242">
            <v>2010</v>
          </cell>
          <cell r="AN242">
            <v>15</v>
          </cell>
          <cell r="AO242">
            <v>40709</v>
          </cell>
          <cell r="AP242">
            <v>40724</v>
          </cell>
          <cell r="AQ242" t="str">
            <v/>
          </cell>
          <cell r="AR242">
            <v>2011</v>
          </cell>
          <cell r="BK242">
            <v>0</v>
          </cell>
          <cell r="CJ242" t="str">
            <v>-</v>
          </cell>
          <cell r="CK242" t="str">
            <v>-</v>
          </cell>
          <cell r="CL242" t="str">
            <v>-</v>
          </cell>
          <cell r="CM242" t="str">
            <v>-</v>
          </cell>
          <cell r="CN242">
            <v>0</v>
          </cell>
          <cell r="CQ242" t="str">
            <v>non</v>
          </cell>
          <cell r="CX242">
            <v>0</v>
          </cell>
          <cell r="DE242">
            <v>0</v>
          </cell>
          <cell r="DJ242">
            <v>0</v>
          </cell>
          <cell r="DO242">
            <v>0</v>
          </cell>
          <cell r="DS242">
            <v>0</v>
          </cell>
          <cell r="DT242">
            <v>0</v>
          </cell>
          <cell r="DU242">
            <v>0</v>
          </cell>
          <cell r="ED242" t="str">
            <v>G:\Habitat\OPERATIONNEL HABITAT\02- Operations\Photothèque\image non disponible.jpg</v>
          </cell>
          <cell r="EE242" t="str">
            <v>G:\Habitat\OPERATIONNEL HABITAT\02- Operations\Photothèque\image non disponible.jpg</v>
          </cell>
        </row>
        <row r="243">
          <cell r="A243" t="str">
            <v>TENERIFE</v>
          </cell>
          <cell r="B243">
            <v>9644</v>
          </cell>
          <cell r="C243" t="str">
            <v>OUEST</v>
          </cell>
          <cell r="D243" t="str">
            <v>Possession</v>
          </cell>
          <cell r="E243" t="str">
            <v>CENTRE VILLE</v>
          </cell>
          <cell r="F243">
            <v>12</v>
          </cell>
          <cell r="G243" t="str">
            <v>LLTS</v>
          </cell>
          <cell r="H243" t="str">
            <v>à déposer</v>
          </cell>
          <cell r="I243" t="str">
            <v>CG5</v>
          </cell>
          <cell r="J243" t="str">
            <v>COL</v>
          </cell>
          <cell r="K243" t="str">
            <v>ACQ</v>
          </cell>
          <cell r="M243" t="str">
            <v>maitrisé</v>
          </cell>
          <cell r="N243" t="str">
            <v>JEM</v>
          </cell>
          <cell r="O243" t="str">
            <v>PE</v>
          </cell>
          <cell r="P243" t="str">
            <v>CS</v>
          </cell>
          <cell r="R243">
            <v>2009</v>
          </cell>
          <cell r="S243">
            <v>0.75</v>
          </cell>
          <cell r="T243" t="str">
            <v>abandon du projet foyer (19 logts LBU 2008 - suite à retrait du CCAS pour la gestion) - demande de la DDE d'étudier une variante permettant de conserver le nombre de 19 logements (la commune se dit prete à une derogation pour des stationnements hors site)</v>
          </cell>
          <cell r="U243" t="str">
            <v>D JAN</v>
          </cell>
          <cell r="V243" t="str">
            <v>E - APS / PC</v>
          </cell>
          <cell r="W243">
            <v>39933</v>
          </cell>
          <cell r="X243" t="str">
            <v/>
          </cell>
          <cell r="AA243" t="str">
            <v/>
          </cell>
          <cell r="AB243">
            <v>39553</v>
          </cell>
          <cell r="AC243" t="str">
            <v>v</v>
          </cell>
          <cell r="AE243">
            <v>39717</v>
          </cell>
          <cell r="AF243" t="str">
            <v>f</v>
          </cell>
          <cell r="AH243">
            <v>40071</v>
          </cell>
          <cell r="AI243" t="str">
            <v/>
          </cell>
          <cell r="AJ243">
            <v>40252</v>
          </cell>
          <cell r="AK243" t="str">
            <v/>
          </cell>
          <cell r="AL243">
            <v>5.9508153603366649</v>
          </cell>
          <cell r="AM243">
            <v>2010</v>
          </cell>
          <cell r="AN243">
            <v>12</v>
          </cell>
          <cell r="AO243">
            <v>40617</v>
          </cell>
          <cell r="AP243">
            <v>40632</v>
          </cell>
          <cell r="AQ243" t="str">
            <v/>
          </cell>
          <cell r="AR243">
            <v>2011</v>
          </cell>
          <cell r="AS243">
            <v>16</v>
          </cell>
          <cell r="AT243">
            <v>17</v>
          </cell>
          <cell r="BK243">
            <v>16</v>
          </cell>
          <cell r="BL243">
            <v>10.83</v>
          </cell>
          <cell r="BM243">
            <v>0.82</v>
          </cell>
          <cell r="BO243" t="str">
            <v>à faire</v>
          </cell>
          <cell r="BQ243" t="str">
            <v>à faire</v>
          </cell>
          <cell r="BY243">
            <v>231.9</v>
          </cell>
          <cell r="BZ243">
            <v>255</v>
          </cell>
          <cell r="CA243">
            <v>231.9</v>
          </cell>
          <cell r="CE243" t="str">
            <v>ECS ind</v>
          </cell>
          <cell r="CF243">
            <v>44400</v>
          </cell>
          <cell r="CG243">
            <v>13320</v>
          </cell>
          <cell r="CH243">
            <v>19980</v>
          </cell>
          <cell r="CI243">
            <v>11100</v>
          </cell>
          <cell r="CJ243" t="str">
            <v>A déterminer</v>
          </cell>
          <cell r="CK243" t="str">
            <v>INFI</v>
          </cell>
          <cell r="CL243" t="str">
            <v>-</v>
          </cell>
          <cell r="CM243" t="str">
            <v>-</v>
          </cell>
          <cell r="CN243">
            <v>0</v>
          </cell>
          <cell r="CQ243" t="str">
            <v>non</v>
          </cell>
          <cell r="CX243">
            <v>0</v>
          </cell>
          <cell r="DE243">
            <v>33300</v>
          </cell>
          <cell r="DJ243">
            <v>33300</v>
          </cell>
          <cell r="DO243">
            <v>0</v>
          </cell>
          <cell r="DQ243">
            <v>19355</v>
          </cell>
          <cell r="DR243">
            <v>12000</v>
          </cell>
          <cell r="DS243">
            <v>31355</v>
          </cell>
          <cell r="DT243">
            <v>62710</v>
          </cell>
          <cell r="DU243">
            <v>96010</v>
          </cell>
          <cell r="ED243" t="str">
            <v>G:\Habitat\OPERATIONNEL HABITAT\02- Operations\Photothèque\image non disponible.jpg</v>
          </cell>
          <cell r="EE243" t="str">
            <v>G:\Habitat\OPERATIONNEL HABITAT\02- Operations\Photothèque\image non disponible.jpg</v>
          </cell>
        </row>
        <row r="244">
          <cell r="A244" t="str">
            <v>TISSERIN</v>
          </cell>
          <cell r="B244">
            <v>9646</v>
          </cell>
          <cell r="C244" t="str">
            <v>NORD</v>
          </cell>
          <cell r="D244" t="str">
            <v>Possession</v>
          </cell>
          <cell r="E244" t="str">
            <v>RHI PETITE ILE</v>
          </cell>
          <cell r="F244">
            <v>44</v>
          </cell>
          <cell r="G244" t="str">
            <v>LLTS</v>
          </cell>
          <cell r="H244" t="str">
            <v>déposé</v>
          </cell>
          <cell r="I244" t="str">
            <v>20CG5</v>
          </cell>
          <cell r="J244" t="str">
            <v>MIXT</v>
          </cell>
          <cell r="K244" t="str">
            <v>CF</v>
          </cell>
          <cell r="L244" t="str">
            <v>SIDR</v>
          </cell>
          <cell r="M244" t="str">
            <v>maitrisé</v>
          </cell>
          <cell r="N244" t="str">
            <v>JPM</v>
          </cell>
          <cell r="O244" t="str">
            <v>PE</v>
          </cell>
          <cell r="P244" t="str">
            <v>CC</v>
          </cell>
          <cell r="Q244" t="str">
            <v>SM</v>
          </cell>
          <cell r="R244">
            <v>2006</v>
          </cell>
          <cell r="S244">
            <v>0</v>
          </cell>
          <cell r="T244" t="str">
            <v>pb libération foncière liée à Paille en queue/ mi 2008/PC initial refus/PC modif obtenu/Report sur lbu 2008  refuse par la DDE</v>
          </cell>
          <cell r="U244" t="str">
            <v>MEUNIER</v>
          </cell>
          <cell r="V244" t="str">
            <v>E - APS / PC</v>
          </cell>
          <cell r="W244">
            <v>39666</v>
          </cell>
          <cell r="X244" t="str">
            <v>d</v>
          </cell>
          <cell r="Y244" t="str">
            <v>97441108A0422</v>
          </cell>
          <cell r="Z244">
            <v>39750</v>
          </cell>
          <cell r="AA244" t="str">
            <v>o</v>
          </cell>
          <cell r="AB244">
            <v>39613</v>
          </cell>
          <cell r="AC244" t="str">
            <v>v</v>
          </cell>
          <cell r="AD244">
            <v>38990</v>
          </cell>
          <cell r="AE244">
            <v>38911</v>
          </cell>
          <cell r="AF244" t="str">
            <v>f</v>
          </cell>
          <cell r="AH244">
            <v>39934</v>
          </cell>
          <cell r="AI244" t="str">
            <v/>
          </cell>
          <cell r="AJ244">
            <v>40118</v>
          </cell>
          <cell r="AK244" t="str">
            <v/>
          </cell>
          <cell r="AL244">
            <v>6.0494476591267752</v>
          </cell>
          <cell r="AM244">
            <v>2009</v>
          </cell>
          <cell r="AN244">
            <v>16</v>
          </cell>
          <cell r="AO244">
            <v>40603</v>
          </cell>
          <cell r="AP244">
            <v>40618</v>
          </cell>
          <cell r="AQ244" t="str">
            <v/>
          </cell>
          <cell r="AR244">
            <v>2011</v>
          </cell>
          <cell r="AW244">
            <v>14</v>
          </cell>
          <cell r="AX244">
            <v>58</v>
          </cell>
          <cell r="BA244">
            <v>15</v>
          </cell>
          <cell r="BB244">
            <v>70</v>
          </cell>
          <cell r="BE244">
            <v>12</v>
          </cell>
          <cell r="BF244">
            <v>77</v>
          </cell>
          <cell r="BI244">
            <v>3</v>
          </cell>
          <cell r="BJ244">
            <v>85</v>
          </cell>
          <cell r="BK244">
            <v>44</v>
          </cell>
          <cell r="BL244">
            <v>4.28</v>
          </cell>
          <cell r="BM244">
            <v>0.82</v>
          </cell>
          <cell r="BO244" t="str">
            <v>à faire</v>
          </cell>
          <cell r="BQ244" t="str">
            <v>à faire</v>
          </cell>
          <cell r="BX244" t="str">
            <v>demande à faire</v>
          </cell>
          <cell r="BY244">
            <v>3115.34</v>
          </cell>
          <cell r="BZ244">
            <v>3427</v>
          </cell>
          <cell r="CA244">
            <v>3115.34</v>
          </cell>
          <cell r="CE244" t="str">
            <v>ECS ind</v>
          </cell>
          <cell r="CJ244" t="str">
            <v>A déterminer</v>
          </cell>
          <cell r="CK244" t="str">
            <v>INFI</v>
          </cell>
          <cell r="CL244" t="str">
            <v>-</v>
          </cell>
          <cell r="CM244" t="str">
            <v>-</v>
          </cell>
          <cell r="CN244">
            <v>0</v>
          </cell>
          <cell r="CQ244" t="str">
            <v>non</v>
          </cell>
          <cell r="CX244">
            <v>0</v>
          </cell>
          <cell r="DE244">
            <v>0</v>
          </cell>
          <cell r="DJ244">
            <v>0</v>
          </cell>
          <cell r="DO244">
            <v>0</v>
          </cell>
          <cell r="DQ244">
            <v>139427</v>
          </cell>
          <cell r="DR244">
            <v>39600</v>
          </cell>
          <cell r="DS244">
            <v>179027</v>
          </cell>
          <cell r="DT244">
            <v>358054</v>
          </cell>
          <cell r="DU244">
            <v>358054</v>
          </cell>
          <cell r="ED244" t="str">
            <v>G:\Habitat\OPERATIONNEL HABITAT\02- Operations\Photothèque\images locatifs\tisserin\pers 2 ss nom.jpg</v>
          </cell>
          <cell r="EE244" t="str">
            <v>G:\Habitat\OPERATIONNEL HABITAT\02- Operations\Photothèque\images locatifs\tisserin\Pers 01 modif ss nom.jpg</v>
          </cell>
        </row>
        <row r="245">
          <cell r="A245" t="str">
            <v>TRINITE 1 b</v>
          </cell>
          <cell r="C245" t="str">
            <v>SUD</v>
          </cell>
          <cell r="D245" t="str">
            <v>Saint-Denis</v>
          </cell>
          <cell r="F245">
            <v>40</v>
          </cell>
          <cell r="G245" t="str">
            <v>LESG</v>
          </cell>
          <cell r="J245" t="str">
            <v>IND</v>
          </cell>
          <cell r="K245" t="str">
            <v>CF</v>
          </cell>
          <cell r="L245" t="str">
            <v>SIDR</v>
          </cell>
          <cell r="N245" t="str">
            <v>N.A.</v>
          </cell>
          <cell r="Q245" t="str">
            <v>HBM</v>
          </cell>
          <cell r="R245">
            <v>2011</v>
          </cell>
          <cell r="V245" t="str">
            <v>A - NON LANCE</v>
          </cell>
          <cell r="X245" t="str">
            <v/>
          </cell>
          <cell r="AA245" t="str">
            <v/>
          </cell>
          <cell r="AC245" t="str">
            <v/>
          </cell>
          <cell r="AF245" t="str">
            <v/>
          </cell>
          <cell r="AI245" t="str">
            <v/>
          </cell>
          <cell r="AK245" t="str">
            <v/>
          </cell>
          <cell r="AL245">
            <v>0</v>
          </cell>
          <cell r="AM245" t="str">
            <v/>
          </cell>
          <cell r="AO245" t="str">
            <v/>
          </cell>
          <cell r="AP245" t="str">
            <v/>
          </cell>
          <cell r="AQ245" t="str">
            <v/>
          </cell>
          <cell r="AR245" t="str">
            <v/>
          </cell>
          <cell r="CJ245" t="str">
            <v>-</v>
          </cell>
          <cell r="CK245" t="str">
            <v>-</v>
          </cell>
          <cell r="CL245" t="str">
            <v>-</v>
          </cell>
          <cell r="CM245" t="str">
            <v>-</v>
          </cell>
          <cell r="CN245">
            <v>0</v>
          </cell>
          <cell r="CQ245" t="str">
            <v>non</v>
          </cell>
          <cell r="CX245">
            <v>0</v>
          </cell>
          <cell r="DE245">
            <v>0</v>
          </cell>
          <cell r="DJ245">
            <v>0</v>
          </cell>
          <cell r="DO245">
            <v>0</v>
          </cell>
          <cell r="DS245">
            <v>0</v>
          </cell>
          <cell r="DT245">
            <v>0</v>
          </cell>
          <cell r="DU245">
            <v>0</v>
          </cell>
          <cell r="ED245" t="str">
            <v>G:\Habitat\OPERATIONNEL HABITAT\02- Operations\Photothèque\image non disponible.jpg</v>
          </cell>
          <cell r="EE245" t="str">
            <v>G:\Habitat\OPERATIONNEL HABITAT\02- Operations\Photothèque\image non disponible.jpg</v>
          </cell>
        </row>
        <row r="246">
          <cell r="A246" t="str">
            <v>TRINITE 1</v>
          </cell>
          <cell r="C246" t="str">
            <v>SUD</v>
          </cell>
          <cell r="D246" t="str">
            <v>Saint-Philippe</v>
          </cell>
          <cell r="E246" t="str">
            <v>CENTRE VILLE</v>
          </cell>
          <cell r="F246">
            <v>30</v>
          </cell>
          <cell r="G246" t="str">
            <v>LLTS</v>
          </cell>
          <cell r="J246" t="str">
            <v>MIXT</v>
          </cell>
          <cell r="K246" t="str">
            <v>CF</v>
          </cell>
          <cell r="L246" t="str">
            <v>SIDR</v>
          </cell>
          <cell r="N246" t="str">
            <v>N.A.</v>
          </cell>
          <cell r="Q246" t="str">
            <v>HBM</v>
          </cell>
          <cell r="R246">
            <v>2011</v>
          </cell>
          <cell r="V246" t="str">
            <v>A - NON LANCE</v>
          </cell>
          <cell r="X246" t="str">
            <v/>
          </cell>
          <cell r="AA246" t="str">
            <v/>
          </cell>
          <cell r="AC246" t="str">
            <v/>
          </cell>
          <cell r="AF246" t="str">
            <v/>
          </cell>
          <cell r="AI246" t="str">
            <v/>
          </cell>
          <cell r="AK246" t="str">
            <v/>
          </cell>
          <cell r="AL246">
            <v>0</v>
          </cell>
          <cell r="AM246" t="str">
            <v/>
          </cell>
          <cell r="AO246" t="str">
            <v/>
          </cell>
          <cell r="AP246" t="str">
            <v/>
          </cell>
          <cell r="AQ246" t="str">
            <v/>
          </cell>
          <cell r="CJ246" t="str">
            <v>-</v>
          </cell>
          <cell r="CK246" t="str">
            <v>-</v>
          </cell>
          <cell r="CL246" t="str">
            <v>-</v>
          </cell>
          <cell r="CM246" t="str">
            <v>-</v>
          </cell>
          <cell r="CN246">
            <v>0</v>
          </cell>
          <cell r="CQ246" t="str">
            <v>non</v>
          </cell>
          <cell r="CX246">
            <v>0</v>
          </cell>
          <cell r="DE246">
            <v>0</v>
          </cell>
          <cell r="DJ246">
            <v>0</v>
          </cell>
          <cell r="DO246">
            <v>0</v>
          </cell>
          <cell r="DS246">
            <v>0</v>
          </cell>
          <cell r="DT246">
            <v>0</v>
          </cell>
          <cell r="DU246">
            <v>0</v>
          </cell>
          <cell r="ED246" t="str">
            <v>G:\Habitat\OPERATIONNEL HABITAT\02- Operations\Photothèque\image non disponible.jpg</v>
          </cell>
          <cell r="EE246" t="str">
            <v>G:\Habitat\OPERATIONNEL HABITAT\02- Operations\Photothèque\image non disponible.jpg</v>
          </cell>
        </row>
        <row r="247">
          <cell r="A247" t="str">
            <v>TRINITE 2</v>
          </cell>
          <cell r="C247" t="str">
            <v>SUD</v>
          </cell>
          <cell r="D247" t="str">
            <v>Saint-Philippe</v>
          </cell>
          <cell r="F247">
            <v>90</v>
          </cell>
          <cell r="G247" t="str">
            <v>LLTS</v>
          </cell>
          <cell r="J247" t="str">
            <v>MIXT</v>
          </cell>
          <cell r="K247" t="str">
            <v>CF</v>
          </cell>
          <cell r="L247" t="str">
            <v>SIDR</v>
          </cell>
          <cell r="N247" t="str">
            <v>N.A.</v>
          </cell>
          <cell r="Q247" t="str">
            <v>HBM</v>
          </cell>
          <cell r="R247">
            <v>2011</v>
          </cell>
          <cell r="AA247" t="str">
            <v/>
          </cell>
          <cell r="AC247" t="str">
            <v/>
          </cell>
          <cell r="AI247" t="str">
            <v/>
          </cell>
          <cell r="AK247" t="str">
            <v/>
          </cell>
          <cell r="AL247">
            <v>0</v>
          </cell>
          <cell r="AQ247" t="str">
            <v/>
          </cell>
          <cell r="CJ247" t="str">
            <v>-</v>
          </cell>
          <cell r="CK247" t="str">
            <v>-</v>
          </cell>
          <cell r="CL247" t="str">
            <v>-</v>
          </cell>
          <cell r="CM247" t="str">
            <v>-</v>
          </cell>
          <cell r="CN247">
            <v>0</v>
          </cell>
          <cell r="CQ247" t="str">
            <v>non</v>
          </cell>
          <cell r="CX247">
            <v>0</v>
          </cell>
          <cell r="DE247">
            <v>0</v>
          </cell>
          <cell r="DJ247">
            <v>0</v>
          </cell>
          <cell r="DO247">
            <v>0</v>
          </cell>
          <cell r="DS247">
            <v>0</v>
          </cell>
          <cell r="DT247">
            <v>0</v>
          </cell>
          <cell r="DU247">
            <v>0</v>
          </cell>
          <cell r="ED247" t="str">
            <v>G:\Habitat\OPERATIONNEL HABITAT\02- Operations\Photothèque\image non disponible.jpg</v>
          </cell>
          <cell r="EE247" t="str">
            <v>G:\Habitat\OPERATIONNEL HABITAT\02- Operations\Photothèque\image non disponible.jpg</v>
          </cell>
        </row>
        <row r="248">
          <cell r="A248" t="str">
            <v>VIEUX MUR</v>
          </cell>
          <cell r="B248">
            <v>9720</v>
          </cell>
          <cell r="C248" t="str">
            <v>OUEST</v>
          </cell>
          <cell r="D248" t="str">
            <v>Saint-Philippe</v>
          </cell>
          <cell r="E248" t="str">
            <v>RHI multisite</v>
          </cell>
          <cell r="F248">
            <v>17</v>
          </cell>
          <cell r="G248" t="str">
            <v>nd</v>
          </cell>
          <cell r="J248" t="str">
            <v>COL</v>
          </cell>
          <cell r="M248" t="str">
            <v>autres</v>
          </cell>
          <cell r="N248" t="str">
            <v>BB</v>
          </cell>
          <cell r="O248" t="str">
            <v>FG</v>
          </cell>
          <cell r="P248" t="str">
            <v>LV</v>
          </cell>
          <cell r="Q248" t="str">
            <v>VM</v>
          </cell>
          <cell r="R248">
            <v>2009</v>
          </cell>
          <cell r="T248" t="str">
            <v>acquisition amelioration</v>
          </cell>
          <cell r="U248" t="str">
            <v>EMPREINTE</v>
          </cell>
          <cell r="V248" t="str">
            <v>D - ESQUISSES</v>
          </cell>
          <cell r="W248">
            <v>39871</v>
          </cell>
          <cell r="Z248">
            <v>39994</v>
          </cell>
          <cell r="AA248" t="str">
            <v/>
          </cell>
          <cell r="AB248">
            <v>39845</v>
          </cell>
          <cell r="AC248" t="str">
            <v>v</v>
          </cell>
          <cell r="AE248">
            <v>40024</v>
          </cell>
          <cell r="AH248">
            <v>39963</v>
          </cell>
          <cell r="AI248" t="str">
            <v/>
          </cell>
          <cell r="AJ248">
            <v>40147</v>
          </cell>
          <cell r="AK248" t="str">
            <v/>
          </cell>
          <cell r="AL248">
            <v>6.0494476591267752</v>
          </cell>
          <cell r="AM248">
            <v>2009</v>
          </cell>
          <cell r="AN248">
            <v>12</v>
          </cell>
          <cell r="AO248">
            <v>40512</v>
          </cell>
          <cell r="AP248">
            <v>40527</v>
          </cell>
          <cell r="AQ248" t="str">
            <v/>
          </cell>
          <cell r="AR248">
            <v>2010</v>
          </cell>
          <cell r="CJ248" t="str">
            <v>-</v>
          </cell>
          <cell r="CK248" t="str">
            <v>-</v>
          </cell>
          <cell r="CL248" t="str">
            <v>-</v>
          </cell>
          <cell r="CM248" t="str">
            <v>-</v>
          </cell>
          <cell r="CN248">
            <v>0</v>
          </cell>
          <cell r="CQ248" t="str">
            <v>non</v>
          </cell>
          <cell r="CX248">
            <v>0</v>
          </cell>
          <cell r="DE248">
            <v>0</v>
          </cell>
          <cell r="DJ248">
            <v>0</v>
          </cell>
          <cell r="DO248">
            <v>0</v>
          </cell>
          <cell r="DS248">
            <v>0</v>
          </cell>
          <cell r="DT248">
            <v>0</v>
          </cell>
          <cell r="DU248">
            <v>0</v>
          </cell>
          <cell r="ED248" t="str">
            <v>G:\Habitat\OPERATIONNEL HABITAT\02- Operations\Photothèque\image non disponible.jpg</v>
          </cell>
          <cell r="EE248" t="str">
            <v>G:\Habitat\OPERATIONNEL HABITAT\02- Operations\Photothèque\image non disponible.jpg</v>
          </cell>
        </row>
        <row r="249">
          <cell r="A249" t="str">
            <v>VINCENDO</v>
          </cell>
          <cell r="C249" t="str">
            <v>EST</v>
          </cell>
          <cell r="F249">
            <v>30</v>
          </cell>
          <cell r="G249" t="str">
            <v>LLS</v>
          </cell>
          <cell r="J249" t="str">
            <v>COL</v>
          </cell>
          <cell r="N249" t="str">
            <v>Cla</v>
          </cell>
          <cell r="R249">
            <v>2010</v>
          </cell>
          <cell r="T249" t="str">
            <v>Etude de faisabilité financée par DDE ?</v>
          </cell>
          <cell r="AA249" t="str">
            <v/>
          </cell>
          <cell r="AC249" t="str">
            <v/>
          </cell>
          <cell r="AI249" t="str">
            <v/>
          </cell>
          <cell r="AK249" t="str">
            <v/>
          </cell>
          <cell r="AL249">
            <v>0</v>
          </cell>
          <cell r="AQ249" t="str">
            <v/>
          </cell>
          <cell r="CJ249" t="str">
            <v>-</v>
          </cell>
          <cell r="CK249" t="str">
            <v>-</v>
          </cell>
          <cell r="CL249" t="str">
            <v>-</v>
          </cell>
          <cell r="CM249" t="str">
            <v>-</v>
          </cell>
          <cell r="CN249">
            <v>0</v>
          </cell>
          <cell r="CQ249" t="str">
            <v>non</v>
          </cell>
          <cell r="CX249">
            <v>0</v>
          </cell>
          <cell r="DE249">
            <v>0</v>
          </cell>
          <cell r="DJ249">
            <v>0</v>
          </cell>
          <cell r="DO249">
            <v>0</v>
          </cell>
          <cell r="DS249">
            <v>0</v>
          </cell>
          <cell r="DT249">
            <v>0</v>
          </cell>
          <cell r="DU249">
            <v>0</v>
          </cell>
          <cell r="ED249" t="str">
            <v>G:\Habitat\OPERATIONNEL HABITAT\02- Operations\Photothèque\image non disponible.jpg</v>
          </cell>
          <cell r="EE249" t="str">
            <v>G:\Habitat\OPERATIONNEL HABITAT\02- Operations\Photothèque\image non disponible.jpg</v>
          </cell>
        </row>
        <row r="250">
          <cell r="A250" t="str">
            <v>VOILIER</v>
          </cell>
          <cell r="B250">
            <v>9603</v>
          </cell>
          <cell r="C250" t="str">
            <v>EST</v>
          </cell>
          <cell r="D250" t="str">
            <v>Bras Panon</v>
          </cell>
          <cell r="E250" t="str">
            <v>POLE DE CENTRALITE</v>
          </cell>
          <cell r="F250">
            <v>35</v>
          </cell>
          <cell r="G250" t="str">
            <v>LLTS</v>
          </cell>
          <cell r="H250" t="str">
            <v>signé</v>
          </cell>
          <cell r="I250" t="str">
            <v>SG 2005</v>
          </cell>
          <cell r="J250" t="str">
            <v>COL</v>
          </cell>
          <cell r="K250" t="str">
            <v>CF</v>
          </cell>
          <cell r="L250" t="str">
            <v>SEMAC</v>
          </cell>
          <cell r="M250" t="str">
            <v>sous compromis</v>
          </cell>
          <cell r="N250" t="str">
            <v>JPM</v>
          </cell>
          <cell r="O250" t="str">
            <v>PE</v>
          </cell>
          <cell r="P250" t="str">
            <v>CC</v>
          </cell>
          <cell r="R250">
            <v>2005</v>
          </cell>
          <cell r="T250" t="str">
            <v>équilibre avec défisc ok DG/attente cotation entreprise Zenith demande HPG le 27/11/2008</v>
          </cell>
          <cell r="U250" t="str">
            <v>BRACHET</v>
          </cell>
          <cell r="V250" t="str">
            <v>I - ACT</v>
          </cell>
          <cell r="W250">
            <v>38553</v>
          </cell>
          <cell r="X250" t="str">
            <v>d</v>
          </cell>
          <cell r="Y250" t="str">
            <v>97440205A0089</v>
          </cell>
          <cell r="Z250">
            <v>39125</v>
          </cell>
          <cell r="AA250" t="str">
            <v>o</v>
          </cell>
          <cell r="AB250" t="str">
            <v>validé</v>
          </cell>
          <cell r="AC250" t="str">
            <v/>
          </cell>
          <cell r="AE250">
            <v>38553</v>
          </cell>
          <cell r="AF250" t="str">
            <v>f</v>
          </cell>
          <cell r="AG250">
            <v>38722</v>
          </cell>
          <cell r="AH250">
            <v>39611</v>
          </cell>
          <cell r="AI250" t="str">
            <v>ao</v>
          </cell>
          <cell r="AJ250">
            <v>39887</v>
          </cell>
          <cell r="AK250" t="str">
            <v>ch</v>
          </cell>
          <cell r="AL250">
            <v>9.0741714886901637</v>
          </cell>
          <cell r="AM250">
            <v>2009</v>
          </cell>
          <cell r="AN250">
            <v>15</v>
          </cell>
          <cell r="AO250">
            <v>40344</v>
          </cell>
          <cell r="AP250">
            <v>40359</v>
          </cell>
          <cell r="AQ250" t="str">
            <v/>
          </cell>
          <cell r="AR250">
            <v>2010</v>
          </cell>
          <cell r="AW250">
            <v>31</v>
          </cell>
          <cell r="AX250">
            <v>56.17</v>
          </cell>
          <cell r="BA250">
            <v>4</v>
          </cell>
          <cell r="BB250">
            <v>69.650000000000006</v>
          </cell>
          <cell r="BK250">
            <v>35</v>
          </cell>
          <cell r="BL250">
            <v>4.3499999999999996</v>
          </cell>
          <cell r="BM250">
            <v>0.3</v>
          </cell>
          <cell r="BN250">
            <v>0.4</v>
          </cell>
          <cell r="BO250" t="str">
            <v>signée</v>
          </cell>
          <cell r="BP250">
            <v>0.6</v>
          </cell>
          <cell r="BQ250" t="str">
            <v xml:space="preserve">transmis </v>
          </cell>
          <cell r="BR250" t="str">
            <v>CGAL</v>
          </cell>
          <cell r="BT250" t="str">
            <v>signée</v>
          </cell>
          <cell r="BX250" t="str">
            <v>demande à faire</v>
          </cell>
          <cell r="BY250">
            <v>1955</v>
          </cell>
          <cell r="BZ250">
            <v>2408</v>
          </cell>
          <cell r="CA250">
            <v>2041</v>
          </cell>
          <cell r="CE250" t="str">
            <v>ECS ind</v>
          </cell>
          <cell r="CJ250" t="str">
            <v>SCI Saint André</v>
          </cell>
          <cell r="CK250" t="str">
            <v>INFI</v>
          </cell>
          <cell r="CL250">
            <v>39773</v>
          </cell>
          <cell r="CM250" t="str">
            <v>-</v>
          </cell>
          <cell r="CN250">
            <v>0</v>
          </cell>
          <cell r="CO250" t="str">
            <v>199 undecies A</v>
          </cell>
          <cell r="CQ250" t="str">
            <v>non</v>
          </cell>
          <cell r="CX250">
            <v>0</v>
          </cell>
          <cell r="DE250">
            <v>0</v>
          </cell>
          <cell r="DJ250">
            <v>0</v>
          </cell>
          <cell r="DO250">
            <v>0</v>
          </cell>
          <cell r="DQ250">
            <v>55032</v>
          </cell>
          <cell r="DR250">
            <v>40800</v>
          </cell>
          <cell r="DS250">
            <v>95832</v>
          </cell>
          <cell r="DT250">
            <v>191664</v>
          </cell>
          <cell r="DU250">
            <v>191664</v>
          </cell>
          <cell r="ED250" t="str">
            <v>G:\Habitat\OPERATIONNEL HABITAT\02- Operations\Photothèque\images locatifs\voilier\pers web voilier.jpg</v>
          </cell>
          <cell r="EE250" t="str">
            <v>G:\Habitat\OPERATIONNEL HABITAT\02- Operations\Photothèque\image non disponible.jpg</v>
          </cell>
        </row>
        <row r="251">
          <cell r="A251" t="str">
            <v>WALLIS</v>
          </cell>
          <cell r="B251">
            <v>9643</v>
          </cell>
          <cell r="C251" t="str">
            <v>SUD</v>
          </cell>
          <cell r="D251" t="str">
            <v>Saint-Pierre</v>
          </cell>
          <cell r="E251" t="str">
            <v>RHI BASSE TERRE</v>
          </cell>
          <cell r="F251">
            <v>16</v>
          </cell>
          <cell r="G251" t="str">
            <v>LLTS</v>
          </cell>
          <cell r="H251" t="str">
            <v>déposé</v>
          </cell>
          <cell r="I251" t="str">
            <v>5CG5</v>
          </cell>
          <cell r="J251" t="str">
            <v>COL</v>
          </cell>
          <cell r="K251" t="str">
            <v>CF</v>
          </cell>
          <cell r="L251" t="str">
            <v>SIDR</v>
          </cell>
          <cell r="M251" t="str">
            <v>maitrisé</v>
          </cell>
          <cell r="N251" t="str">
            <v>LC</v>
          </cell>
          <cell r="O251" t="str">
            <v>OS</v>
          </cell>
          <cell r="P251" t="str">
            <v>AM</v>
          </cell>
          <cell r="Q251" t="str">
            <v>HBM</v>
          </cell>
          <cell r="R251">
            <v>2006</v>
          </cell>
          <cell r="S251">
            <v>1</v>
          </cell>
          <cell r="T251" t="str">
            <v>dépassement budget 250K€ financer RHI 215K€</v>
          </cell>
          <cell r="U251" t="str">
            <v>FAESSEL BOHE</v>
          </cell>
          <cell r="V251" t="str">
            <v>K - OS TRAVAUX</v>
          </cell>
          <cell r="W251">
            <v>38958</v>
          </cell>
          <cell r="X251" t="str">
            <v>d</v>
          </cell>
          <cell r="Y251" t="str">
            <v>97441606A0688</v>
          </cell>
          <cell r="Z251">
            <v>39120</v>
          </cell>
          <cell r="AA251" t="str">
            <v>o</v>
          </cell>
          <cell r="AB251">
            <v>38974</v>
          </cell>
          <cell r="AC251" t="str">
            <v>v</v>
          </cell>
          <cell r="AD251">
            <v>39030</v>
          </cell>
          <cell r="AE251">
            <v>38967</v>
          </cell>
          <cell r="AF251" t="str">
            <v>f</v>
          </cell>
          <cell r="AG251">
            <v>39093</v>
          </cell>
          <cell r="AH251">
            <v>39248</v>
          </cell>
          <cell r="AI251" t="str">
            <v>ao</v>
          </cell>
          <cell r="AJ251">
            <v>39800</v>
          </cell>
          <cell r="AK251" t="str">
            <v>ch</v>
          </cell>
          <cell r="AL251">
            <v>18.148342977380327</v>
          </cell>
          <cell r="AM251">
            <v>2008</v>
          </cell>
          <cell r="AN251">
            <v>14</v>
          </cell>
          <cell r="AO251">
            <v>40227</v>
          </cell>
          <cell r="AP251">
            <v>40242</v>
          </cell>
          <cell r="AQ251" t="str">
            <v/>
          </cell>
          <cell r="AR251">
            <v>2010</v>
          </cell>
          <cell r="AS251">
            <v>2</v>
          </cell>
          <cell r="AT251">
            <v>33</v>
          </cell>
          <cell r="AW251">
            <v>4</v>
          </cell>
          <cell r="AX251">
            <v>60</v>
          </cell>
          <cell r="BA251">
            <v>6</v>
          </cell>
          <cell r="BB251">
            <v>70</v>
          </cell>
          <cell r="BE251">
            <v>2</v>
          </cell>
          <cell r="BF251">
            <v>99</v>
          </cell>
          <cell r="BI251">
            <v>2</v>
          </cell>
          <cell r="BJ251">
            <v>99</v>
          </cell>
          <cell r="BK251">
            <v>16</v>
          </cell>
          <cell r="BL251">
            <v>4.33</v>
          </cell>
          <cell r="BM251">
            <v>0.82</v>
          </cell>
          <cell r="BO251" t="str">
            <v>signée</v>
          </cell>
          <cell r="BQ251" t="str">
            <v>signée</v>
          </cell>
          <cell r="BX251" t="str">
            <v>signé</v>
          </cell>
          <cell r="BY251">
            <v>1097</v>
          </cell>
          <cell r="BZ251">
            <v>1496</v>
          </cell>
          <cell r="CA251">
            <v>1117.33</v>
          </cell>
          <cell r="CE251" t="str">
            <v>ECS ind</v>
          </cell>
          <cell r="CI251" t="str">
            <v>D a faire</v>
          </cell>
          <cell r="CJ251" t="str">
            <v>SCI Saint André</v>
          </cell>
          <cell r="CK251" t="str">
            <v>INFI</v>
          </cell>
          <cell r="CL251">
            <v>39773</v>
          </cell>
          <cell r="CM251" t="str">
            <v>-</v>
          </cell>
          <cell r="CN251">
            <v>0</v>
          </cell>
          <cell r="CO251" t="str">
            <v>199 undecies A</v>
          </cell>
          <cell r="CQ251" t="str">
            <v>non</v>
          </cell>
          <cell r="CX251">
            <v>0</v>
          </cell>
          <cell r="DE251">
            <v>0</v>
          </cell>
          <cell r="DJ251">
            <v>0</v>
          </cell>
          <cell r="DO251">
            <v>0</v>
          </cell>
          <cell r="DQ251">
            <v>45841</v>
          </cell>
          <cell r="DR251">
            <v>13875</v>
          </cell>
          <cell r="DS251">
            <v>59716</v>
          </cell>
          <cell r="DT251">
            <v>119432</v>
          </cell>
          <cell r="DU251">
            <v>119432</v>
          </cell>
          <cell r="ED251" t="str">
            <v>G:\Habitat\OPERATIONNEL HABITAT\02- Operations\Photothèque\images locatifs\wallis futuna\SIDR_WALLIS 01.jpg</v>
          </cell>
          <cell r="EE251" t="str">
            <v>G:\Habitat\OPERATIONNEL HABITAT\02- Operations\Photothèque\images locatifs\wallis futuna\SIDR_WALLIS 02.jpg</v>
          </cell>
        </row>
        <row r="252">
          <cell r="A252" t="str">
            <v>LES BUTTES CITONNELLES</v>
          </cell>
          <cell r="C252" t="str">
            <v>SUD</v>
          </cell>
          <cell r="D252" t="str">
            <v>Etang-Salé</v>
          </cell>
          <cell r="G252" t="str">
            <v>nd</v>
          </cell>
          <cell r="J252" t="str">
            <v>IND</v>
          </cell>
          <cell r="N252" t="str">
            <v>BS</v>
          </cell>
          <cell r="R252">
            <v>2012</v>
          </cell>
          <cell r="V252" t="str">
            <v>A - NON LANCE</v>
          </cell>
          <cell r="X252" t="str">
            <v/>
          </cell>
          <cell r="AA252" t="str">
            <v/>
          </cell>
          <cell r="AC252" t="str">
            <v/>
          </cell>
          <cell r="AF252" t="str">
            <v/>
          </cell>
          <cell r="AI252" t="str">
            <v/>
          </cell>
          <cell r="AK252" t="str">
            <v/>
          </cell>
          <cell r="AL252">
            <v>0</v>
          </cell>
          <cell r="AM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CJ252" t="str">
            <v>-</v>
          </cell>
          <cell r="CK252" t="str">
            <v>-</v>
          </cell>
          <cell r="CL252" t="str">
            <v>-</v>
          </cell>
          <cell r="CM252" t="str">
            <v>-</v>
          </cell>
          <cell r="CN252">
            <v>0</v>
          </cell>
          <cell r="CQ252" t="str">
            <v>non</v>
          </cell>
          <cell r="CX252">
            <v>0</v>
          </cell>
          <cell r="DE252">
            <v>0</v>
          </cell>
          <cell r="DJ252">
            <v>0</v>
          </cell>
          <cell r="DO252">
            <v>0</v>
          </cell>
          <cell r="DS252">
            <v>0</v>
          </cell>
          <cell r="DT252">
            <v>0</v>
          </cell>
          <cell r="DU252">
            <v>0</v>
          </cell>
          <cell r="ED252" t="str">
            <v>G:\Habitat\OPERATIONNEL HABITAT\02- Operations\Photothèque\image non disponible.jpg</v>
          </cell>
          <cell r="EE252" t="str">
            <v>G:\Habitat\OPERATIONNEL HABITAT\02- Operations\Photothèque\image non disponible.jpg</v>
          </cell>
        </row>
        <row r="253">
          <cell r="A253" t="str">
            <v>ZAC FAYARD(LES RESIDENCES DU PARC)</v>
          </cell>
          <cell r="C253" t="str">
            <v>EST</v>
          </cell>
          <cell r="D253" t="str">
            <v>Etang-Salé</v>
          </cell>
          <cell r="E253" t="str">
            <v>ZAC FAYARD</v>
          </cell>
          <cell r="F253">
            <v>38</v>
          </cell>
          <cell r="G253" t="str">
            <v>ACC</v>
          </cell>
          <cell r="J253" t="str">
            <v>COL</v>
          </cell>
          <cell r="K253" t="str">
            <v>CF</v>
          </cell>
          <cell r="L253" t="str">
            <v>SEDRE</v>
          </cell>
          <cell r="M253" t="str">
            <v>maitrisé</v>
          </cell>
          <cell r="N253" t="str">
            <v>Cla</v>
          </cell>
          <cell r="O253" t="str">
            <v>JH</v>
          </cell>
          <cell r="P253" t="str">
            <v>CC</v>
          </cell>
          <cell r="R253">
            <v>2008</v>
          </cell>
          <cell r="S253">
            <v>1</v>
          </cell>
          <cell r="T253" t="str">
            <v xml:space="preserve">PPRI/plu/ EU </v>
          </cell>
          <cell r="U253" t="str">
            <v>ROUX</v>
          </cell>
          <cell r="V253" t="str">
            <v>G - PROJET</v>
          </cell>
          <cell r="W253">
            <v>39583</v>
          </cell>
          <cell r="X253" t="str">
            <v>d</v>
          </cell>
          <cell r="Y253" t="str">
            <v>97440908A0161</v>
          </cell>
          <cell r="Z253">
            <v>39735</v>
          </cell>
          <cell r="AA253" t="str">
            <v>o</v>
          </cell>
          <cell r="AB253">
            <v>39568</v>
          </cell>
          <cell r="AC253" t="str">
            <v>v</v>
          </cell>
          <cell r="AD253">
            <v>39597</v>
          </cell>
          <cell r="AF253" t="str">
            <v/>
          </cell>
          <cell r="AH253">
            <v>39859</v>
          </cell>
          <cell r="AI253" t="str">
            <v>ao</v>
          </cell>
          <cell r="AJ253">
            <v>40040</v>
          </cell>
          <cell r="AK253" t="str">
            <v/>
          </cell>
          <cell r="AL253">
            <v>5.9508153603366649</v>
          </cell>
          <cell r="AM253">
            <v>2009</v>
          </cell>
          <cell r="AN253">
            <v>14</v>
          </cell>
          <cell r="AO253">
            <v>40466</v>
          </cell>
          <cell r="AP253">
            <v>40481</v>
          </cell>
          <cell r="AQ253" t="str">
            <v/>
          </cell>
          <cell r="AR253">
            <v>2010</v>
          </cell>
          <cell r="CJ253" t="str">
            <v>-</v>
          </cell>
          <cell r="CK253" t="str">
            <v>-</v>
          </cell>
          <cell r="CL253" t="str">
            <v>-</v>
          </cell>
          <cell r="CM253" t="str">
            <v>-</v>
          </cell>
          <cell r="CN253">
            <v>0</v>
          </cell>
          <cell r="CQ253" t="str">
            <v>non</v>
          </cell>
          <cell r="CX253">
            <v>0</v>
          </cell>
          <cell r="DE253">
            <v>0</v>
          </cell>
          <cell r="DJ253">
            <v>0</v>
          </cell>
          <cell r="DO253">
            <v>0</v>
          </cell>
          <cell r="DS253">
            <v>0</v>
          </cell>
          <cell r="DT253">
            <v>0</v>
          </cell>
          <cell r="DU253">
            <v>0</v>
          </cell>
          <cell r="ED253" t="str">
            <v>G:\Habitat\OPERATIONNEL HABITAT\02- Operations\Photothèque\image non disponible.jpg</v>
          </cell>
          <cell r="EE253" t="str">
            <v>G:\Habitat\OPERATIONNEL HABITAT\02- Operations\Photothèque\image non disponible.jpg</v>
          </cell>
        </row>
        <row r="254">
          <cell r="A254" t="str">
            <v>ZAC MADELEINE(ATHENA)</v>
          </cell>
          <cell r="B254">
            <v>9566</v>
          </cell>
          <cell r="C254" t="str">
            <v>EST</v>
          </cell>
          <cell r="D254" t="str">
            <v>Saint-André</v>
          </cell>
          <cell r="E254" t="str">
            <v>ZAC MADELEINE</v>
          </cell>
          <cell r="F254">
            <v>63</v>
          </cell>
          <cell r="G254" t="str">
            <v>LLS</v>
          </cell>
          <cell r="J254" t="str">
            <v>COL</v>
          </cell>
          <cell r="K254" t="str">
            <v>CF</v>
          </cell>
          <cell r="L254" t="str">
            <v>SEMAC</v>
          </cell>
          <cell r="M254" t="str">
            <v>maitrisé</v>
          </cell>
          <cell r="N254" t="str">
            <v>CLa</v>
          </cell>
          <cell r="O254" t="str">
            <v>JMO</v>
          </cell>
          <cell r="P254" t="str">
            <v>CC</v>
          </cell>
          <cell r="R254">
            <v>2006</v>
          </cell>
          <cell r="S254">
            <v>0</v>
          </cell>
          <cell r="U254" t="str">
            <v>BOCQUEE</v>
          </cell>
          <cell r="V254" t="str">
            <v>L - CHANTIER EN COURS</v>
          </cell>
          <cell r="W254">
            <v>38751</v>
          </cell>
          <cell r="X254" t="str">
            <v>d</v>
          </cell>
          <cell r="Y254" t="str">
            <v>97441106A0018</v>
          </cell>
          <cell r="Z254">
            <v>38846</v>
          </cell>
          <cell r="AA254" t="str">
            <v>o</v>
          </cell>
          <cell r="AB254">
            <v>38881</v>
          </cell>
          <cell r="AC254" t="str">
            <v>v</v>
          </cell>
          <cell r="AD254">
            <v>38883</v>
          </cell>
          <cell r="AE254">
            <v>38798</v>
          </cell>
          <cell r="AF254" t="str">
            <v>f</v>
          </cell>
          <cell r="AG254">
            <v>39113</v>
          </cell>
          <cell r="AH254">
            <v>38803</v>
          </cell>
          <cell r="AI254" t="str">
            <v>ao</v>
          </cell>
          <cell r="AJ254">
            <v>38999</v>
          </cell>
          <cell r="AK254" t="str">
            <v/>
          </cell>
          <cell r="AL254">
            <v>6.4439768542872171</v>
          </cell>
          <cell r="AM254">
            <v>2006</v>
          </cell>
          <cell r="AN254">
            <v>22</v>
          </cell>
          <cell r="AO254">
            <v>39690</v>
          </cell>
          <cell r="AP254">
            <v>39705</v>
          </cell>
          <cell r="AQ254" t="str">
            <v>li</v>
          </cell>
          <cell r="AR254">
            <v>2008</v>
          </cell>
          <cell r="AS254">
            <v>8</v>
          </cell>
          <cell r="AT254">
            <v>28.506666666666664</v>
          </cell>
          <cell r="AU254">
            <v>7</v>
          </cell>
          <cell r="AV254">
            <v>50.483333333333327</v>
          </cell>
          <cell r="AW254">
            <v>7</v>
          </cell>
          <cell r="AX254">
            <v>56.620000000000005</v>
          </cell>
          <cell r="AY254">
            <v>3</v>
          </cell>
          <cell r="AZ254">
            <v>56.620000000000005</v>
          </cell>
          <cell r="BA254">
            <v>23</v>
          </cell>
          <cell r="BB254">
            <v>70.22999999999999</v>
          </cell>
          <cell r="BE254">
            <v>11</v>
          </cell>
          <cell r="BF254">
            <v>89.318571428571431</v>
          </cell>
          <cell r="BI254">
            <v>4</v>
          </cell>
          <cell r="BJ254">
            <v>97.575000000000003</v>
          </cell>
          <cell r="BK254">
            <v>63</v>
          </cell>
          <cell r="BL254">
            <v>5.9</v>
          </cell>
          <cell r="BM254">
            <v>0.84</v>
          </cell>
          <cell r="BN254">
            <v>0.4</v>
          </cell>
          <cell r="BO254" t="str">
            <v>signée</v>
          </cell>
          <cell r="BP254">
            <v>0.6</v>
          </cell>
          <cell r="BQ254" t="str">
            <v>signée</v>
          </cell>
          <cell r="BR254" t="str">
            <v>CG</v>
          </cell>
          <cell r="BX254" t="str">
            <v>signé</v>
          </cell>
          <cell r="BY254">
            <v>4889</v>
          </cell>
          <cell r="BZ254">
            <v>7665</v>
          </cell>
          <cell r="CA254">
            <v>5013.26</v>
          </cell>
          <cell r="CE254" t="str">
            <v>ECS ind</v>
          </cell>
          <cell r="CF254">
            <v>186717</v>
          </cell>
          <cell r="CG254">
            <v>72150</v>
          </cell>
          <cell r="CH254">
            <v>108225</v>
          </cell>
          <cell r="CI254">
            <v>60125</v>
          </cell>
          <cell r="CJ254" t="str">
            <v>-</v>
          </cell>
          <cell r="CK254" t="str">
            <v>-</v>
          </cell>
          <cell r="CL254" t="str">
            <v>-</v>
          </cell>
          <cell r="CM254" t="str">
            <v>-</v>
          </cell>
          <cell r="CN254">
            <v>0</v>
          </cell>
          <cell r="CQ254" t="str">
            <v>oui</v>
          </cell>
          <cell r="CR254">
            <v>205500</v>
          </cell>
          <cell r="CT254">
            <v>5114497</v>
          </cell>
          <cell r="CX254">
            <v>5319997</v>
          </cell>
          <cell r="DE254">
            <v>180375</v>
          </cell>
          <cell r="DJ254">
            <v>180375</v>
          </cell>
          <cell r="DO254">
            <v>0</v>
          </cell>
          <cell r="DR254">
            <v>39299</v>
          </cell>
          <cell r="DS254">
            <v>39299</v>
          </cell>
          <cell r="DT254">
            <v>78598</v>
          </cell>
          <cell r="DU254">
            <v>-5061024</v>
          </cell>
          <cell r="ED254" t="str">
            <v>G:\Habitat\OPERATIONNEL HABITAT\02- Operations\Photothèque\images locatifs\ZAC Madeleine\madeleine 1.jpg</v>
          </cell>
          <cell r="EE254" t="str">
            <v>G:\Habitat\OPERATIONNEL HABITAT\02- Operations\Photothèque\images locatifs\ZAC Madeleine\madeleine 2.jpg</v>
          </cell>
        </row>
        <row r="255">
          <cell r="A255" t="str">
            <v>ZANZIBAR</v>
          </cell>
          <cell r="B255">
            <v>9605</v>
          </cell>
          <cell r="C255" t="str">
            <v>OUEST</v>
          </cell>
          <cell r="D255" t="str">
            <v>Saint-Benoît</v>
          </cell>
          <cell r="E255" t="str">
            <v>RHI SAY PISCINE</v>
          </cell>
          <cell r="F255">
            <v>37</v>
          </cell>
          <cell r="G255" t="str">
            <v>LLS</v>
          </cell>
          <cell r="J255" t="str">
            <v>COL</v>
          </cell>
          <cell r="K255" t="str">
            <v>CF</v>
          </cell>
          <cell r="L255" t="str">
            <v>SIDR</v>
          </cell>
          <cell r="M255" t="str">
            <v>maitrisé</v>
          </cell>
          <cell r="N255" t="str">
            <v>JPM</v>
          </cell>
          <cell r="O255" t="str">
            <v>GG</v>
          </cell>
          <cell r="P255" t="str">
            <v>CC</v>
          </cell>
          <cell r="Q255" t="str">
            <v>OP</v>
          </cell>
          <cell r="R255">
            <v>2005</v>
          </cell>
          <cell r="T255" t="str">
            <v>retard livraison consuel/DGI 7/01/2007/eval perene ok/enquette clients</v>
          </cell>
          <cell r="U255" t="str">
            <v>REYNAUD</v>
          </cell>
          <cell r="V255" t="str">
            <v>M - LIVRE/GPA</v>
          </cell>
          <cell r="W255">
            <v>38553</v>
          </cell>
          <cell r="X255" t="str">
            <v>d</v>
          </cell>
          <cell r="Y255" t="str">
            <v>97440705A0063</v>
          </cell>
          <cell r="Z255">
            <v>38727</v>
          </cell>
          <cell r="AA255" t="str">
            <v>o</v>
          </cell>
          <cell r="AB255" t="str">
            <v>validé</v>
          </cell>
          <cell r="AC255" t="str">
            <v/>
          </cell>
          <cell r="AD255">
            <v>38624</v>
          </cell>
          <cell r="AE255">
            <v>38551</v>
          </cell>
          <cell r="AF255" t="str">
            <v>f</v>
          </cell>
          <cell r="AG255">
            <v>38722</v>
          </cell>
          <cell r="AH255">
            <v>38657</v>
          </cell>
          <cell r="AI255" t="str">
            <v>ao</v>
          </cell>
          <cell r="AJ255">
            <v>38859</v>
          </cell>
          <cell r="AK255" t="str">
            <v/>
          </cell>
          <cell r="AL255">
            <v>6.6412414518674385</v>
          </cell>
          <cell r="AM255">
            <v>2006</v>
          </cell>
          <cell r="AN255">
            <v>19</v>
          </cell>
          <cell r="AO255">
            <v>39405</v>
          </cell>
          <cell r="AP255">
            <v>39436</v>
          </cell>
          <cell r="AQ255" t="str">
            <v>li</v>
          </cell>
          <cell r="AR255">
            <v>2007</v>
          </cell>
          <cell r="AS255">
            <v>3</v>
          </cell>
          <cell r="AT255">
            <v>28</v>
          </cell>
          <cell r="AU255">
            <v>1</v>
          </cell>
          <cell r="AV255">
            <v>50</v>
          </cell>
          <cell r="AW255">
            <v>7</v>
          </cell>
          <cell r="AX255">
            <v>58</v>
          </cell>
          <cell r="BA255">
            <v>13</v>
          </cell>
          <cell r="BB255">
            <v>69</v>
          </cell>
          <cell r="BE255">
            <v>10</v>
          </cell>
          <cell r="BF255">
            <v>80</v>
          </cell>
          <cell r="BI255">
            <v>3</v>
          </cell>
          <cell r="BJ255">
            <v>90</v>
          </cell>
          <cell r="BK255">
            <v>37</v>
          </cell>
          <cell r="BL255">
            <v>6.33</v>
          </cell>
          <cell r="BM255">
            <v>0.82</v>
          </cell>
          <cell r="BN255">
            <v>0.2</v>
          </cell>
          <cell r="BO255" t="str">
            <v>signée</v>
          </cell>
          <cell r="BP255">
            <v>0.8</v>
          </cell>
          <cell r="BQ255" t="str">
            <v>signée</v>
          </cell>
          <cell r="BX255" t="str">
            <v>signé</v>
          </cell>
          <cell r="BY255">
            <v>2342</v>
          </cell>
          <cell r="BZ255">
            <v>4735</v>
          </cell>
          <cell r="CA255">
            <v>3036</v>
          </cell>
          <cell r="CE255" t="str">
            <v>ECS ind</v>
          </cell>
          <cell r="CF255">
            <v>136900</v>
          </cell>
          <cell r="CG255">
            <v>41070</v>
          </cell>
          <cell r="CH255">
            <v>61605</v>
          </cell>
          <cell r="CI255" t="str">
            <v>AR 07/2006</v>
          </cell>
          <cell r="CJ255" t="str">
            <v>-</v>
          </cell>
          <cell r="CK255" t="str">
            <v>-</v>
          </cell>
          <cell r="CL255" t="str">
            <v>-</v>
          </cell>
          <cell r="CM255" t="str">
            <v>-</v>
          </cell>
          <cell r="CN255">
            <v>0</v>
          </cell>
          <cell r="CQ255" t="str">
            <v>oui</v>
          </cell>
          <cell r="CR255">
            <v>105966</v>
          </cell>
          <cell r="CT255">
            <v>2696438</v>
          </cell>
          <cell r="CX255">
            <v>2802404</v>
          </cell>
          <cell r="DE255">
            <v>102675</v>
          </cell>
          <cell r="DJ255">
            <v>102675</v>
          </cell>
          <cell r="DO255">
            <v>0</v>
          </cell>
          <cell r="DQ255">
            <v>26393</v>
          </cell>
          <cell r="DS255">
            <v>26393</v>
          </cell>
          <cell r="DT255">
            <v>52786</v>
          </cell>
          <cell r="DU255">
            <v>-2646943</v>
          </cell>
          <cell r="ED255" t="str">
            <v>G:\Habitat\OPERATIONNEL HABITAT\02- Operations\Photothèque\images locatifs\Zanzibar\Zanzibar.jpg</v>
          </cell>
          <cell r="EE255" t="str">
            <v>G:\Habitat\OPERATIONNEL HABITAT\02- Operations\Photothèque\images locatifs\Zanzibar\zanzibar ouest juin 2005 copie.jpg</v>
          </cell>
        </row>
      </sheetData>
      <sheetData sheetId="1" refreshError="1"/>
      <sheetData sheetId="2" refreshError="1">
        <row r="1">
          <cell r="B1" t="str">
            <v>FICHE DE SYNTHESE OPERATION | SIDR | Département CONSTRUCTION</v>
          </cell>
          <cell r="P1">
            <v>39920</v>
          </cell>
        </row>
        <row r="3">
          <cell r="B3" t="str">
            <v>opération</v>
          </cell>
          <cell r="C3" t="str">
            <v>BŒUF MORT 2</v>
          </cell>
          <cell r="O3" t="str">
            <v>N° compte</v>
          </cell>
          <cell r="P3">
            <v>9739</v>
          </cell>
        </row>
        <row r="5">
          <cell r="B5" t="str">
            <v>Données opération</v>
          </cell>
          <cell r="I5" t="str">
            <v>Données Gestion Immobilière</v>
          </cell>
        </row>
        <row r="7">
          <cell r="B7" t="str">
            <v>Nbre L</v>
          </cell>
          <cell r="C7">
            <v>36</v>
          </cell>
          <cell r="E7" t="str">
            <v>COP</v>
          </cell>
          <cell r="F7" t="str">
            <v>JEM</v>
          </cell>
          <cell r="I7" t="str">
            <v>Type</v>
          </cell>
          <cell r="J7" t="str">
            <v>Nbre</v>
          </cell>
          <cell r="K7" t="str">
            <v>surfaces</v>
          </cell>
          <cell r="L7" t="str">
            <v>smini</v>
          </cell>
          <cell r="M7" t="str">
            <v>%age|mini</v>
          </cell>
          <cell r="N7" t="str">
            <v>loyer</v>
          </cell>
          <cell r="O7" t="str">
            <v>charges</v>
          </cell>
          <cell r="P7" t="str">
            <v>total</v>
          </cell>
        </row>
        <row r="8">
          <cell r="B8" t="str">
            <v>produit</v>
          </cell>
          <cell r="C8" t="str">
            <v>LLTS</v>
          </cell>
          <cell r="E8" t="str">
            <v>CTX</v>
          </cell>
          <cell r="F8" t="str">
            <v>DL</v>
          </cell>
          <cell r="I8" t="str">
            <v>t1bis</v>
          </cell>
          <cell r="J8">
            <v>0</v>
          </cell>
          <cell r="K8">
            <v>0</v>
          </cell>
          <cell r="L8">
            <v>30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</row>
        <row r="9">
          <cell r="B9" t="str">
            <v>LBU</v>
          </cell>
          <cell r="C9">
            <v>2009</v>
          </cell>
          <cell r="E9" t="str">
            <v>Maitrise d'œuvre</v>
          </cell>
          <cell r="F9" t="str">
            <v>BERTIN LEBEIGLE</v>
          </cell>
          <cell r="I9" t="str">
            <v>T2</v>
          </cell>
          <cell r="J9">
            <v>0</v>
          </cell>
          <cell r="K9">
            <v>0</v>
          </cell>
          <cell r="L9">
            <v>46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</row>
        <row r="10">
          <cell r="B10" t="str">
            <v>Commune</v>
          </cell>
          <cell r="C10" t="str">
            <v>Possession</v>
          </cell>
          <cell r="E10" t="str">
            <v>Surfaces</v>
          </cell>
          <cell r="I10" t="str">
            <v>T2/3</v>
          </cell>
          <cell r="J10">
            <v>0</v>
          </cell>
          <cell r="K10">
            <v>0</v>
          </cell>
          <cell r="L10">
            <v>56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</row>
        <row r="11">
          <cell r="B11" t="str">
            <v>Localisation</v>
          </cell>
          <cell r="C11">
            <v>0</v>
          </cell>
          <cell r="E11" t="str">
            <v>Sha</v>
          </cell>
          <cell r="F11">
            <v>0</v>
          </cell>
          <cell r="G11" t="str">
            <v>m²</v>
          </cell>
          <cell r="I11" t="str">
            <v>T3</v>
          </cell>
          <cell r="J11">
            <v>0</v>
          </cell>
          <cell r="K11">
            <v>0</v>
          </cell>
          <cell r="L11">
            <v>56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</row>
        <row r="12">
          <cell r="B12" t="str">
            <v>zone</v>
          </cell>
          <cell r="C12" t="str">
            <v>OUEST</v>
          </cell>
          <cell r="E12" t="str">
            <v>Shon</v>
          </cell>
          <cell r="F12">
            <v>0</v>
          </cell>
          <cell r="G12" t="str">
            <v>m²</v>
          </cell>
          <cell r="I12" t="str">
            <v>T3/4</v>
          </cell>
          <cell r="J12">
            <v>0</v>
          </cell>
          <cell r="K12">
            <v>0</v>
          </cell>
          <cell r="L12">
            <v>66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</row>
        <row r="13">
          <cell r="B13" t="str">
            <v>n° compt</v>
          </cell>
          <cell r="C13">
            <v>9739</v>
          </cell>
          <cell r="E13" t="str">
            <v>Shob</v>
          </cell>
          <cell r="F13">
            <v>0</v>
          </cell>
          <cell r="G13" t="str">
            <v>m²</v>
          </cell>
          <cell r="I13" t="str">
            <v>T4</v>
          </cell>
          <cell r="J13">
            <v>0</v>
          </cell>
          <cell r="K13">
            <v>0</v>
          </cell>
          <cell r="L13">
            <v>66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</row>
        <row r="14">
          <cell r="B14" t="str">
            <v>Origine du foncier</v>
          </cell>
          <cell r="C14" t="str">
            <v>CF</v>
          </cell>
          <cell r="E14" t="str">
            <v>S finançables</v>
          </cell>
          <cell r="F14">
            <v>0</v>
          </cell>
          <cell r="G14" t="str">
            <v>m²</v>
          </cell>
          <cell r="I14" t="str">
            <v>T4/5</v>
          </cell>
          <cell r="J14">
            <v>0</v>
          </cell>
          <cell r="K14">
            <v>0</v>
          </cell>
          <cell r="L14">
            <v>76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B15" t="str">
            <v>si Charge foncière</v>
          </cell>
          <cell r="C15">
            <v>0</v>
          </cell>
          <cell r="E15" t="str">
            <v>S défiscalisable</v>
          </cell>
          <cell r="F15">
            <v>0</v>
          </cell>
          <cell r="G15" t="str">
            <v>m²</v>
          </cell>
          <cell r="I15" t="str">
            <v>T5</v>
          </cell>
          <cell r="J15">
            <v>0</v>
          </cell>
          <cell r="K15">
            <v>0</v>
          </cell>
          <cell r="L15">
            <v>76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</row>
        <row r="16">
          <cell r="B16" t="str">
            <v>Maitrise duFoncier</v>
          </cell>
          <cell r="C16" t="str">
            <v>autres</v>
          </cell>
          <cell r="E16" t="str">
            <v>terrain</v>
          </cell>
          <cell r="F16">
            <v>0</v>
          </cell>
          <cell r="G16" t="str">
            <v>m²</v>
          </cell>
          <cell r="I16" t="str">
            <v>T5/6</v>
          </cell>
          <cell r="J16">
            <v>0</v>
          </cell>
          <cell r="K16">
            <v>0</v>
          </cell>
          <cell r="L16">
            <v>86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B17" t="str">
            <v>Identifier au COS</v>
          </cell>
          <cell r="C17">
            <v>0</v>
          </cell>
          <cell r="E17" t="str">
            <v>S espcaces verts</v>
          </cell>
          <cell r="F17">
            <v>0</v>
          </cell>
          <cell r="G17" t="str">
            <v>m²</v>
          </cell>
          <cell r="I17" t="str">
            <v>Total</v>
          </cell>
          <cell r="J17">
            <v>0</v>
          </cell>
          <cell r="K17">
            <v>0</v>
          </cell>
        </row>
        <row r="18">
          <cell r="B18" t="str">
            <v>PérimètreANRU</v>
          </cell>
          <cell r="C18">
            <v>0</v>
          </cell>
          <cell r="E18" t="str">
            <v>S espaces communs</v>
          </cell>
          <cell r="F18">
            <v>0</v>
          </cell>
          <cell r="G18" t="str">
            <v>m²</v>
          </cell>
          <cell r="N18" t="str">
            <v>loyer prev</v>
          </cell>
          <cell r="O18" t="str">
            <v>charges prev</v>
          </cell>
        </row>
        <row r="19">
          <cell r="J19" t="str">
            <v>surface logement moyen</v>
          </cell>
          <cell r="K19">
            <v>0</v>
          </cell>
          <cell r="N19">
            <v>0</v>
          </cell>
          <cell r="O19">
            <v>0</v>
          </cell>
        </row>
        <row r="21">
          <cell r="B21" t="str">
            <v>Données Avancement</v>
          </cell>
          <cell r="F21" t="str">
            <v>Données Financières</v>
          </cell>
          <cell r="I21" t="str">
            <v>Couts</v>
          </cell>
          <cell r="L21" t="str">
            <v>Réservataires</v>
          </cell>
        </row>
        <row r="23">
          <cell r="B23" t="str">
            <v>AVANCEMENT</v>
          </cell>
          <cell r="C23" t="str">
            <v>D - ESQUISSES</v>
          </cell>
          <cell r="F23" t="str">
            <v>Garanties Emprunts</v>
          </cell>
          <cell r="I23" t="str">
            <v>Charge foncière</v>
          </cell>
          <cell r="J23">
            <v>0</v>
          </cell>
          <cell r="M23" t="str">
            <v>nb lgts</v>
          </cell>
          <cell r="N23" t="str">
            <v>Convention</v>
          </cell>
          <cell r="O23" t="str">
            <v>Montant</v>
          </cell>
          <cell r="P23" t="str">
            <v>% reseva°</v>
          </cell>
        </row>
        <row r="24">
          <cell r="F24" t="str">
            <v>Conseil Général</v>
          </cell>
          <cell r="G24">
            <v>0</v>
          </cell>
          <cell r="I24" t="str">
            <v>dont terrain</v>
          </cell>
          <cell r="J24">
            <v>0</v>
          </cell>
          <cell r="L24" t="str">
            <v>CAF (LLTS)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B25" t="str">
            <v>Dépôt PC</v>
          </cell>
          <cell r="C25">
            <v>39933</v>
          </cell>
          <cell r="D25" t="str">
            <v>prévisionnel</v>
          </cell>
          <cell r="F25" t="str">
            <v>Taux garentie CG</v>
          </cell>
          <cell r="G25">
            <v>0</v>
          </cell>
          <cell r="I25" t="str">
            <v>Bâtiment</v>
          </cell>
          <cell r="J25">
            <v>0</v>
          </cell>
          <cell r="L25" t="str">
            <v>1% ACLPME</v>
          </cell>
          <cell r="M25">
            <v>0</v>
          </cell>
          <cell r="N25">
            <v>0</v>
          </cell>
          <cell r="O25">
            <v>0</v>
          </cell>
        </row>
        <row r="26">
          <cell r="B26" t="str">
            <v>N° de permis de construire</v>
          </cell>
          <cell r="C26">
            <v>39933</v>
          </cell>
          <cell r="F26" t="str">
            <v>Commune</v>
          </cell>
          <cell r="G26">
            <v>0</v>
          </cell>
          <cell r="I26" t="str">
            <v>Honoraires</v>
          </cell>
          <cell r="J26">
            <v>0</v>
          </cell>
          <cell r="L26" t="str">
            <v>1% CILR</v>
          </cell>
          <cell r="M26">
            <v>0</v>
          </cell>
          <cell r="N26">
            <v>0</v>
          </cell>
          <cell r="O26">
            <v>0</v>
          </cell>
        </row>
        <row r="27">
          <cell r="B27" t="str">
            <v>Obtention PC</v>
          </cell>
          <cell r="C27">
            <v>0</v>
          </cell>
          <cell r="F27" t="str">
            <v>Taux garentie com</v>
          </cell>
          <cell r="G27">
            <v>0</v>
          </cell>
          <cell r="I27" t="str">
            <v>Solaire</v>
          </cell>
          <cell r="J27">
            <v>0</v>
          </cell>
          <cell r="L27" t="str">
            <v>LA POSTE</v>
          </cell>
          <cell r="M27">
            <v>0</v>
          </cell>
          <cell r="N27">
            <v>0</v>
          </cell>
          <cell r="O27">
            <v>0</v>
          </cell>
        </row>
        <row r="28">
          <cell r="B28" t="str">
            <v>Comité Engt</v>
          </cell>
          <cell r="C28">
            <v>39524</v>
          </cell>
          <cell r="I28" t="str">
            <v>Interet prefinancement</v>
          </cell>
          <cell r="J28">
            <v>0</v>
          </cell>
          <cell r="L28" t="str">
            <v>Préffecture</v>
          </cell>
          <cell r="P28">
            <v>0</v>
          </cell>
        </row>
        <row r="29">
          <cell r="B29" t="str">
            <v>CA du</v>
          </cell>
          <cell r="C29">
            <v>0</v>
          </cell>
          <cell r="F29" t="str">
            <v>Prêt CDC ou autre</v>
          </cell>
          <cell r="I29" t="str">
            <v>TOTAL</v>
          </cell>
          <cell r="J29">
            <v>0</v>
          </cell>
          <cell r="L29" t="str">
            <v>Commune</v>
          </cell>
          <cell r="P29">
            <v>0</v>
          </cell>
        </row>
        <row r="30">
          <cell r="B30" t="str">
            <v>Dépôt FINCT</v>
          </cell>
          <cell r="C30">
            <v>40040</v>
          </cell>
          <cell r="D30" t="str">
            <v>prévisionnel</v>
          </cell>
          <cell r="F30" t="str">
            <v>Prêt CDC ou autre</v>
          </cell>
          <cell r="G30">
            <v>0</v>
          </cell>
          <cell r="L30" t="str">
            <v>Autres</v>
          </cell>
          <cell r="M30">
            <v>0</v>
          </cell>
          <cell r="N30">
            <v>0</v>
          </cell>
          <cell r="O30">
            <v>0</v>
          </cell>
        </row>
        <row r="31">
          <cell r="B31" t="str">
            <v>Décision finct</v>
          </cell>
          <cell r="C31">
            <v>0</v>
          </cell>
          <cell r="D31" t="str">
            <v>réel</v>
          </cell>
        </row>
        <row r="32">
          <cell r="B32" t="str">
            <v>lanct AO</v>
          </cell>
          <cell r="C32">
            <v>40053</v>
          </cell>
          <cell r="D32" t="str">
            <v>prévisionnel</v>
          </cell>
        </row>
        <row r="33">
          <cell r="B33" t="str">
            <v>OS</v>
          </cell>
          <cell r="C33">
            <v>40237</v>
          </cell>
          <cell r="D33" t="str">
            <v>prévisionnel</v>
          </cell>
          <cell r="F33" t="str">
            <v>Défiscalisation</v>
          </cell>
          <cell r="I33" t="str">
            <v>Financement</v>
          </cell>
          <cell r="L33" t="str">
            <v>Ratios</v>
          </cell>
        </row>
        <row r="34">
          <cell r="B34" t="str">
            <v>DOC</v>
          </cell>
          <cell r="C34">
            <v>0</v>
          </cell>
        </row>
        <row r="35">
          <cell r="B35" t="str">
            <v>durée cont. Chantier</v>
          </cell>
          <cell r="C35">
            <v>16</v>
          </cell>
          <cell r="F35" t="str">
            <v>Véhicule fiscal</v>
          </cell>
          <cell r="G35" t="str">
            <v>-</v>
          </cell>
          <cell r="I35" t="str">
            <v>Subventions</v>
          </cell>
          <cell r="J35">
            <v>0</v>
          </cell>
          <cell r="L35" t="str">
            <v>Cout de construction</v>
          </cell>
        </row>
        <row r="36">
          <cell r="B36" t="str">
            <v>DAT &amp; Conformité</v>
          </cell>
          <cell r="C36">
            <v>0</v>
          </cell>
          <cell r="F36" t="str">
            <v>Défiscalisateur</v>
          </cell>
          <cell r="G36" t="str">
            <v>-</v>
          </cell>
          <cell r="I36" t="str">
            <v>Prêts</v>
          </cell>
          <cell r="J36">
            <v>0</v>
          </cell>
          <cell r="L36" t="str">
            <v>ratio CF</v>
          </cell>
          <cell r="M36">
            <v>0</v>
          </cell>
          <cell r="N36" t="str">
            <v>au logt</v>
          </cell>
        </row>
        <row r="37">
          <cell r="B37" t="str">
            <v>LIV contract</v>
          </cell>
          <cell r="C37">
            <v>40722</v>
          </cell>
          <cell r="D37" t="str">
            <v>prévisionnel</v>
          </cell>
          <cell r="F37" t="str">
            <v>Demande d'agrément</v>
          </cell>
          <cell r="G37" t="str">
            <v>-</v>
          </cell>
          <cell r="I37" t="str">
            <v>Fonds propres</v>
          </cell>
          <cell r="J37">
            <v>0</v>
          </cell>
          <cell r="L37" t="str">
            <v>ratio BAT</v>
          </cell>
          <cell r="M37">
            <v>0</v>
          </cell>
          <cell r="N37" t="str">
            <v>m² surface finançable</v>
          </cell>
        </row>
        <row r="38">
          <cell r="B38" t="str">
            <v>LIV reelle</v>
          </cell>
          <cell r="C38">
            <v>40737</v>
          </cell>
          <cell r="D38" t="str">
            <v>prévisionnel</v>
          </cell>
          <cell r="F38" t="str">
            <v>Agrément</v>
          </cell>
          <cell r="G38" t="str">
            <v>-</v>
          </cell>
          <cell r="I38" t="str">
            <v>Apport défisc</v>
          </cell>
          <cell r="J38">
            <v>0</v>
          </cell>
        </row>
        <row r="39">
          <cell r="L39" t="str">
            <v>cout logt</v>
          </cell>
          <cell r="M39">
            <v>0</v>
          </cell>
          <cell r="N39" t="str">
            <v>au logt</v>
          </cell>
        </row>
        <row r="40">
          <cell r="M40">
            <v>0</v>
          </cell>
          <cell r="N40" t="str">
            <v>au m² financable</v>
          </cell>
        </row>
        <row r="41">
          <cell r="L41" t="str">
            <v>FP</v>
          </cell>
          <cell r="M41">
            <v>0</v>
          </cell>
          <cell r="N41" t="str">
            <v>au logt</v>
          </cell>
        </row>
        <row r="42">
          <cell r="B42" t="str">
            <v>Images | Photos du Projet</v>
          </cell>
        </row>
        <row r="43">
          <cell r="B43" t="str">
            <v>G:\Habitat\OPERATIONNEL HABITAT\02- Operations\Photothèque\image non disponible.jpg</v>
          </cell>
          <cell r="C43" t="str">
            <v>G:\Habitat\OPERATIONNEL HABITAT\02- Operations\Photothèque\image non disponible.jpg</v>
          </cell>
          <cell r="J43" t="str">
            <v>G:\Habitat\OPERATIONNEL HABITAT\02- Operations\Photothèque\image non disponible.jpg</v>
          </cell>
        </row>
        <row r="44">
          <cell r="L44" t="str">
            <v>Présentation de l'opération</v>
          </cell>
        </row>
        <row r="46">
          <cell r="L46">
            <v>0</v>
          </cell>
        </row>
        <row r="50">
          <cell r="L50" t="str">
            <v>Adresse de l'opération</v>
          </cell>
        </row>
        <row r="52">
          <cell r="L52" t="str">
            <v>Section cadastral</v>
          </cell>
          <cell r="N52">
            <v>0</v>
          </cell>
        </row>
        <row r="53">
          <cell r="L53" t="str">
            <v>Adresse postale</v>
          </cell>
          <cell r="N53">
            <v>0</v>
          </cell>
        </row>
        <row r="55">
          <cell r="L55" t="str">
            <v>Remarques | Commentaires</v>
          </cell>
        </row>
        <row r="57">
          <cell r="L57" t="str">
            <v>validation tracé chemin bœuf mort/financement vrd/planning vrd - En attente autorisation de construire sur terrain appartenant à l'etat de la part de la DDE afin que la commune puisse accorder le PC - En attente du prix du foncier, le bilan est basé sur u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">
          <cell r="A4" t="str">
            <v>COP</v>
          </cell>
          <cell r="B4" t="str">
            <v>CTX</v>
          </cell>
          <cell r="C4" t="str">
            <v>ASS</v>
          </cell>
          <cell r="D4" t="str">
            <v>AVANCEMENT</v>
          </cell>
          <cell r="E4" t="str">
            <v>COMMUNES</v>
          </cell>
          <cell r="I4" t="str">
            <v>PRODUIT</v>
          </cell>
          <cell r="J4" t="str">
            <v>FINANCT</v>
          </cell>
          <cell r="K4" t="str">
            <v>FONCIER</v>
          </cell>
          <cell r="L4" t="str">
            <v>AMENAGEUR</v>
          </cell>
          <cell r="M4" t="str">
            <v>garanties emprunts</v>
          </cell>
          <cell r="N4" t="str">
            <v>prêts</v>
          </cell>
          <cell r="O4" t="str">
            <v>probabilité finct LBU</v>
          </cell>
          <cell r="Q4" t="str">
            <v>Defiscalisateur</v>
          </cell>
        </row>
        <row r="5">
          <cell r="A5" t="str">
            <v>PC</v>
          </cell>
          <cell r="B5" t="str">
            <v>PC</v>
          </cell>
          <cell r="C5" t="str">
            <v>AM</v>
          </cell>
          <cell r="D5" t="str">
            <v>A - NON LANCE</v>
          </cell>
          <cell r="E5" t="str">
            <v>Avirons</v>
          </cell>
          <cell r="I5" t="str">
            <v>LOCATIF</v>
          </cell>
          <cell r="J5" t="str">
            <v>LLS</v>
          </cell>
          <cell r="K5" t="str">
            <v>CF</v>
          </cell>
          <cell r="L5" t="str">
            <v>SIDR</v>
          </cell>
          <cell r="M5" t="str">
            <v>à faire</v>
          </cell>
          <cell r="N5" t="str">
            <v>demande à faire</v>
          </cell>
          <cell r="O5">
            <v>1</v>
          </cell>
          <cell r="Q5" t="str">
            <v>INFI</v>
          </cell>
        </row>
        <row r="6">
          <cell r="A6" t="str">
            <v>JPM</v>
          </cell>
          <cell r="B6" t="str">
            <v>DL</v>
          </cell>
          <cell r="C6" t="str">
            <v>CS</v>
          </cell>
          <cell r="D6" t="str">
            <v>B - ETUDE PRE-OP</v>
          </cell>
          <cell r="E6" t="str">
            <v>Bras Panon</v>
          </cell>
          <cell r="I6" t="str">
            <v>ACCESSION</v>
          </cell>
          <cell r="J6" t="str">
            <v>LLTS</v>
          </cell>
          <cell r="K6" t="str">
            <v>RF</v>
          </cell>
          <cell r="L6" t="str">
            <v>SEDRE</v>
          </cell>
          <cell r="M6" t="str">
            <v xml:space="preserve">transmis </v>
          </cell>
          <cell r="O6">
            <v>0.75</v>
          </cell>
          <cell r="Q6" t="str">
            <v>ALCYOM</v>
          </cell>
        </row>
        <row r="7">
          <cell r="A7" t="str">
            <v>JEM</v>
          </cell>
          <cell r="B7" t="str">
            <v>Jmo</v>
          </cell>
          <cell r="C7" t="str">
            <v>CC</v>
          </cell>
          <cell r="D7" t="str">
            <v>C - PROGRAMME</v>
          </cell>
          <cell r="E7" t="str">
            <v>Cilaos</v>
          </cell>
          <cell r="I7" t="str">
            <v>ACCESSION SOCIALE</v>
          </cell>
          <cell r="J7" t="str">
            <v>PLS</v>
          </cell>
          <cell r="K7" t="str">
            <v>ACQ</v>
          </cell>
          <cell r="L7" t="str">
            <v>SEMAC</v>
          </cell>
          <cell r="M7" t="str">
            <v>signée</v>
          </cell>
          <cell r="N7" t="str">
            <v>en attente garanties emprunts</v>
          </cell>
          <cell r="O7">
            <v>0.5</v>
          </cell>
          <cell r="Q7" t="str">
            <v>OUTREMER FINANCE</v>
          </cell>
        </row>
        <row r="8">
          <cell r="A8" t="str">
            <v>Cla</v>
          </cell>
          <cell r="B8" t="str">
            <v>JH</v>
          </cell>
          <cell r="C8" t="str">
            <v>LV</v>
          </cell>
          <cell r="D8" t="str">
            <v>D - ESQUISSES</v>
          </cell>
          <cell r="E8" t="str">
            <v>Entre-Deux</v>
          </cell>
          <cell r="J8" t="str">
            <v>FOY</v>
          </cell>
          <cell r="L8" t="str">
            <v>SEMADER</v>
          </cell>
          <cell r="N8" t="str">
            <v>émis signature garants en cours</v>
          </cell>
          <cell r="O8">
            <v>0.25</v>
          </cell>
          <cell r="Q8" t="str">
            <v>-</v>
          </cell>
        </row>
        <row r="9">
          <cell r="A9" t="str">
            <v>BB</v>
          </cell>
          <cell r="B9" t="str">
            <v>CA</v>
          </cell>
          <cell r="D9" t="str">
            <v>E - APS / PC</v>
          </cell>
          <cell r="E9" t="str">
            <v>Etang-Salé</v>
          </cell>
          <cell r="J9" t="str">
            <v>RPA</v>
          </cell>
          <cell r="L9" t="str">
            <v>SDI</v>
          </cell>
          <cell r="N9" t="str">
            <v>signé</v>
          </cell>
          <cell r="O9">
            <v>0</v>
          </cell>
        </row>
        <row r="10">
          <cell r="A10" t="str">
            <v>BS</v>
          </cell>
          <cell r="B10" t="str">
            <v>FG</v>
          </cell>
          <cell r="D10" t="str">
            <v>F - APD</v>
          </cell>
          <cell r="E10" t="str">
            <v>Petite Ile</v>
          </cell>
          <cell r="J10" t="str">
            <v>LESG</v>
          </cell>
          <cell r="L10" t="str">
            <v>SODIAC</v>
          </cell>
        </row>
        <row r="11">
          <cell r="A11" t="str">
            <v>N.A.</v>
          </cell>
          <cell r="B11" t="str">
            <v>OS</v>
          </cell>
          <cell r="D11" t="str">
            <v>G - PROJET</v>
          </cell>
          <cell r="E11" t="str">
            <v>Plaine des Palmistes</v>
          </cell>
          <cell r="J11" t="str">
            <v>LES+</v>
          </cell>
          <cell r="L11" t="str">
            <v>CBO</v>
          </cell>
        </row>
        <row r="12">
          <cell r="A12" t="str">
            <v>LC</v>
          </cell>
          <cell r="B12" t="str">
            <v>PE</v>
          </cell>
          <cell r="D12" t="str">
            <v>H - APPEL D'OFFRES</v>
          </cell>
          <cell r="E12" t="str">
            <v>Port</v>
          </cell>
          <cell r="J12" t="str">
            <v>LESD</v>
          </cell>
          <cell r="L12" t="str">
            <v>autres</v>
          </cell>
        </row>
        <row r="13">
          <cell r="D13" t="str">
            <v>I - ACT</v>
          </cell>
          <cell r="E13" t="str">
            <v>Possession</v>
          </cell>
          <cell r="J13" t="str">
            <v>ACC</v>
          </cell>
        </row>
        <row r="14">
          <cell r="D14" t="str">
            <v>J - PREPARATION MARCHES</v>
          </cell>
          <cell r="E14" t="str">
            <v>Saint-André</v>
          </cell>
          <cell r="J14" t="str">
            <v>PTZ</v>
          </cell>
        </row>
        <row r="15">
          <cell r="D15" t="str">
            <v>K - OS TRAVAUX</v>
          </cell>
          <cell r="E15" t="str">
            <v>Saint-Benoît</v>
          </cell>
          <cell r="J15" t="str">
            <v>nd</v>
          </cell>
        </row>
        <row r="16">
          <cell r="D16" t="str">
            <v>L - CHANTIER EN COURS</v>
          </cell>
          <cell r="E16" t="str">
            <v>Saint-Denis</v>
          </cell>
        </row>
        <row r="17">
          <cell r="D17" t="str">
            <v>M - LIVRE/GPA</v>
          </cell>
          <cell r="E17" t="str">
            <v>Saint-Joseph</v>
          </cell>
        </row>
        <row r="18">
          <cell r="E18" t="str">
            <v>Saint-Leu</v>
          </cell>
        </row>
        <row r="19">
          <cell r="E19" t="str">
            <v>Saint-Louis</v>
          </cell>
        </row>
        <row r="20">
          <cell r="E20" t="str">
            <v>Saint-Paul</v>
          </cell>
        </row>
        <row r="21">
          <cell r="E21" t="str">
            <v>Saint-Pierre</v>
          </cell>
        </row>
        <row r="22">
          <cell r="E22" t="str">
            <v>Saint-Philippe</v>
          </cell>
        </row>
        <row r="23">
          <cell r="E23" t="str">
            <v>Sainte Marie</v>
          </cell>
        </row>
        <row r="24">
          <cell r="E24" t="str">
            <v>Sainte-Rose</v>
          </cell>
        </row>
        <row r="25">
          <cell r="E25" t="str">
            <v>Sainte-Suzanne</v>
          </cell>
        </row>
        <row r="26">
          <cell r="E26" t="str">
            <v>Salazie</v>
          </cell>
        </row>
        <row r="27">
          <cell r="E27" t="str">
            <v>Tampon</v>
          </cell>
        </row>
        <row r="28">
          <cell r="E28" t="str">
            <v>Trois-Bassins</v>
          </cell>
        </row>
        <row r="32">
          <cell r="A32" t="str">
            <v>OUI NON</v>
          </cell>
          <cell r="D32" t="str">
            <v>maitrise foncier</v>
          </cell>
        </row>
        <row r="33">
          <cell r="A33" t="str">
            <v xml:space="preserve">OUI </v>
          </cell>
          <cell r="D33" t="str">
            <v>non maitrisé</v>
          </cell>
        </row>
        <row r="34">
          <cell r="A34" t="str">
            <v>NON</v>
          </cell>
        </row>
        <row r="35">
          <cell r="D35" t="str">
            <v>sous compromis</v>
          </cell>
        </row>
        <row r="36">
          <cell r="D36" t="str">
            <v>acte signé</v>
          </cell>
        </row>
        <row r="37">
          <cell r="D37" t="str">
            <v>maitrisé</v>
          </cell>
        </row>
        <row r="38">
          <cell r="D38" t="str">
            <v>prob foncier</v>
          </cell>
        </row>
        <row r="40">
          <cell r="D40" t="str">
            <v>acq en DUP</v>
          </cell>
        </row>
        <row r="41">
          <cell r="D41" t="str">
            <v>autres</v>
          </cell>
        </row>
      </sheetData>
      <sheetData sheetId="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- Process"/>
      <sheetName val="summary"/>
      <sheetName val="Modele"/>
      <sheetName val="Termination Values"/>
      <sheetName val="Schedules-Doc final-CSA"/>
      <sheetName val="Equity-Advance Rental-Set-Off"/>
      <sheetName val="Charts"/>
      <sheetName val="AIRCRAFT PRICE PAYMENT - CF 1"/>
      <sheetName val="AIRCRAFT PRICE PAYMENT - CF 2"/>
      <sheetName val="Cash Flows"/>
      <sheetName val="Fees Sharing"/>
      <sheetName val="BNP Paribas CF"/>
      <sheetName val="BNP Paribas margin"/>
      <sheetName val="Balance"/>
      <sheetName val="Declining Amort"/>
      <sheetName val="RBT Pur - Reco analytique"/>
      <sheetName val="RBT Global"/>
    </sheetNames>
    <sheetDataSet>
      <sheetData sheetId="0" refreshError="1"/>
      <sheetData sheetId="1" refreshError="1"/>
      <sheetData sheetId="2">
        <row r="6">
          <cell r="E6">
            <v>1.2825</v>
          </cell>
        </row>
        <row r="35">
          <cell r="E35">
            <v>13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ép et Terr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unt (2)"/>
      <sheetName val="COROSSOL"/>
      <sheetName val="Sub COROSSOL"/>
      <sheetName val="Surfaces Corossol"/>
      <sheetName val="Hypothèses Investissement"/>
      <sheetName val="Données Exploitation"/>
      <sheetName val="Invest"/>
      <sheetName val="Loyers SCI"/>
      <sheetName val="SCI"/>
      <sheetName val="SCI bis"/>
      <sheetName val="Emprunt"/>
      <sheetName val="Rém Compte séquestre CPI"/>
      <sheetName val="Plans de Financement"/>
      <sheetName val="Schéma"/>
    </sheetNames>
    <sheetDataSet>
      <sheetData sheetId="0"/>
      <sheetData sheetId="1"/>
      <sheetData sheetId="2"/>
      <sheetData sheetId="3">
        <row r="15">
          <cell r="BC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</row>
        <row r="16">
          <cell r="BC16">
            <v>1</v>
          </cell>
          <cell r="BD16" t="str">
            <v>I</v>
          </cell>
          <cell r="BE16">
            <v>1</v>
          </cell>
          <cell r="BF16">
            <v>14</v>
          </cell>
          <cell r="BG16">
            <v>30</v>
          </cell>
          <cell r="BH16">
            <v>14</v>
          </cell>
          <cell r="BI16">
            <v>30</v>
          </cell>
          <cell r="BJ16">
            <v>14</v>
          </cell>
          <cell r="BK16">
            <v>30</v>
          </cell>
        </row>
        <row r="17">
          <cell r="BC17">
            <v>1.1000000000000001</v>
          </cell>
          <cell r="BD17" t="str">
            <v>I.bis</v>
          </cell>
          <cell r="BE17" t="str">
            <v>1b</v>
          </cell>
          <cell r="BF17">
            <v>28</v>
          </cell>
          <cell r="BG17">
            <v>50</v>
          </cell>
          <cell r="BH17">
            <v>25</v>
          </cell>
          <cell r="BI17">
            <v>52</v>
          </cell>
          <cell r="BJ17">
            <v>25</v>
          </cell>
          <cell r="BK17">
            <v>52</v>
          </cell>
        </row>
        <row r="18">
          <cell r="BC18">
            <v>1.5</v>
          </cell>
          <cell r="BD18" t="str">
            <v>I+v</v>
          </cell>
          <cell r="BE18" t="str">
            <v>1/2</v>
          </cell>
          <cell r="BF18">
            <v>14</v>
          </cell>
          <cell r="BG18">
            <v>30</v>
          </cell>
          <cell r="BH18">
            <v>14</v>
          </cell>
          <cell r="BI18">
            <v>30</v>
          </cell>
          <cell r="BJ18">
            <v>14</v>
          </cell>
          <cell r="BK18">
            <v>30</v>
          </cell>
        </row>
        <row r="19">
          <cell r="BC19">
            <v>1.6</v>
          </cell>
          <cell r="BD19" t="str">
            <v>I.bis+v</v>
          </cell>
          <cell r="BE19" t="str">
            <v>1b/2</v>
          </cell>
          <cell r="BF19">
            <v>28</v>
          </cell>
          <cell r="BG19">
            <v>50</v>
          </cell>
          <cell r="BH19">
            <v>25</v>
          </cell>
          <cell r="BI19">
            <v>52</v>
          </cell>
          <cell r="BJ19">
            <v>25</v>
          </cell>
          <cell r="BK19">
            <v>52</v>
          </cell>
        </row>
        <row r="20">
          <cell r="BC20">
            <v>2</v>
          </cell>
          <cell r="BD20" t="str">
            <v>II</v>
          </cell>
          <cell r="BE20" t="str">
            <v>2</v>
          </cell>
          <cell r="BF20">
            <v>42</v>
          </cell>
          <cell r="BG20">
            <v>70</v>
          </cell>
          <cell r="BH20">
            <v>42</v>
          </cell>
          <cell r="BI20">
            <v>64</v>
          </cell>
          <cell r="BJ20">
            <v>42</v>
          </cell>
          <cell r="BK20">
            <v>64</v>
          </cell>
        </row>
        <row r="21">
          <cell r="BC21">
            <v>2.5</v>
          </cell>
          <cell r="BD21" t="str">
            <v>II+v</v>
          </cell>
          <cell r="BE21" t="str">
            <v>2/3</v>
          </cell>
          <cell r="BF21">
            <v>56</v>
          </cell>
          <cell r="BG21">
            <v>85</v>
          </cell>
          <cell r="BH21">
            <v>55</v>
          </cell>
          <cell r="BI21">
            <v>90</v>
          </cell>
          <cell r="BJ21">
            <v>55</v>
          </cell>
          <cell r="BK21">
            <v>90</v>
          </cell>
        </row>
        <row r="22">
          <cell r="BC22">
            <v>3</v>
          </cell>
          <cell r="BD22" t="str">
            <v>III</v>
          </cell>
          <cell r="BE22" t="str">
            <v>3</v>
          </cell>
          <cell r="BF22">
            <v>56</v>
          </cell>
          <cell r="BG22">
            <v>85</v>
          </cell>
          <cell r="BH22">
            <v>55</v>
          </cell>
          <cell r="BI22">
            <v>90</v>
          </cell>
          <cell r="BJ22">
            <v>55</v>
          </cell>
          <cell r="BK22">
            <v>90</v>
          </cell>
        </row>
        <row r="23">
          <cell r="BC23">
            <v>3.5</v>
          </cell>
          <cell r="BD23" t="str">
            <v>III+v</v>
          </cell>
          <cell r="BE23" t="str">
            <v>3/4</v>
          </cell>
          <cell r="BF23">
            <v>66</v>
          </cell>
          <cell r="BG23">
            <v>100</v>
          </cell>
          <cell r="BH23">
            <v>66</v>
          </cell>
          <cell r="BI23">
            <v>104</v>
          </cell>
          <cell r="BJ23">
            <v>66</v>
          </cell>
          <cell r="BK23">
            <v>104</v>
          </cell>
        </row>
        <row r="24">
          <cell r="BC24">
            <v>4</v>
          </cell>
          <cell r="BD24" t="str">
            <v>IV</v>
          </cell>
          <cell r="BE24" t="str">
            <v>4</v>
          </cell>
          <cell r="BF24">
            <v>66</v>
          </cell>
          <cell r="BG24">
            <v>100</v>
          </cell>
          <cell r="BH24">
            <v>66</v>
          </cell>
          <cell r="BI24">
            <v>104</v>
          </cell>
          <cell r="BJ24">
            <v>66</v>
          </cell>
          <cell r="BK24">
            <v>104</v>
          </cell>
        </row>
        <row r="25">
          <cell r="BC25">
            <v>4.5</v>
          </cell>
          <cell r="BD25" t="str">
            <v>IV+v</v>
          </cell>
          <cell r="BE25" t="str">
            <v>4/5</v>
          </cell>
          <cell r="BF25">
            <v>76</v>
          </cell>
          <cell r="BG25">
            <v>115</v>
          </cell>
          <cell r="BH25">
            <v>80</v>
          </cell>
          <cell r="BI25">
            <v>126</v>
          </cell>
          <cell r="BJ25">
            <v>80</v>
          </cell>
          <cell r="BK25">
            <v>126</v>
          </cell>
        </row>
        <row r="26">
          <cell r="BC26">
            <v>5</v>
          </cell>
          <cell r="BD26" t="str">
            <v>V</v>
          </cell>
          <cell r="BE26" t="str">
            <v>5</v>
          </cell>
          <cell r="BF26">
            <v>76</v>
          </cell>
          <cell r="BG26">
            <v>115</v>
          </cell>
          <cell r="BH26">
            <v>80</v>
          </cell>
          <cell r="BI26">
            <v>126</v>
          </cell>
          <cell r="BJ26">
            <v>80</v>
          </cell>
          <cell r="BK26">
            <v>126</v>
          </cell>
        </row>
        <row r="27">
          <cell r="BC27">
            <v>5.5</v>
          </cell>
          <cell r="BD27" t="str">
            <v>V+v</v>
          </cell>
          <cell r="BE27" t="str">
            <v>5/6</v>
          </cell>
          <cell r="BF27">
            <v>86</v>
          </cell>
          <cell r="BG27">
            <v>130</v>
          </cell>
          <cell r="BH27">
            <v>90</v>
          </cell>
          <cell r="BI27">
            <v>148</v>
          </cell>
          <cell r="BJ27">
            <v>90</v>
          </cell>
          <cell r="BK27">
            <v>148</v>
          </cell>
        </row>
        <row r="28">
          <cell r="BC28">
            <v>6</v>
          </cell>
          <cell r="BD28" t="str">
            <v>VI</v>
          </cell>
          <cell r="BE28" t="str">
            <v>6</v>
          </cell>
          <cell r="BF28">
            <v>86</v>
          </cell>
          <cell r="BG28">
            <v>130</v>
          </cell>
          <cell r="BH28">
            <v>90</v>
          </cell>
          <cell r="BI28">
            <v>148</v>
          </cell>
          <cell r="BJ28">
            <v>90</v>
          </cell>
          <cell r="BK28">
            <v>148</v>
          </cell>
        </row>
        <row r="29">
          <cell r="BC29">
            <v>6.5</v>
          </cell>
          <cell r="BD29" t="str">
            <v>VI+v</v>
          </cell>
          <cell r="BE29" t="str">
            <v>6/7</v>
          </cell>
          <cell r="BF29">
            <v>96</v>
          </cell>
          <cell r="BG29">
            <v>145</v>
          </cell>
          <cell r="BH29">
            <v>110</v>
          </cell>
          <cell r="BI29">
            <v>176</v>
          </cell>
          <cell r="BJ29">
            <v>110</v>
          </cell>
          <cell r="BK29">
            <v>176</v>
          </cell>
        </row>
        <row r="30">
          <cell r="BC30">
            <v>7</v>
          </cell>
          <cell r="BD30" t="str">
            <v>VII</v>
          </cell>
          <cell r="BE30">
            <v>7</v>
          </cell>
          <cell r="BF30">
            <v>96</v>
          </cell>
          <cell r="BG30">
            <v>145</v>
          </cell>
          <cell r="BH30">
            <v>110</v>
          </cell>
          <cell r="BI30">
            <v>176</v>
          </cell>
          <cell r="BJ30">
            <v>110</v>
          </cell>
          <cell r="BK30">
            <v>176</v>
          </cell>
        </row>
        <row r="31">
          <cell r="BC31">
            <v>7.5</v>
          </cell>
          <cell r="BD31" t="str">
            <v>VII+v</v>
          </cell>
          <cell r="BE31" t="str">
            <v>7/8</v>
          </cell>
          <cell r="BF31">
            <v>106</v>
          </cell>
          <cell r="BG31">
            <v>160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</row>
        <row r="32">
          <cell r="BC32">
            <v>8</v>
          </cell>
          <cell r="BD32" t="str">
            <v>VIII</v>
          </cell>
          <cell r="BE32">
            <v>8</v>
          </cell>
          <cell r="BF32">
            <v>106</v>
          </cell>
          <cell r="BG32">
            <v>160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</row>
        <row r="63">
          <cell r="E63">
            <v>2027.32</v>
          </cell>
        </row>
        <row r="65">
          <cell r="E65">
            <v>948.6</v>
          </cell>
        </row>
        <row r="85">
          <cell r="D85" t="str">
            <v>1 368,64</v>
          </cell>
        </row>
      </sheetData>
      <sheetData sheetId="4">
        <row r="26">
          <cell r="I26">
            <v>4</v>
          </cell>
        </row>
        <row r="38">
          <cell r="J38">
            <v>0.4</v>
          </cell>
        </row>
        <row r="47">
          <cell r="D47">
            <v>1522434.4786581756</v>
          </cell>
        </row>
        <row r="50">
          <cell r="D50">
            <v>624199</v>
          </cell>
        </row>
        <row r="58">
          <cell r="C58">
            <v>0</v>
          </cell>
          <cell r="E58">
            <v>463120</v>
          </cell>
          <cell r="I58" t="str">
            <v>Semestriel</v>
          </cell>
        </row>
      </sheetData>
      <sheetData sheetId="5"/>
      <sheetData sheetId="6"/>
      <sheetData sheetId="7">
        <row r="1">
          <cell r="A1" t="str">
            <v>Annuel</v>
          </cell>
          <cell r="B1">
            <v>1</v>
          </cell>
          <cell r="C1">
            <v>2</v>
          </cell>
          <cell r="D1" t="str">
            <v>secteur libre</v>
          </cell>
          <cell r="E1">
            <v>5</v>
          </cell>
          <cell r="F1">
            <v>6</v>
          </cell>
        </row>
        <row r="2">
          <cell r="A2" t="str">
            <v>Mensuel</v>
          </cell>
          <cell r="B2">
            <v>12</v>
          </cell>
          <cell r="D2" t="str">
            <v>secteur intermédiaire</v>
          </cell>
          <cell r="E2">
            <v>6</v>
          </cell>
        </row>
        <row r="3">
          <cell r="A3" t="str">
            <v>Semestriel</v>
          </cell>
          <cell r="B3">
            <v>2</v>
          </cell>
        </row>
        <row r="4">
          <cell r="A4" t="str">
            <v>Trimestriel</v>
          </cell>
          <cell r="B4">
            <v>4</v>
          </cell>
        </row>
        <row r="11">
          <cell r="G11">
            <v>40178</v>
          </cell>
          <cell r="H11">
            <v>2009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</row>
        <row r="12">
          <cell r="F12">
            <v>0</v>
          </cell>
          <cell r="G12">
            <v>40359</v>
          </cell>
          <cell r="H12">
            <v>2010</v>
          </cell>
          <cell r="I12">
            <v>0</v>
          </cell>
          <cell r="J12">
            <v>0</v>
          </cell>
          <cell r="K12">
            <v>0</v>
          </cell>
          <cell r="L12">
            <v>761.26666666666665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</row>
        <row r="13">
          <cell r="B13" t="str">
            <v>Semestriel</v>
          </cell>
          <cell r="F13">
            <v>0</v>
          </cell>
          <cell r="G13">
            <v>40543</v>
          </cell>
          <cell r="H13">
            <v>2010</v>
          </cell>
          <cell r="I13">
            <v>0</v>
          </cell>
          <cell r="J13">
            <v>0</v>
          </cell>
          <cell r="K13">
            <v>0</v>
          </cell>
          <cell r="L13">
            <v>761.26666666666665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4">
          <cell r="F14">
            <v>0</v>
          </cell>
          <cell r="G14">
            <v>40724</v>
          </cell>
          <cell r="H14">
            <v>2011</v>
          </cell>
          <cell r="I14">
            <v>0</v>
          </cell>
          <cell r="J14">
            <v>0</v>
          </cell>
          <cell r="K14">
            <v>0</v>
          </cell>
          <cell r="L14">
            <v>761.26666666666665</v>
          </cell>
          <cell r="M14">
            <v>0</v>
          </cell>
          <cell r="N14">
            <v>0</v>
          </cell>
          <cell r="O14">
            <v>0</v>
          </cell>
          <cell r="P14">
            <v>8100</v>
          </cell>
          <cell r="Q14">
            <v>2250</v>
          </cell>
          <cell r="R14">
            <v>0</v>
          </cell>
          <cell r="S14">
            <v>0</v>
          </cell>
        </row>
        <row r="15">
          <cell r="F15">
            <v>1</v>
          </cell>
          <cell r="G15">
            <v>40908</v>
          </cell>
          <cell r="H15">
            <v>2011</v>
          </cell>
          <cell r="I15">
            <v>36083.646143999998</v>
          </cell>
          <cell r="J15">
            <v>36083.646143999998</v>
          </cell>
          <cell r="K15">
            <v>0</v>
          </cell>
          <cell r="L15">
            <v>761.26666666666665</v>
          </cell>
          <cell r="M15">
            <v>7216.7292287999999</v>
          </cell>
          <cell r="N15">
            <v>721.67292287999999</v>
          </cell>
          <cell r="O15">
            <v>0</v>
          </cell>
          <cell r="P15">
            <v>8100</v>
          </cell>
          <cell r="Q15">
            <v>2250</v>
          </cell>
          <cell r="R15">
            <v>0</v>
          </cell>
          <cell r="S15">
            <v>0</v>
          </cell>
        </row>
        <row r="16">
          <cell r="F16">
            <v>2</v>
          </cell>
          <cell r="G16">
            <v>41090</v>
          </cell>
          <cell r="H16">
            <v>2012</v>
          </cell>
          <cell r="I16">
            <v>36083.646143999998</v>
          </cell>
          <cell r="J16">
            <v>36083.646143999998</v>
          </cell>
          <cell r="K16">
            <v>0</v>
          </cell>
          <cell r="L16">
            <v>761.26666666666665</v>
          </cell>
          <cell r="M16">
            <v>7216.7292287999999</v>
          </cell>
          <cell r="N16">
            <v>721.67292287999999</v>
          </cell>
          <cell r="O16">
            <v>0</v>
          </cell>
          <cell r="P16">
            <v>8302.5</v>
          </cell>
          <cell r="Q16">
            <v>2306.25</v>
          </cell>
          <cell r="R16">
            <v>0</v>
          </cell>
          <cell r="S16">
            <v>0</v>
          </cell>
        </row>
        <row r="17">
          <cell r="F17">
            <v>3</v>
          </cell>
          <cell r="G17">
            <v>41274</v>
          </cell>
          <cell r="H17">
            <v>2012</v>
          </cell>
          <cell r="I17">
            <v>36805.319066880002</v>
          </cell>
          <cell r="J17">
            <v>36805.319066880002</v>
          </cell>
          <cell r="K17">
            <v>0</v>
          </cell>
          <cell r="L17">
            <v>761.26666666666665</v>
          </cell>
          <cell r="M17">
            <v>7361.0638133760003</v>
          </cell>
          <cell r="N17">
            <v>736.10638133760006</v>
          </cell>
          <cell r="O17">
            <v>0</v>
          </cell>
          <cell r="P17">
            <v>8302.5</v>
          </cell>
          <cell r="Q17">
            <v>2306.25</v>
          </cell>
          <cell r="R17">
            <v>0</v>
          </cell>
          <cell r="S17">
            <v>0</v>
          </cell>
        </row>
        <row r="18">
          <cell r="F18">
            <v>4</v>
          </cell>
          <cell r="G18">
            <v>41455</v>
          </cell>
          <cell r="H18">
            <v>2013</v>
          </cell>
          <cell r="I18">
            <v>36805.319066880002</v>
          </cell>
          <cell r="J18">
            <v>36805.319066880002</v>
          </cell>
          <cell r="K18">
            <v>0</v>
          </cell>
          <cell r="L18">
            <v>761.26666666666665</v>
          </cell>
          <cell r="M18">
            <v>7361.0638133760003</v>
          </cell>
          <cell r="N18">
            <v>736.10638133760006</v>
          </cell>
          <cell r="O18">
            <v>0</v>
          </cell>
          <cell r="P18">
            <v>8510.0625</v>
          </cell>
          <cell r="Q18">
            <v>2363.90625</v>
          </cell>
          <cell r="R18">
            <v>0</v>
          </cell>
          <cell r="S18">
            <v>0</v>
          </cell>
        </row>
        <row r="19">
          <cell r="F19">
            <v>5</v>
          </cell>
          <cell r="G19">
            <v>41639</v>
          </cell>
          <cell r="H19">
            <v>2013</v>
          </cell>
          <cell r="I19">
            <v>37541.425448217604</v>
          </cell>
          <cell r="J19">
            <v>37541.425448217604</v>
          </cell>
          <cell r="K19">
            <v>0</v>
          </cell>
          <cell r="L19">
            <v>761.26666666666665</v>
          </cell>
          <cell r="M19">
            <v>7508.2850896435211</v>
          </cell>
          <cell r="N19">
            <v>750.82850896435207</v>
          </cell>
          <cell r="O19">
            <v>0</v>
          </cell>
          <cell r="P19">
            <v>8510.0625</v>
          </cell>
          <cell r="Q19">
            <v>2363.90625</v>
          </cell>
          <cell r="R19">
            <v>0</v>
          </cell>
          <cell r="S19">
            <v>0</v>
          </cell>
        </row>
        <row r="20">
          <cell r="F20">
            <v>6</v>
          </cell>
          <cell r="G20">
            <v>41820</v>
          </cell>
          <cell r="H20">
            <v>2014</v>
          </cell>
          <cell r="I20">
            <v>37541.425448217604</v>
          </cell>
          <cell r="J20">
            <v>37541.425448217604</v>
          </cell>
          <cell r="K20">
            <v>0</v>
          </cell>
          <cell r="L20">
            <v>761.26666666666665</v>
          </cell>
          <cell r="M20">
            <v>7508.2850896435211</v>
          </cell>
          <cell r="N20">
            <v>750.82850896435207</v>
          </cell>
          <cell r="O20">
            <v>0</v>
          </cell>
          <cell r="P20">
            <v>8722.8140624999996</v>
          </cell>
          <cell r="Q20">
            <v>2423.00390625</v>
          </cell>
          <cell r="R20">
            <v>0</v>
          </cell>
          <cell r="S20">
            <v>0</v>
          </cell>
        </row>
        <row r="21">
          <cell r="F21">
            <v>7</v>
          </cell>
          <cell r="G21">
            <v>42004</v>
          </cell>
          <cell r="H21">
            <v>2014</v>
          </cell>
          <cell r="I21">
            <v>38292.253957181958</v>
          </cell>
          <cell r="J21">
            <v>38292.253957181958</v>
          </cell>
          <cell r="K21">
            <v>0</v>
          </cell>
          <cell r="L21">
            <v>761.26666666666665</v>
          </cell>
          <cell r="M21">
            <v>7658.4507914363921</v>
          </cell>
          <cell r="N21">
            <v>765.84507914363917</v>
          </cell>
          <cell r="O21">
            <v>0</v>
          </cell>
          <cell r="P21">
            <v>8722.8140624999996</v>
          </cell>
          <cell r="Q21">
            <v>2423.00390625</v>
          </cell>
          <cell r="R21">
            <v>0</v>
          </cell>
          <cell r="S21">
            <v>0</v>
          </cell>
        </row>
        <row r="22">
          <cell r="F22">
            <v>8</v>
          </cell>
          <cell r="G22">
            <v>42185</v>
          </cell>
          <cell r="H22">
            <v>2015</v>
          </cell>
          <cell r="I22">
            <v>38292.253957181958</v>
          </cell>
          <cell r="J22">
            <v>38292.253957181958</v>
          </cell>
          <cell r="K22">
            <v>0</v>
          </cell>
          <cell r="L22">
            <v>761.26666666666665</v>
          </cell>
          <cell r="M22">
            <v>7658.4507914363921</v>
          </cell>
          <cell r="N22">
            <v>765.84507914363917</v>
          </cell>
          <cell r="O22">
            <v>0</v>
          </cell>
          <cell r="P22">
            <v>8940.8844140624988</v>
          </cell>
          <cell r="Q22">
            <v>2483.5790039062499</v>
          </cell>
          <cell r="R22">
            <v>0</v>
          </cell>
          <cell r="S22">
            <v>0</v>
          </cell>
        </row>
        <row r="23">
          <cell r="F23">
            <v>9</v>
          </cell>
          <cell r="G23">
            <v>42369</v>
          </cell>
          <cell r="H23">
            <v>2015</v>
          </cell>
          <cell r="I23">
            <v>39058.099036325599</v>
          </cell>
          <cell r="J23">
            <v>39058.099036325599</v>
          </cell>
          <cell r="K23">
            <v>0</v>
          </cell>
          <cell r="L23">
            <v>761.26666666666665</v>
          </cell>
          <cell r="M23">
            <v>7811.6198072651205</v>
          </cell>
          <cell r="N23">
            <v>781.16198072651196</v>
          </cell>
          <cell r="O23">
            <v>0</v>
          </cell>
          <cell r="P23">
            <v>8940.8844140624988</v>
          </cell>
          <cell r="Q23">
            <v>2483.5790039062499</v>
          </cell>
          <cell r="R23">
            <v>0</v>
          </cell>
          <cell r="S23">
            <v>0</v>
          </cell>
        </row>
        <row r="24">
          <cell r="F24">
            <v>10</v>
          </cell>
          <cell r="G24">
            <v>42551</v>
          </cell>
          <cell r="H24">
            <v>2016</v>
          </cell>
          <cell r="I24">
            <v>39058.099036325599</v>
          </cell>
          <cell r="J24">
            <v>39058.099036325599</v>
          </cell>
          <cell r="K24">
            <v>0</v>
          </cell>
          <cell r="L24">
            <v>761.26666666666665</v>
          </cell>
          <cell r="M24">
            <v>7811.6198072651205</v>
          </cell>
          <cell r="N24">
            <v>781.16198072651196</v>
          </cell>
          <cell r="O24">
            <v>0</v>
          </cell>
          <cell r="P24">
            <v>9164.4065244140602</v>
          </cell>
          <cell r="Q24">
            <v>2545.6684790039058</v>
          </cell>
          <cell r="R24">
            <v>0</v>
          </cell>
          <cell r="S24">
            <v>0</v>
          </cell>
        </row>
        <row r="25">
          <cell r="F25">
            <v>11</v>
          </cell>
          <cell r="G25">
            <v>42735</v>
          </cell>
          <cell r="H25">
            <v>2016</v>
          </cell>
          <cell r="I25">
            <v>39839.261017052115</v>
          </cell>
          <cell r="J25">
            <v>39839.261017052115</v>
          </cell>
          <cell r="K25">
            <v>0</v>
          </cell>
          <cell r="L25">
            <v>761.26666666666665</v>
          </cell>
          <cell r="M25">
            <v>7967.8522034104235</v>
          </cell>
          <cell r="N25">
            <v>796.7852203410423</v>
          </cell>
          <cell r="O25">
            <v>4625.7845422465316</v>
          </cell>
          <cell r="P25">
            <v>9164.4065244140602</v>
          </cell>
          <cell r="Q25">
            <v>2545.6684790039058</v>
          </cell>
          <cell r="R25">
            <v>0</v>
          </cell>
          <cell r="S25">
            <v>0</v>
          </cell>
        </row>
        <row r="26">
          <cell r="F26">
            <v>12</v>
          </cell>
          <cell r="G26">
            <v>42916</v>
          </cell>
          <cell r="H26">
            <v>2017</v>
          </cell>
          <cell r="I26">
            <v>39839.261017052115</v>
          </cell>
          <cell r="J26">
            <v>39839.261017052115</v>
          </cell>
          <cell r="K26">
            <v>0</v>
          </cell>
          <cell r="L26">
            <v>761.26666666666665</v>
          </cell>
          <cell r="M26">
            <v>7967.8522034104235</v>
          </cell>
          <cell r="N26">
            <v>796.7852203410423</v>
          </cell>
          <cell r="O26">
            <v>4625.7845422465316</v>
          </cell>
          <cell r="P26">
            <v>9393.5166875244104</v>
          </cell>
          <cell r="Q26">
            <v>2609.310190979003</v>
          </cell>
          <cell r="R26">
            <v>0</v>
          </cell>
          <cell r="S26">
            <v>0</v>
          </cell>
        </row>
        <row r="27">
          <cell r="F27">
            <v>13</v>
          </cell>
          <cell r="G27">
            <v>43100</v>
          </cell>
          <cell r="H27">
            <v>2017</v>
          </cell>
          <cell r="I27">
            <v>40636.046237393159</v>
          </cell>
          <cell r="J27">
            <v>40636.046237393159</v>
          </cell>
          <cell r="K27">
            <v>0</v>
          </cell>
          <cell r="L27">
            <v>0</v>
          </cell>
          <cell r="M27">
            <v>8127.2092474786323</v>
          </cell>
          <cell r="N27">
            <v>812.72092474786314</v>
          </cell>
          <cell r="O27">
            <v>4741.4291558026944</v>
          </cell>
          <cell r="P27">
            <v>9393.5166875244104</v>
          </cell>
          <cell r="Q27">
            <v>2609.310190979003</v>
          </cell>
          <cell r="R27">
            <v>0</v>
          </cell>
          <cell r="S27">
            <v>0</v>
          </cell>
        </row>
        <row r="28">
          <cell r="F28">
            <v>14</v>
          </cell>
          <cell r="G28">
            <v>43281</v>
          </cell>
          <cell r="H28">
            <v>2018</v>
          </cell>
          <cell r="I28">
            <v>40636.046237393159</v>
          </cell>
          <cell r="J28">
            <v>40636.046237393159</v>
          </cell>
          <cell r="K28">
            <v>0</v>
          </cell>
          <cell r="L28">
            <v>0</v>
          </cell>
          <cell r="M28">
            <v>8127.2092474786323</v>
          </cell>
          <cell r="N28">
            <v>812.72092474786314</v>
          </cell>
          <cell r="O28">
            <v>4741.4291558026944</v>
          </cell>
          <cell r="P28">
            <v>9628.3546047125201</v>
          </cell>
          <cell r="Q28">
            <v>2674.5429457534779</v>
          </cell>
          <cell r="R28">
            <v>0</v>
          </cell>
          <cell r="S28">
            <v>0</v>
          </cell>
        </row>
        <row r="29">
          <cell r="F29">
            <v>15</v>
          </cell>
          <cell r="G29">
            <v>43465</v>
          </cell>
          <cell r="H29">
            <v>2018</v>
          </cell>
          <cell r="I29">
            <v>41448.767162141019</v>
          </cell>
          <cell r="J29">
            <v>41448.767162141019</v>
          </cell>
          <cell r="K29">
            <v>0</v>
          </cell>
          <cell r="L29">
            <v>0</v>
          </cell>
          <cell r="M29">
            <v>8289.7534324282042</v>
          </cell>
          <cell r="N29">
            <v>828.97534324282037</v>
          </cell>
          <cell r="O29">
            <v>4859.9648846977616</v>
          </cell>
          <cell r="P29">
            <v>9628.3546047125201</v>
          </cell>
          <cell r="Q29">
            <v>2674.5429457534779</v>
          </cell>
          <cell r="R29">
            <v>0</v>
          </cell>
          <cell r="S29">
            <v>0</v>
          </cell>
        </row>
        <row r="30">
          <cell r="F30">
            <v>16</v>
          </cell>
          <cell r="G30">
            <v>43646</v>
          </cell>
          <cell r="H30">
            <v>2019</v>
          </cell>
          <cell r="I30">
            <v>41448.767162141019</v>
          </cell>
          <cell r="J30">
            <v>41448.767162141019</v>
          </cell>
          <cell r="K30">
            <v>0</v>
          </cell>
          <cell r="L30">
            <v>0</v>
          </cell>
          <cell r="M30">
            <v>8289.7534324282042</v>
          </cell>
          <cell r="N30">
            <v>828.97534324282037</v>
          </cell>
          <cell r="O30">
            <v>4859.9648846977616</v>
          </cell>
          <cell r="P30">
            <v>9869.0634698303329</v>
          </cell>
          <cell r="Q30">
            <v>2741.4065193973147</v>
          </cell>
          <cell r="R30">
            <v>0</v>
          </cell>
          <cell r="S30">
            <v>0</v>
          </cell>
        </row>
        <row r="31">
          <cell r="F31">
            <v>17</v>
          </cell>
          <cell r="G31">
            <v>43830</v>
          </cell>
          <cell r="H31">
            <v>2019</v>
          </cell>
          <cell r="I31">
            <v>42277.742505383838</v>
          </cell>
          <cell r="J31">
            <v>42277.742505383838</v>
          </cell>
          <cell r="K31">
            <v>0</v>
          </cell>
          <cell r="L31">
            <v>0</v>
          </cell>
          <cell r="M31">
            <v>8455.5485010767679</v>
          </cell>
          <cell r="N31">
            <v>845.55485010767677</v>
          </cell>
          <cell r="O31">
            <v>4981.4640068152048</v>
          </cell>
          <cell r="P31">
            <v>9869.0634698303329</v>
          </cell>
          <cell r="Q31">
            <v>2741.4065193973147</v>
          </cell>
          <cell r="R31">
            <v>0</v>
          </cell>
          <cell r="S31">
            <v>0</v>
          </cell>
        </row>
        <row r="32">
          <cell r="F32">
            <v>18</v>
          </cell>
          <cell r="G32">
            <v>44012</v>
          </cell>
          <cell r="H32">
            <v>2020</v>
          </cell>
          <cell r="I32">
            <v>42277.742505383838</v>
          </cell>
          <cell r="J32">
            <v>42277.742505383838</v>
          </cell>
          <cell r="K32">
            <v>0</v>
          </cell>
          <cell r="L32">
            <v>0</v>
          </cell>
          <cell r="M32">
            <v>8455.5485010767679</v>
          </cell>
          <cell r="N32">
            <v>845.55485010767677</v>
          </cell>
          <cell r="O32">
            <v>4981.4640068152048</v>
          </cell>
          <cell r="P32">
            <v>10115.79005657609</v>
          </cell>
          <cell r="Q32">
            <v>2809.9416823822471</v>
          </cell>
          <cell r="R32">
            <v>0</v>
          </cell>
          <cell r="S32">
            <v>0</v>
          </cell>
        </row>
        <row r="33">
          <cell r="F33">
            <v>19</v>
          </cell>
          <cell r="G33">
            <v>44196</v>
          </cell>
          <cell r="H33">
            <v>2020</v>
          </cell>
          <cell r="I33">
            <v>43123.297355491515</v>
          </cell>
          <cell r="J33">
            <v>43123.297355491515</v>
          </cell>
          <cell r="K33">
            <v>0</v>
          </cell>
          <cell r="L33">
            <v>0</v>
          </cell>
          <cell r="M33">
            <v>8624.6594710983027</v>
          </cell>
          <cell r="N33">
            <v>862.46594710983027</v>
          </cell>
          <cell r="O33">
            <v>5106.0006069855845</v>
          </cell>
          <cell r="P33">
            <v>10115.79005657609</v>
          </cell>
          <cell r="Q33">
            <v>2809.9416823822471</v>
          </cell>
          <cell r="R33">
            <v>0</v>
          </cell>
          <cell r="S33">
            <v>0</v>
          </cell>
        </row>
        <row r="34">
          <cell r="F34">
            <v>20</v>
          </cell>
          <cell r="G34">
            <v>44377</v>
          </cell>
          <cell r="H34">
            <v>2021</v>
          </cell>
          <cell r="I34">
            <v>43123.297355491515</v>
          </cell>
          <cell r="J34">
            <v>43123.297355491515</v>
          </cell>
          <cell r="K34">
            <v>0</v>
          </cell>
          <cell r="L34">
            <v>0</v>
          </cell>
          <cell r="M34">
            <v>8624.6594710983027</v>
          </cell>
          <cell r="N34">
            <v>862.46594710983027</v>
          </cell>
          <cell r="O34">
            <v>5106.0006069855845</v>
          </cell>
          <cell r="P34">
            <v>10368.684807990492</v>
          </cell>
          <cell r="Q34">
            <v>2880.1902244418029</v>
          </cell>
          <cell r="R34">
            <v>0</v>
          </cell>
          <cell r="S34">
            <v>0</v>
          </cell>
        </row>
        <row r="35">
          <cell r="F35">
            <v>21</v>
          </cell>
          <cell r="G35">
            <v>44561</v>
          </cell>
          <cell r="H35">
            <v>2021</v>
          </cell>
          <cell r="I35">
            <v>43985.763302601343</v>
          </cell>
          <cell r="J35">
            <v>43985.763302601343</v>
          </cell>
          <cell r="K35">
            <v>0</v>
          </cell>
          <cell r="L35">
            <v>0</v>
          </cell>
          <cell r="M35">
            <v>8797.1526605202689</v>
          </cell>
          <cell r="N35">
            <v>879.71526605202689</v>
          </cell>
          <cell r="O35">
            <v>5233.650622160224</v>
          </cell>
          <cell r="P35">
            <v>10368.684807990492</v>
          </cell>
          <cell r="Q35">
            <v>2880.1902244418029</v>
          </cell>
          <cell r="R35">
            <v>0</v>
          </cell>
          <cell r="S35">
            <v>0</v>
          </cell>
        </row>
        <row r="36">
          <cell r="F36">
            <v>22</v>
          </cell>
          <cell r="G36">
            <v>44742</v>
          </cell>
          <cell r="H36">
            <v>2022</v>
          </cell>
          <cell r="I36">
            <v>43985.763302601343</v>
          </cell>
          <cell r="J36">
            <v>43985.763302601343</v>
          </cell>
          <cell r="K36">
            <v>0</v>
          </cell>
          <cell r="L36">
            <v>0</v>
          </cell>
          <cell r="M36">
            <v>8797.1526605202689</v>
          </cell>
          <cell r="N36">
            <v>879.71526605202689</v>
          </cell>
          <cell r="O36">
            <v>5233.650622160224</v>
          </cell>
          <cell r="P36">
            <v>10627.901928190253</v>
          </cell>
          <cell r="Q36">
            <v>2952.1949800528478</v>
          </cell>
          <cell r="R36">
            <v>0</v>
          </cell>
          <cell r="S36">
            <v>0</v>
          </cell>
        </row>
        <row r="37">
          <cell r="F37">
            <v>23</v>
          </cell>
          <cell r="G37">
            <v>44926</v>
          </cell>
          <cell r="H37">
            <v>2022</v>
          </cell>
          <cell r="I37">
            <v>44865.478568653372</v>
          </cell>
          <cell r="J37">
            <v>44865.478568653372</v>
          </cell>
          <cell r="K37">
            <v>0</v>
          </cell>
          <cell r="L37">
            <v>0</v>
          </cell>
          <cell r="M37">
            <v>8973.0957137306741</v>
          </cell>
          <cell r="N37">
            <v>897.30957137306746</v>
          </cell>
          <cell r="O37">
            <v>5364.4918877142291</v>
          </cell>
          <cell r="P37">
            <v>10627.901928190253</v>
          </cell>
          <cell r="Q37">
            <v>2952.1949800528478</v>
          </cell>
          <cell r="R37">
            <v>0</v>
          </cell>
          <cell r="S37">
            <v>0</v>
          </cell>
        </row>
        <row r="38">
          <cell r="F38">
            <v>24</v>
          </cell>
          <cell r="G38">
            <v>45107</v>
          </cell>
          <cell r="H38">
            <v>2023</v>
          </cell>
          <cell r="I38">
            <v>44865.478568653372</v>
          </cell>
          <cell r="J38">
            <v>44865.478568653372</v>
          </cell>
          <cell r="K38">
            <v>0</v>
          </cell>
          <cell r="L38">
            <v>0</v>
          </cell>
          <cell r="M38">
            <v>8973.0957137306741</v>
          </cell>
          <cell r="N38">
            <v>897.30957137306746</v>
          </cell>
          <cell r="O38">
            <v>5364.4918877142291</v>
          </cell>
          <cell r="P38">
            <v>10893.599476395008</v>
          </cell>
          <cell r="Q38">
            <v>3025.9998545541689</v>
          </cell>
          <cell r="R38">
            <v>0</v>
          </cell>
          <cell r="S38">
            <v>0</v>
          </cell>
        </row>
        <row r="39">
          <cell r="F39">
            <v>25</v>
          </cell>
          <cell r="G39">
            <v>45291</v>
          </cell>
          <cell r="H39">
            <v>2023</v>
          </cell>
          <cell r="I39">
            <v>45762.788140026438</v>
          </cell>
          <cell r="J39">
            <v>45762.788140026438</v>
          </cell>
          <cell r="K39">
            <v>0</v>
          </cell>
          <cell r="L39">
            <v>0</v>
          </cell>
          <cell r="M39">
            <v>9152.5576280052883</v>
          </cell>
          <cell r="N39">
            <v>915.25576280052883</v>
          </cell>
          <cell r="O39">
            <v>5498.6041849070843</v>
          </cell>
          <cell r="P39">
            <v>10893.599476395008</v>
          </cell>
          <cell r="Q39">
            <v>3025.9998545541689</v>
          </cell>
          <cell r="R39">
            <v>0</v>
          </cell>
          <cell r="S39">
            <v>0</v>
          </cell>
        </row>
        <row r="40">
          <cell r="F40">
            <v>26</v>
          </cell>
          <cell r="G40">
            <v>45473</v>
          </cell>
          <cell r="H40">
            <v>2024</v>
          </cell>
          <cell r="I40">
            <v>45762.788140026438</v>
          </cell>
          <cell r="J40">
            <v>45762.788140026438</v>
          </cell>
          <cell r="K40">
            <v>0</v>
          </cell>
          <cell r="L40">
            <v>0</v>
          </cell>
          <cell r="M40">
            <v>9152.5576280052883</v>
          </cell>
          <cell r="N40">
            <v>915.25576280052883</v>
          </cell>
          <cell r="O40">
            <v>5498.6041849070843</v>
          </cell>
          <cell r="P40">
            <v>11165.939463304881</v>
          </cell>
          <cell r="Q40">
            <v>3101.6498509180228</v>
          </cell>
          <cell r="R40">
            <v>0</v>
          </cell>
          <cell r="S40">
            <v>0</v>
          </cell>
        </row>
        <row r="41">
          <cell r="F41">
            <v>27</v>
          </cell>
          <cell r="G41">
            <v>45657</v>
          </cell>
          <cell r="H41">
            <v>2024</v>
          </cell>
          <cell r="I41">
            <v>46678.043902826968</v>
          </cell>
          <cell r="J41">
            <v>46678.043902826968</v>
          </cell>
          <cell r="K41">
            <v>0</v>
          </cell>
          <cell r="L41">
            <v>0</v>
          </cell>
          <cell r="M41">
            <v>9335.6087805653933</v>
          </cell>
          <cell r="N41">
            <v>933.56087805653942</v>
          </cell>
          <cell r="O41">
            <v>5636.0692895297607</v>
          </cell>
          <cell r="P41">
            <v>11165.939463304881</v>
          </cell>
          <cell r="Q41">
            <v>3101.6498509180228</v>
          </cell>
          <cell r="R41">
            <v>0</v>
          </cell>
          <cell r="S41">
            <v>0</v>
          </cell>
        </row>
        <row r="42">
          <cell r="F42">
            <v>28</v>
          </cell>
          <cell r="G42">
            <v>45838</v>
          </cell>
          <cell r="H42">
            <v>2025</v>
          </cell>
          <cell r="I42">
            <v>46678.043902826968</v>
          </cell>
          <cell r="J42">
            <v>46678.043902826968</v>
          </cell>
          <cell r="K42">
            <v>0</v>
          </cell>
          <cell r="L42">
            <v>0</v>
          </cell>
          <cell r="M42">
            <v>9335.6087805653933</v>
          </cell>
          <cell r="N42">
            <v>933.56087805653942</v>
          </cell>
          <cell r="O42">
            <v>5636.0692895297607</v>
          </cell>
          <cell r="P42">
            <v>11445.087949887502</v>
          </cell>
          <cell r="Q42">
            <v>3179.1910971909733</v>
          </cell>
          <cell r="R42">
            <v>0</v>
          </cell>
          <cell r="S42">
            <v>0</v>
          </cell>
        </row>
        <row r="43">
          <cell r="F43">
            <v>29</v>
          </cell>
          <cell r="G43">
            <v>46022</v>
          </cell>
          <cell r="H43">
            <v>2025</v>
          </cell>
          <cell r="I43">
            <v>47611.604780883506</v>
          </cell>
          <cell r="J43">
            <v>47611.604780883506</v>
          </cell>
          <cell r="K43">
            <v>0</v>
          </cell>
          <cell r="L43">
            <v>0</v>
          </cell>
          <cell r="M43">
            <v>9522.3209561767017</v>
          </cell>
          <cell r="N43">
            <v>952.2320956176701</v>
          </cell>
          <cell r="O43">
            <v>5776.971021768004</v>
          </cell>
          <cell r="P43">
            <v>11445.087949887502</v>
          </cell>
          <cell r="Q43">
            <v>3179.1910971909733</v>
          </cell>
          <cell r="R43">
            <v>0</v>
          </cell>
          <cell r="S43">
            <v>0</v>
          </cell>
        </row>
        <row r="44">
          <cell r="F44">
            <v>30</v>
          </cell>
          <cell r="G44">
            <v>46203</v>
          </cell>
          <cell r="H44">
            <v>2026</v>
          </cell>
          <cell r="I44">
            <v>47611.604780883506</v>
          </cell>
          <cell r="J44">
            <v>47611.604780883506</v>
          </cell>
          <cell r="K44">
            <v>0</v>
          </cell>
          <cell r="L44">
            <v>0</v>
          </cell>
          <cell r="M44">
            <v>9522.3209561767017</v>
          </cell>
          <cell r="N44">
            <v>952.2320956176701</v>
          </cell>
          <cell r="O44">
            <v>5776.971021768004</v>
          </cell>
          <cell r="P44">
            <v>11731.215148634688</v>
          </cell>
          <cell r="Q44">
            <v>3258.6708746207473</v>
          </cell>
          <cell r="R44">
            <v>0</v>
          </cell>
          <cell r="S44">
            <v>0</v>
          </cell>
        </row>
        <row r="45">
          <cell r="F45">
            <v>31</v>
          </cell>
          <cell r="G45">
            <v>46387</v>
          </cell>
          <cell r="H45">
            <v>2026</v>
          </cell>
          <cell r="I45">
            <v>48563.836876501176</v>
          </cell>
          <cell r="J45">
            <v>48563.836876501176</v>
          </cell>
          <cell r="K45">
            <v>0</v>
          </cell>
          <cell r="L45">
            <v>0</v>
          </cell>
          <cell r="M45">
            <v>9712.7673753002364</v>
          </cell>
          <cell r="N45">
            <v>971.27673753002352</v>
          </cell>
          <cell r="O45">
            <v>5921.3952973122032</v>
          </cell>
          <cell r="P45">
            <v>11731.215148634688</v>
          </cell>
          <cell r="Q45">
            <v>3258.6708746207473</v>
          </cell>
          <cell r="R45">
            <v>0</v>
          </cell>
          <cell r="S45">
            <v>0</v>
          </cell>
        </row>
        <row r="46">
          <cell r="F46">
            <v>32</v>
          </cell>
          <cell r="G46">
            <v>46568</v>
          </cell>
          <cell r="H46">
            <v>2027</v>
          </cell>
          <cell r="I46">
            <v>48563.836876501176</v>
          </cell>
          <cell r="J46">
            <v>48563.836876501176</v>
          </cell>
          <cell r="K46">
            <v>0</v>
          </cell>
          <cell r="L46">
            <v>0</v>
          </cell>
          <cell r="M46">
            <v>9712.7673753002364</v>
          </cell>
          <cell r="N46">
            <v>971.27673753002352</v>
          </cell>
          <cell r="O46">
            <v>5921.3952973122032</v>
          </cell>
          <cell r="P46">
            <v>12024.495527350555</v>
          </cell>
          <cell r="Q46">
            <v>3340.1376464862656</v>
          </cell>
          <cell r="R46">
            <v>0</v>
          </cell>
          <cell r="S46">
            <v>0</v>
          </cell>
        </row>
        <row r="47">
          <cell r="F47">
            <v>33</v>
          </cell>
          <cell r="G47">
            <v>46752</v>
          </cell>
          <cell r="H47">
            <v>2027</v>
          </cell>
          <cell r="I47">
            <v>49535.113614031201</v>
          </cell>
          <cell r="J47">
            <v>49535.113614031201</v>
          </cell>
          <cell r="K47">
            <v>0</v>
          </cell>
          <cell r="L47">
            <v>0</v>
          </cell>
          <cell r="M47">
            <v>9907.0227228062413</v>
          </cell>
          <cell r="N47">
            <v>990.70227228062402</v>
          </cell>
          <cell r="O47">
            <v>6069.430179745008</v>
          </cell>
          <cell r="P47">
            <v>12024.495527350555</v>
          </cell>
          <cell r="Q47">
            <v>3340.1376464862656</v>
          </cell>
          <cell r="R47">
            <v>0</v>
          </cell>
          <cell r="S47">
            <v>0</v>
          </cell>
        </row>
        <row r="48">
          <cell r="F48">
            <v>34</v>
          </cell>
          <cell r="G48">
            <v>46934</v>
          </cell>
          <cell r="H48">
            <v>2028</v>
          </cell>
          <cell r="I48">
            <v>49535.113614031201</v>
          </cell>
          <cell r="J48">
            <v>49535.113614031201</v>
          </cell>
          <cell r="K48">
            <v>0</v>
          </cell>
          <cell r="L48">
            <v>0</v>
          </cell>
          <cell r="M48">
            <v>9907.0227228062413</v>
          </cell>
          <cell r="N48">
            <v>990.70227228062402</v>
          </cell>
          <cell r="O48">
            <v>6069.430179745008</v>
          </cell>
          <cell r="P48">
            <v>12325.107915534318</v>
          </cell>
          <cell r="Q48">
            <v>3423.6410876484219</v>
          </cell>
          <cell r="R48">
            <v>0</v>
          </cell>
          <cell r="S48">
            <v>0</v>
          </cell>
        </row>
        <row r="49">
          <cell r="F49">
            <v>35</v>
          </cell>
          <cell r="G49">
            <v>47118</v>
          </cell>
          <cell r="H49">
            <v>2028</v>
          </cell>
          <cell r="I49">
            <v>50525.815886311822</v>
          </cell>
          <cell r="J49">
            <v>50525.815886311822</v>
          </cell>
          <cell r="K49">
            <v>0</v>
          </cell>
          <cell r="L49">
            <v>0</v>
          </cell>
          <cell r="M49">
            <v>10105.163177262366</v>
          </cell>
          <cell r="N49">
            <v>1010.5163177262365</v>
          </cell>
          <cell r="O49">
            <v>6221.1659342386329</v>
          </cell>
          <cell r="P49">
            <v>12325.107915534318</v>
          </cell>
          <cell r="Q49">
            <v>3423.6410876484219</v>
          </cell>
          <cell r="R49">
            <v>0</v>
          </cell>
          <cell r="S49">
            <v>0</v>
          </cell>
        </row>
        <row r="50">
          <cell r="F50">
            <v>36</v>
          </cell>
          <cell r="G50">
            <v>47299</v>
          </cell>
          <cell r="H50">
            <v>2029</v>
          </cell>
          <cell r="I50">
            <v>50525.815886311822</v>
          </cell>
          <cell r="J50">
            <v>50525.815886311822</v>
          </cell>
          <cell r="K50">
            <v>0</v>
          </cell>
          <cell r="L50">
            <v>0</v>
          </cell>
          <cell r="M50">
            <v>10105.163177262366</v>
          </cell>
          <cell r="N50">
            <v>1010.5163177262365</v>
          </cell>
          <cell r="O50">
            <v>6221.1659342386329</v>
          </cell>
          <cell r="P50">
            <v>12633.235613422674</v>
          </cell>
          <cell r="Q50">
            <v>3509.2321148396322</v>
          </cell>
          <cell r="R50">
            <v>0</v>
          </cell>
          <cell r="S50">
            <v>0</v>
          </cell>
        </row>
        <row r="51">
          <cell r="F51">
            <v>37</v>
          </cell>
          <cell r="G51">
            <v>47483</v>
          </cell>
          <cell r="H51">
            <v>2029</v>
          </cell>
          <cell r="I51">
            <v>51536.332204038059</v>
          </cell>
          <cell r="J51">
            <v>51536.332204038059</v>
          </cell>
          <cell r="K51">
            <v>0</v>
          </cell>
          <cell r="L51">
            <v>0</v>
          </cell>
          <cell r="M51">
            <v>10307.266440807613</v>
          </cell>
          <cell r="N51">
            <v>1030.7266440807612</v>
          </cell>
          <cell r="O51">
            <v>6376.6950825945978</v>
          </cell>
          <cell r="P51">
            <v>12633.235613422674</v>
          </cell>
          <cell r="Q51">
            <v>3509.2321148396322</v>
          </cell>
          <cell r="R51">
            <v>0</v>
          </cell>
          <cell r="S51">
            <v>0</v>
          </cell>
        </row>
        <row r="52">
          <cell r="F52">
            <v>38</v>
          </cell>
          <cell r="G52">
            <v>47664</v>
          </cell>
          <cell r="H52">
            <v>2030</v>
          </cell>
          <cell r="I52">
            <v>51536.332204038059</v>
          </cell>
          <cell r="J52">
            <v>51536.332204038059</v>
          </cell>
          <cell r="K52">
            <v>0</v>
          </cell>
          <cell r="L52">
            <v>0</v>
          </cell>
          <cell r="M52">
            <v>10307.266440807613</v>
          </cell>
          <cell r="N52">
            <v>1030.7266440807612</v>
          </cell>
          <cell r="O52">
            <v>6376.6950825945978</v>
          </cell>
          <cell r="P52">
            <v>12949.06650375824</v>
          </cell>
          <cell r="Q52">
            <v>3596.9629177106226</v>
          </cell>
          <cell r="R52">
            <v>0</v>
          </cell>
          <cell r="S52">
            <v>0</v>
          </cell>
        </row>
        <row r="53">
          <cell r="F53">
            <v>39</v>
          </cell>
          <cell r="G53">
            <v>47848</v>
          </cell>
          <cell r="H53">
            <v>2030</v>
          </cell>
          <cell r="I53">
            <v>52567.058848118824</v>
          </cell>
          <cell r="J53">
            <v>52567.058848118824</v>
          </cell>
          <cell r="K53">
            <v>0</v>
          </cell>
          <cell r="L53">
            <v>0</v>
          </cell>
          <cell r="M53">
            <v>10513.411769623766</v>
          </cell>
          <cell r="N53">
            <v>1051.3411769623765</v>
          </cell>
          <cell r="O53">
            <v>6536.1124596594618</v>
          </cell>
          <cell r="P53">
            <v>12949.06650375824</v>
          </cell>
          <cell r="Q53">
            <v>3596.9629177106226</v>
          </cell>
          <cell r="R53">
            <v>0</v>
          </cell>
          <cell r="S53">
            <v>0</v>
          </cell>
        </row>
        <row r="54">
          <cell r="F54">
            <v>40</v>
          </cell>
          <cell r="G54">
            <v>48029</v>
          </cell>
          <cell r="H54">
            <v>2031</v>
          </cell>
          <cell r="I54">
            <v>52567.058848118824</v>
          </cell>
          <cell r="J54">
            <v>52567.058848118824</v>
          </cell>
          <cell r="K54">
            <v>0</v>
          </cell>
          <cell r="L54">
            <v>0</v>
          </cell>
          <cell r="M54">
            <v>10513.411769623766</v>
          </cell>
          <cell r="N54">
            <v>1051.3411769623765</v>
          </cell>
          <cell r="O54">
            <v>6536.1124596594618</v>
          </cell>
          <cell r="P54">
            <v>13272.793166352196</v>
          </cell>
          <cell r="Q54">
            <v>3686.8869906533878</v>
          </cell>
          <cell r="R54">
            <v>0</v>
          </cell>
          <cell r="S54">
            <v>0</v>
          </cell>
        </row>
        <row r="55">
          <cell r="F55">
            <v>41</v>
          </cell>
          <cell r="G55">
            <v>48213</v>
          </cell>
          <cell r="H55">
            <v>2031</v>
          </cell>
          <cell r="I55">
            <v>53618.400025081202</v>
          </cell>
          <cell r="J55">
            <v>53618.400025081202</v>
          </cell>
          <cell r="K55">
            <v>0</v>
          </cell>
          <cell r="L55">
            <v>0</v>
          </cell>
          <cell r="M55">
            <v>10723.680005016242</v>
          </cell>
          <cell r="N55">
            <v>1072.368000501624</v>
          </cell>
          <cell r="O55">
            <v>6699.5152711509481</v>
          </cell>
          <cell r="P55">
            <v>13272.793166352196</v>
          </cell>
          <cell r="Q55">
            <v>3686.8869906533878</v>
          </cell>
          <cell r="R55">
            <v>0</v>
          </cell>
          <cell r="S55">
            <v>0</v>
          </cell>
        </row>
        <row r="56">
          <cell r="F56">
            <v>42</v>
          </cell>
          <cell r="G56">
            <v>48395</v>
          </cell>
          <cell r="H56">
            <v>2032</v>
          </cell>
          <cell r="I56">
            <v>53618.400025081202</v>
          </cell>
          <cell r="J56">
            <v>53618.400025081202</v>
          </cell>
          <cell r="K56">
            <v>0</v>
          </cell>
          <cell r="L56">
            <v>0</v>
          </cell>
          <cell r="M56">
            <v>10723.680005016242</v>
          </cell>
          <cell r="N56">
            <v>1072.368000501624</v>
          </cell>
          <cell r="O56">
            <v>6699.5152711509481</v>
          </cell>
          <cell r="P56">
            <v>13604.612995510999</v>
          </cell>
          <cell r="Q56">
            <v>3779.0591654197224</v>
          </cell>
          <cell r="R56">
            <v>0</v>
          </cell>
          <cell r="S56">
            <v>0</v>
          </cell>
        </row>
        <row r="57">
          <cell r="F57">
            <v>43</v>
          </cell>
          <cell r="G57">
            <v>48579</v>
          </cell>
          <cell r="H57">
            <v>2032</v>
          </cell>
          <cell r="I57">
            <v>54690.768025582831</v>
          </cell>
          <cell r="J57">
            <v>54690.768025582831</v>
          </cell>
          <cell r="K57">
            <v>0</v>
          </cell>
          <cell r="L57">
            <v>0</v>
          </cell>
          <cell r="M57">
            <v>10938.153605116568</v>
          </cell>
          <cell r="N57">
            <v>1093.8153605116565</v>
          </cell>
          <cell r="O57">
            <v>6867.0031529297212</v>
          </cell>
          <cell r="P57">
            <v>13604.612995510999</v>
          </cell>
          <cell r="Q57">
            <v>3779.0591654197224</v>
          </cell>
          <cell r="R57">
            <v>0</v>
          </cell>
          <cell r="S57">
            <v>0</v>
          </cell>
        </row>
        <row r="58">
          <cell r="F58">
            <v>44</v>
          </cell>
          <cell r="G58">
            <v>48760</v>
          </cell>
          <cell r="H58">
            <v>2033</v>
          </cell>
          <cell r="I58">
            <v>54690.768025582831</v>
          </cell>
          <cell r="J58">
            <v>54690.768025582831</v>
          </cell>
          <cell r="K58">
            <v>0</v>
          </cell>
          <cell r="L58">
            <v>0</v>
          </cell>
          <cell r="M58">
            <v>10938.153605116568</v>
          </cell>
          <cell r="N58">
            <v>1093.8153605116565</v>
          </cell>
          <cell r="O58">
            <v>6867.0031529297212</v>
          </cell>
          <cell r="P58">
            <v>13944.728320398774</v>
          </cell>
          <cell r="Q58">
            <v>3873.5356445552152</v>
          </cell>
          <cell r="R58">
            <v>0</v>
          </cell>
          <cell r="S58">
            <v>0</v>
          </cell>
        </row>
        <row r="59">
          <cell r="F59">
            <v>45</v>
          </cell>
          <cell r="G59">
            <v>48944</v>
          </cell>
          <cell r="H59">
            <v>2033</v>
          </cell>
          <cell r="I59">
            <v>55784.583386094491</v>
          </cell>
          <cell r="J59">
            <v>55784.583386094491</v>
          </cell>
          <cell r="K59">
            <v>0</v>
          </cell>
          <cell r="L59">
            <v>0</v>
          </cell>
          <cell r="M59">
            <v>11156.916677218898</v>
          </cell>
          <cell r="N59">
            <v>1115.6916677218899</v>
          </cell>
          <cell r="O59">
            <v>7038.6782317529633</v>
          </cell>
          <cell r="P59">
            <v>13944.728320398774</v>
          </cell>
          <cell r="Q59">
            <v>3873.5356445552152</v>
          </cell>
          <cell r="R59">
            <v>0</v>
          </cell>
          <cell r="S59">
            <v>0</v>
          </cell>
        </row>
        <row r="60">
          <cell r="F60">
            <v>46</v>
          </cell>
          <cell r="G60">
            <v>49125</v>
          </cell>
          <cell r="H60">
            <v>2034</v>
          </cell>
          <cell r="I60">
            <v>55784.583386094491</v>
          </cell>
          <cell r="J60">
            <v>55784.583386094491</v>
          </cell>
          <cell r="K60">
            <v>0</v>
          </cell>
          <cell r="L60">
            <v>0</v>
          </cell>
          <cell r="M60">
            <v>11156.916677218898</v>
          </cell>
          <cell r="N60">
            <v>1115.6916677218899</v>
          </cell>
          <cell r="O60">
            <v>7038.6782317529633</v>
          </cell>
          <cell r="P60">
            <v>14293.346528408742</v>
          </cell>
          <cell r="Q60">
            <v>3970.3740356690951</v>
          </cell>
          <cell r="R60">
            <v>0</v>
          </cell>
          <cell r="S60">
            <v>0</v>
          </cell>
        </row>
        <row r="61">
          <cell r="F61">
            <v>47</v>
          </cell>
          <cell r="G61">
            <v>49309</v>
          </cell>
          <cell r="H61">
            <v>2034</v>
          </cell>
          <cell r="I61">
            <v>56900.275053816382</v>
          </cell>
          <cell r="J61">
            <v>56900.275053816382</v>
          </cell>
          <cell r="K61">
            <v>0</v>
          </cell>
          <cell r="L61">
            <v>0</v>
          </cell>
          <cell r="M61">
            <v>11380.055010763277</v>
          </cell>
          <cell r="N61">
            <v>1138.0055010763276</v>
          </cell>
          <cell r="O61">
            <v>7214.6451875467865</v>
          </cell>
          <cell r="P61">
            <v>14293.346528408742</v>
          </cell>
          <cell r="Q61">
            <v>3970.3740356690951</v>
          </cell>
          <cell r="R61">
            <v>0</v>
          </cell>
          <cell r="S61">
            <v>0</v>
          </cell>
        </row>
        <row r="62">
          <cell r="F62">
            <v>48</v>
          </cell>
          <cell r="G62">
            <v>49490</v>
          </cell>
          <cell r="H62">
            <v>2035</v>
          </cell>
          <cell r="I62">
            <v>56900.275053816382</v>
          </cell>
          <cell r="J62">
            <v>56900.275053816382</v>
          </cell>
          <cell r="K62">
            <v>0</v>
          </cell>
          <cell r="L62">
            <v>0</v>
          </cell>
          <cell r="M62">
            <v>11380.055010763277</v>
          </cell>
          <cell r="N62">
            <v>1138.0055010763276</v>
          </cell>
          <cell r="O62">
            <v>7214.6451875467865</v>
          </cell>
          <cell r="P62">
            <v>14650.680191618958</v>
          </cell>
          <cell r="Q62">
            <v>4069.6333865608221</v>
          </cell>
          <cell r="R62">
            <v>0</v>
          </cell>
          <cell r="S62">
            <v>0</v>
          </cell>
        </row>
        <row r="63">
          <cell r="F63">
            <v>49</v>
          </cell>
          <cell r="G63">
            <v>49674</v>
          </cell>
          <cell r="H63">
            <v>2035</v>
          </cell>
          <cell r="I63">
            <v>58038.280554892714</v>
          </cell>
          <cell r="J63">
            <v>58038.280554892714</v>
          </cell>
          <cell r="K63">
            <v>0</v>
          </cell>
          <cell r="L63">
            <v>0</v>
          </cell>
          <cell r="M63">
            <v>11607.656110978543</v>
          </cell>
          <cell r="N63">
            <v>1160.7656110978544</v>
          </cell>
          <cell r="O63">
            <v>7395.0113172354559</v>
          </cell>
          <cell r="P63">
            <v>14650.680191618958</v>
          </cell>
          <cell r="Q63">
            <v>4069.6333865608221</v>
          </cell>
          <cell r="R63">
            <v>9000</v>
          </cell>
          <cell r="S63">
            <v>9000</v>
          </cell>
        </row>
        <row r="64">
          <cell r="F64">
            <v>50</v>
          </cell>
          <cell r="G64">
            <v>49856</v>
          </cell>
          <cell r="H64">
            <v>2036</v>
          </cell>
          <cell r="I64">
            <v>58038.280554892714</v>
          </cell>
          <cell r="J64">
            <v>58038.280554892714</v>
          </cell>
          <cell r="K64">
            <v>0</v>
          </cell>
          <cell r="L64">
            <v>0</v>
          </cell>
          <cell r="M64">
            <v>11607.656110978543</v>
          </cell>
          <cell r="N64">
            <v>1160.7656110978544</v>
          </cell>
          <cell r="O64">
            <v>7395.0113172354559</v>
          </cell>
          <cell r="P64">
            <v>15016.94719640943</v>
          </cell>
          <cell r="Q64">
            <v>4171.3742212248426</v>
          </cell>
          <cell r="R64">
            <v>0</v>
          </cell>
          <cell r="S64">
            <v>0</v>
          </cell>
        </row>
        <row r="65">
          <cell r="F65">
            <v>51</v>
          </cell>
          <cell r="G65">
            <v>50040</v>
          </cell>
          <cell r="H65">
            <v>2036</v>
          </cell>
          <cell r="I65">
            <v>59199.04616599057</v>
          </cell>
          <cell r="J65">
            <v>59199.04616599057</v>
          </cell>
          <cell r="K65">
            <v>0</v>
          </cell>
          <cell r="L65">
            <v>0</v>
          </cell>
          <cell r="M65">
            <v>11839.809233198115</v>
          </cell>
          <cell r="N65">
            <v>1183.9809233198114</v>
          </cell>
          <cell r="O65">
            <v>7579.8866001663419</v>
          </cell>
          <cell r="P65">
            <v>15016.94719640943</v>
          </cell>
          <cell r="Q65">
            <v>4171.3742212248426</v>
          </cell>
          <cell r="R65">
            <v>9180</v>
          </cell>
          <cell r="S65">
            <v>9180</v>
          </cell>
        </row>
        <row r="66">
          <cell r="F66">
            <v>52</v>
          </cell>
          <cell r="G66">
            <v>50221</v>
          </cell>
          <cell r="H66">
            <v>2037</v>
          </cell>
          <cell r="I66">
            <v>59199.04616599057</v>
          </cell>
          <cell r="J66">
            <v>59199.04616599057</v>
          </cell>
          <cell r="K66">
            <v>0</v>
          </cell>
          <cell r="L66">
            <v>0</v>
          </cell>
          <cell r="M66">
            <v>11839.809233198115</v>
          </cell>
          <cell r="N66">
            <v>1183.9809233198114</v>
          </cell>
          <cell r="O66">
            <v>7579.8866001663419</v>
          </cell>
          <cell r="P66">
            <v>15392.370876319665</v>
          </cell>
          <cell r="Q66">
            <v>4275.6585767554634</v>
          </cell>
          <cell r="R66">
            <v>0</v>
          </cell>
          <cell r="S66">
            <v>0</v>
          </cell>
        </row>
        <row r="67">
          <cell r="F67">
            <v>53</v>
          </cell>
          <cell r="G67">
            <v>50405</v>
          </cell>
          <cell r="H67">
            <v>2037</v>
          </cell>
          <cell r="I67">
            <v>60383.027089310381</v>
          </cell>
          <cell r="J67">
            <v>60383.027089310381</v>
          </cell>
          <cell r="K67">
            <v>0</v>
          </cell>
          <cell r="L67">
            <v>0</v>
          </cell>
          <cell r="M67">
            <v>12076.605417862076</v>
          </cell>
          <cell r="N67">
            <v>1207.6605417862077</v>
          </cell>
          <cell r="O67">
            <v>7769.3837651704998</v>
          </cell>
          <cell r="P67">
            <v>15392.370876319665</v>
          </cell>
          <cell r="Q67">
            <v>4275.6585767554634</v>
          </cell>
          <cell r="R67">
            <v>9363.6</v>
          </cell>
          <cell r="S67">
            <v>9363.6</v>
          </cell>
        </row>
        <row r="68">
          <cell r="F68">
            <v>54</v>
          </cell>
          <cell r="G68">
            <v>50586</v>
          </cell>
          <cell r="H68">
            <v>2038</v>
          </cell>
          <cell r="I68">
            <v>60383.027089310381</v>
          </cell>
          <cell r="J68">
            <v>60383.027089310381</v>
          </cell>
          <cell r="K68">
            <v>0</v>
          </cell>
          <cell r="L68">
            <v>0</v>
          </cell>
          <cell r="M68">
            <v>12076.605417862076</v>
          </cell>
          <cell r="N68">
            <v>1207.6605417862077</v>
          </cell>
          <cell r="O68">
            <v>7769.3837651704998</v>
          </cell>
          <cell r="P68">
            <v>15777.180148227655</v>
          </cell>
          <cell r="Q68">
            <v>4382.5500411743496</v>
          </cell>
          <cell r="R68">
            <v>0</v>
          </cell>
          <cell r="S68">
            <v>0</v>
          </cell>
        </row>
        <row r="69">
          <cell r="F69">
            <v>55</v>
          </cell>
          <cell r="G69">
            <v>50770</v>
          </cell>
          <cell r="H69">
            <v>2038</v>
          </cell>
          <cell r="I69">
            <v>61590.687631096589</v>
          </cell>
          <cell r="J69">
            <v>61590.687631096589</v>
          </cell>
          <cell r="K69">
            <v>0</v>
          </cell>
          <cell r="L69">
            <v>0</v>
          </cell>
          <cell r="M69">
            <v>12318.137526219318</v>
          </cell>
          <cell r="N69">
            <v>1231.8137526219318</v>
          </cell>
          <cell r="O69">
            <v>7963.6183592997613</v>
          </cell>
          <cell r="P69">
            <v>15777.180148227655</v>
          </cell>
          <cell r="Q69">
            <v>4382.5500411743496</v>
          </cell>
          <cell r="R69">
            <v>9550.8720000000012</v>
          </cell>
          <cell r="S69">
            <v>9550.8720000000012</v>
          </cell>
        </row>
        <row r="70">
          <cell r="F70">
            <v>56</v>
          </cell>
          <cell r="G70">
            <v>50951</v>
          </cell>
          <cell r="H70">
            <v>2039</v>
          </cell>
          <cell r="I70">
            <v>61590.687631096589</v>
          </cell>
          <cell r="J70">
            <v>61590.687631096589</v>
          </cell>
          <cell r="K70">
            <v>0</v>
          </cell>
          <cell r="L70">
            <v>0</v>
          </cell>
          <cell r="M70">
            <v>12318.137526219318</v>
          </cell>
          <cell r="N70">
            <v>1231.8137526219318</v>
          </cell>
          <cell r="O70">
            <v>7963.6183592997613</v>
          </cell>
          <cell r="P70">
            <v>16171.609651933346</v>
          </cell>
          <cell r="Q70">
            <v>4492.1137922037078</v>
          </cell>
          <cell r="R70">
            <v>0</v>
          </cell>
          <cell r="S70">
            <v>0</v>
          </cell>
        </row>
        <row r="71">
          <cell r="F71">
            <v>57</v>
          </cell>
          <cell r="G71">
            <v>51135</v>
          </cell>
          <cell r="H71">
            <v>2039</v>
          </cell>
          <cell r="I71">
            <v>62822.501383718525</v>
          </cell>
          <cell r="J71">
            <v>62822.501383718525</v>
          </cell>
          <cell r="K71">
            <v>0</v>
          </cell>
          <cell r="L71">
            <v>0</v>
          </cell>
          <cell r="M71">
            <v>12564.500276743705</v>
          </cell>
          <cell r="N71">
            <v>1256.4500276743706</v>
          </cell>
          <cell r="O71">
            <v>8162.7088182822545</v>
          </cell>
          <cell r="P71">
            <v>16171.609651933346</v>
          </cell>
          <cell r="Q71">
            <v>4492.1137922037078</v>
          </cell>
          <cell r="R71">
            <v>9741.8894400000008</v>
          </cell>
          <cell r="S71">
            <v>9741.8894400000008</v>
          </cell>
        </row>
        <row r="72">
          <cell r="F72">
            <v>58</v>
          </cell>
          <cell r="G72">
            <v>51317</v>
          </cell>
          <cell r="H72">
            <v>2040</v>
          </cell>
          <cell r="I72">
            <v>62822.501383718525</v>
          </cell>
          <cell r="J72">
            <v>62822.501383718525</v>
          </cell>
          <cell r="K72">
            <v>0</v>
          </cell>
          <cell r="L72">
            <v>0</v>
          </cell>
          <cell r="M72">
            <v>12564.500276743705</v>
          </cell>
          <cell r="N72">
            <v>1256.4500276743706</v>
          </cell>
          <cell r="O72">
            <v>8162.7088182822545</v>
          </cell>
          <cell r="P72">
            <v>16575.899893231679</v>
          </cell>
          <cell r="Q72">
            <v>4604.4166370088005</v>
          </cell>
          <cell r="R72">
            <v>0</v>
          </cell>
          <cell r="S72">
            <v>0</v>
          </cell>
        </row>
        <row r="73">
          <cell r="F73">
            <v>59</v>
          </cell>
          <cell r="G73">
            <v>51501</v>
          </cell>
          <cell r="H73">
            <v>2040</v>
          </cell>
          <cell r="I73">
            <v>64078.951411392896</v>
          </cell>
          <cell r="J73">
            <v>64078.951411392896</v>
          </cell>
          <cell r="K73">
            <v>0</v>
          </cell>
          <cell r="L73">
            <v>0</v>
          </cell>
          <cell r="M73">
            <v>12815.79028227858</v>
          </cell>
          <cell r="N73">
            <v>1281.5790282278579</v>
          </cell>
          <cell r="O73">
            <v>8366.7765387393101</v>
          </cell>
          <cell r="P73">
            <v>16575.899893231679</v>
          </cell>
          <cell r="Q73">
            <v>4604.4166370088005</v>
          </cell>
          <cell r="R73">
            <v>9936.7272288000004</v>
          </cell>
          <cell r="S73">
            <v>9936.7272288000004</v>
          </cell>
        </row>
        <row r="74">
          <cell r="F74">
            <v>60</v>
          </cell>
          <cell r="G74">
            <v>51682</v>
          </cell>
          <cell r="H74">
            <v>2041</v>
          </cell>
          <cell r="I74">
            <v>64078.951411392896</v>
          </cell>
          <cell r="J74">
            <v>64078.951411392896</v>
          </cell>
          <cell r="K74">
            <v>0</v>
          </cell>
          <cell r="L74">
            <v>0</v>
          </cell>
          <cell r="M74">
            <v>12815.79028227858</v>
          </cell>
          <cell r="N74">
            <v>1281.5790282278579</v>
          </cell>
          <cell r="O74">
            <v>8366.7765387393101</v>
          </cell>
          <cell r="P74">
            <v>16990.297390562471</v>
          </cell>
          <cell r="Q74">
            <v>4719.5270529340205</v>
          </cell>
          <cell r="R74">
            <v>0</v>
          </cell>
          <cell r="S74">
            <v>0</v>
          </cell>
        </row>
        <row r="75">
          <cell r="F75">
            <v>61</v>
          </cell>
          <cell r="G75">
            <v>51866</v>
          </cell>
          <cell r="H75">
            <v>2041</v>
          </cell>
          <cell r="I75">
            <v>65360.530439620758</v>
          </cell>
          <cell r="J75">
            <v>65360.530439620758</v>
          </cell>
          <cell r="K75">
            <v>0</v>
          </cell>
          <cell r="L75">
            <v>0</v>
          </cell>
          <cell r="M75">
            <v>13072.106087924152</v>
          </cell>
          <cell r="N75">
            <v>1307.2106087924151</v>
          </cell>
          <cell r="O75">
            <v>8575.9459522077923</v>
          </cell>
          <cell r="P75">
            <v>16990.297390562471</v>
          </cell>
          <cell r="Q75">
            <v>4719.5270529340205</v>
          </cell>
          <cell r="R75">
            <v>10135.461773376001</v>
          </cell>
          <cell r="S75">
            <v>10135.461773376001</v>
          </cell>
        </row>
        <row r="76">
          <cell r="F76">
            <v>62</v>
          </cell>
          <cell r="G76">
            <v>52047</v>
          </cell>
          <cell r="H76">
            <v>2042</v>
          </cell>
          <cell r="I76">
            <v>65360.530439620758</v>
          </cell>
          <cell r="J76">
            <v>65360.530439620758</v>
          </cell>
          <cell r="K76">
            <v>0</v>
          </cell>
          <cell r="L76">
            <v>0</v>
          </cell>
          <cell r="M76">
            <v>13072.106087924152</v>
          </cell>
          <cell r="N76">
            <v>1307.2106087924151</v>
          </cell>
          <cell r="O76">
            <v>8575.9459522077923</v>
          </cell>
          <cell r="P76">
            <v>17415.054825326533</v>
          </cell>
          <cell r="Q76">
            <v>4837.5152292573703</v>
          </cell>
          <cell r="R76">
            <v>0</v>
          </cell>
          <cell r="S76">
            <v>0</v>
          </cell>
        </row>
        <row r="77">
          <cell r="F77">
            <v>63</v>
          </cell>
          <cell r="G77">
            <v>52231</v>
          </cell>
          <cell r="H77">
            <v>2042</v>
          </cell>
          <cell r="I77">
            <v>66667.741048413169</v>
          </cell>
          <cell r="J77">
            <v>66667.741048413169</v>
          </cell>
          <cell r="K77">
            <v>0</v>
          </cell>
          <cell r="L77">
            <v>0</v>
          </cell>
          <cell r="M77">
            <v>13333.548209682634</v>
          </cell>
          <cell r="N77">
            <v>1333.3548209682633</v>
          </cell>
          <cell r="O77">
            <v>8790.3446010129865</v>
          </cell>
          <cell r="P77">
            <v>17415.054825326533</v>
          </cell>
          <cell r="Q77">
            <v>4837.5152292573703</v>
          </cell>
          <cell r="R77">
            <v>10338.171008843521</v>
          </cell>
          <cell r="S77">
            <v>10338.171008843521</v>
          </cell>
        </row>
        <row r="78">
          <cell r="F78">
            <v>64</v>
          </cell>
          <cell r="G78">
            <v>52412</v>
          </cell>
          <cell r="H78">
            <v>2043</v>
          </cell>
          <cell r="I78">
            <v>66667.741048413169</v>
          </cell>
          <cell r="J78">
            <v>66667.741048413169</v>
          </cell>
          <cell r="K78">
            <v>0</v>
          </cell>
          <cell r="L78">
            <v>0</v>
          </cell>
          <cell r="M78">
            <v>13333.548209682634</v>
          </cell>
          <cell r="N78">
            <v>1333.3548209682633</v>
          </cell>
          <cell r="O78">
            <v>8790.3446010129865</v>
          </cell>
          <cell r="P78">
            <v>17850.431195959696</v>
          </cell>
          <cell r="Q78">
            <v>4958.4531099888045</v>
          </cell>
          <cell r="R78">
            <v>0</v>
          </cell>
          <cell r="S78">
            <v>0</v>
          </cell>
        </row>
        <row r="79">
          <cell r="F79">
            <v>65</v>
          </cell>
          <cell r="G79">
            <v>52596</v>
          </cell>
          <cell r="H79">
            <v>2043</v>
          </cell>
          <cell r="I79">
            <v>68001.095869381432</v>
          </cell>
          <cell r="J79">
            <v>68001.095869381432</v>
          </cell>
          <cell r="K79">
            <v>0</v>
          </cell>
          <cell r="L79">
            <v>0</v>
          </cell>
          <cell r="M79">
            <v>13600.219173876287</v>
          </cell>
          <cell r="N79">
            <v>1360.0219173876287</v>
          </cell>
          <cell r="O79">
            <v>9010.1032160383111</v>
          </cell>
          <cell r="P79">
            <v>17850.431195959696</v>
          </cell>
          <cell r="Q79">
            <v>4958.4531099888045</v>
          </cell>
          <cell r="R79">
            <v>10544.934429020392</v>
          </cell>
          <cell r="S79">
            <v>10544.934429020392</v>
          </cell>
        </row>
        <row r="80">
          <cell r="F80">
            <v>66</v>
          </cell>
          <cell r="G80">
            <v>52778</v>
          </cell>
          <cell r="H80">
            <v>2044</v>
          </cell>
          <cell r="I80">
            <v>68001.095869381432</v>
          </cell>
          <cell r="J80">
            <v>68001.095869381432</v>
          </cell>
          <cell r="K80">
            <v>0</v>
          </cell>
          <cell r="L80">
            <v>0</v>
          </cell>
          <cell r="M80">
            <v>13600.219173876287</v>
          </cell>
          <cell r="N80">
            <v>1360.0219173876287</v>
          </cell>
          <cell r="O80">
            <v>9010.1032160383111</v>
          </cell>
          <cell r="P80">
            <v>18296.691975858688</v>
          </cell>
          <cell r="Q80">
            <v>5082.4144377385246</v>
          </cell>
          <cell r="R80">
            <v>0</v>
          </cell>
          <cell r="S80">
            <v>0</v>
          </cell>
        </row>
        <row r="81">
          <cell r="F81">
            <v>67</v>
          </cell>
          <cell r="G81">
            <v>52962</v>
          </cell>
          <cell r="H81">
            <v>2044</v>
          </cell>
          <cell r="I81">
            <v>69361.117786769057</v>
          </cell>
          <cell r="J81">
            <v>69361.117786769057</v>
          </cell>
          <cell r="K81">
            <v>0</v>
          </cell>
          <cell r="L81">
            <v>0</v>
          </cell>
          <cell r="M81">
            <v>13872.223557353813</v>
          </cell>
          <cell r="N81">
            <v>1387.2223557353811</v>
          </cell>
          <cell r="O81">
            <v>9235.3557964392676</v>
          </cell>
          <cell r="P81">
            <v>18296.691975858688</v>
          </cell>
          <cell r="Q81">
            <v>5082.4144377385246</v>
          </cell>
          <cell r="R81">
            <v>10755.8331176008</v>
          </cell>
          <cell r="S81">
            <v>10755.8331176008</v>
          </cell>
        </row>
        <row r="82">
          <cell r="F82">
            <v>68</v>
          </cell>
          <cell r="G82">
            <v>53143</v>
          </cell>
          <cell r="H82">
            <v>2045</v>
          </cell>
          <cell r="I82">
            <v>69361.117786769057</v>
          </cell>
          <cell r="J82">
            <v>69361.117786769057</v>
          </cell>
          <cell r="K82">
            <v>0</v>
          </cell>
          <cell r="L82">
            <v>0</v>
          </cell>
          <cell r="M82">
            <v>13872.223557353813</v>
          </cell>
          <cell r="N82">
            <v>1387.2223557353811</v>
          </cell>
          <cell r="O82">
            <v>9235.3557964392676</v>
          </cell>
          <cell r="P82">
            <v>18754.109275255152</v>
          </cell>
          <cell r="Q82">
            <v>5209.4747986819875</v>
          </cell>
          <cell r="R82">
            <v>0</v>
          </cell>
          <cell r="S82">
            <v>0</v>
          </cell>
        </row>
        <row r="83">
          <cell r="F83">
            <v>69</v>
          </cell>
          <cell r="G83">
            <v>53327</v>
          </cell>
          <cell r="H83">
            <v>2045</v>
          </cell>
          <cell r="I83">
            <v>70748.340142504443</v>
          </cell>
          <cell r="J83">
            <v>70748.340142504443</v>
          </cell>
          <cell r="K83">
            <v>0</v>
          </cell>
          <cell r="L83">
            <v>0</v>
          </cell>
          <cell r="M83">
            <v>14149.66802850089</v>
          </cell>
          <cell r="N83">
            <v>1414.9668028500889</v>
          </cell>
          <cell r="O83">
            <v>9466.2396913502489</v>
          </cell>
          <cell r="P83">
            <v>18754.109275255152</v>
          </cell>
          <cell r="Q83">
            <v>5209.4747986819875</v>
          </cell>
          <cell r="R83">
            <v>10970.949779952816</v>
          </cell>
          <cell r="S83">
            <v>10970.949779952816</v>
          </cell>
        </row>
        <row r="84">
          <cell r="F84">
            <v>70</v>
          </cell>
          <cell r="G84">
            <v>53508</v>
          </cell>
          <cell r="H84">
            <v>2046</v>
          </cell>
          <cell r="I84">
            <v>70748.340142504443</v>
          </cell>
          <cell r="J84">
            <v>70748.340142504443</v>
          </cell>
          <cell r="K84">
            <v>0</v>
          </cell>
          <cell r="L84">
            <v>0</v>
          </cell>
          <cell r="M84">
            <v>14149.66802850089</v>
          </cell>
          <cell r="N84">
            <v>1414.9668028500889</v>
          </cell>
          <cell r="O84">
            <v>9466.2396913502489</v>
          </cell>
          <cell r="P84">
            <v>19222.962007136528</v>
          </cell>
          <cell r="Q84">
            <v>5339.7116686490372</v>
          </cell>
          <cell r="R84">
            <v>0</v>
          </cell>
          <cell r="S84">
            <v>0</v>
          </cell>
        </row>
        <row r="85">
          <cell r="F85">
            <v>71</v>
          </cell>
          <cell r="G85">
            <v>53692</v>
          </cell>
          <cell r="H85">
            <v>2046</v>
          </cell>
          <cell r="I85">
            <v>72163.306945354532</v>
          </cell>
          <cell r="J85">
            <v>72163.306945354532</v>
          </cell>
          <cell r="K85">
            <v>0</v>
          </cell>
          <cell r="L85">
            <v>0</v>
          </cell>
          <cell r="M85">
            <v>14432.661389070907</v>
          </cell>
          <cell r="N85">
            <v>1443.2661389070906</v>
          </cell>
          <cell r="O85">
            <v>9702.8956836340039</v>
          </cell>
          <cell r="P85">
            <v>19222.962007136528</v>
          </cell>
          <cell r="Q85">
            <v>5339.7116686490372</v>
          </cell>
          <cell r="R85">
            <v>11190.368775551873</v>
          </cell>
          <cell r="S85">
            <v>11190.368775551873</v>
          </cell>
        </row>
        <row r="86">
          <cell r="F86">
            <v>72</v>
          </cell>
          <cell r="G86">
            <v>53873</v>
          </cell>
          <cell r="H86">
            <v>2047</v>
          </cell>
          <cell r="I86">
            <v>72163.306945354532</v>
          </cell>
          <cell r="J86">
            <v>72163.306945354532</v>
          </cell>
          <cell r="K86">
            <v>0</v>
          </cell>
          <cell r="L86">
            <v>0</v>
          </cell>
          <cell r="M86">
            <v>14432.661389070907</v>
          </cell>
          <cell r="N86">
            <v>1443.2661389070906</v>
          </cell>
          <cell r="O86">
            <v>9702.8956836340039</v>
          </cell>
          <cell r="P86">
            <v>19703.536057314941</v>
          </cell>
          <cell r="Q86">
            <v>5473.204460365263</v>
          </cell>
          <cell r="R86">
            <v>0</v>
          </cell>
          <cell r="S86">
            <v>0</v>
          </cell>
        </row>
        <row r="87">
          <cell r="F87">
            <v>73</v>
          </cell>
          <cell r="G87">
            <v>54057</v>
          </cell>
          <cell r="H87">
            <v>2047</v>
          </cell>
          <cell r="I87">
            <v>73606.573084261618</v>
          </cell>
          <cell r="J87">
            <v>73606.573084261618</v>
          </cell>
          <cell r="K87">
            <v>0</v>
          </cell>
          <cell r="L87">
            <v>0</v>
          </cell>
          <cell r="M87">
            <v>14721.314616852324</v>
          </cell>
          <cell r="N87">
            <v>1472.1314616852324</v>
          </cell>
          <cell r="O87">
            <v>9945.4680757248534</v>
          </cell>
          <cell r="P87">
            <v>19703.536057314941</v>
          </cell>
          <cell r="Q87">
            <v>5473.204460365263</v>
          </cell>
          <cell r="R87">
            <v>11414.176151062911</v>
          </cell>
          <cell r="S87">
            <v>11414.176151062911</v>
          </cell>
        </row>
        <row r="88">
          <cell r="F88">
            <v>74</v>
          </cell>
          <cell r="G88">
            <v>54239</v>
          </cell>
          <cell r="H88">
            <v>2048</v>
          </cell>
          <cell r="I88">
            <v>73606.573084261618</v>
          </cell>
          <cell r="J88">
            <v>73606.573084261618</v>
          </cell>
          <cell r="K88">
            <v>0</v>
          </cell>
          <cell r="L88">
            <v>0</v>
          </cell>
          <cell r="M88">
            <v>14721.314616852324</v>
          </cell>
          <cell r="N88">
            <v>1472.1314616852324</v>
          </cell>
          <cell r="O88">
            <v>9945.4680757248534</v>
          </cell>
          <cell r="P88">
            <v>20196.124458747814</v>
          </cell>
          <cell r="Q88">
            <v>5610.0345718743938</v>
          </cell>
          <cell r="R88">
            <v>0</v>
          </cell>
          <cell r="S88">
            <v>0</v>
          </cell>
        </row>
        <row r="89">
          <cell r="F89">
            <v>75</v>
          </cell>
          <cell r="G89">
            <v>54423</v>
          </cell>
          <cell r="H89">
            <v>2048</v>
          </cell>
          <cell r="I89">
            <v>75078.70454594685</v>
          </cell>
          <cell r="J89">
            <v>75078.70454594685</v>
          </cell>
          <cell r="K89">
            <v>0</v>
          </cell>
          <cell r="L89">
            <v>0</v>
          </cell>
          <cell r="M89">
            <v>15015.740909189371</v>
          </cell>
          <cell r="N89">
            <v>1501.5740909189369</v>
          </cell>
          <cell r="O89">
            <v>10194.104777617973</v>
          </cell>
          <cell r="P89">
            <v>20196.124458747814</v>
          </cell>
          <cell r="Q89">
            <v>5610.0345718743938</v>
          </cell>
          <cell r="R89">
            <v>11642.45967408417</v>
          </cell>
          <cell r="S89">
            <v>11642.45967408417</v>
          </cell>
        </row>
        <row r="90">
          <cell r="F90">
            <v>76</v>
          </cell>
          <cell r="G90">
            <v>54604</v>
          </cell>
          <cell r="H90">
            <v>2049</v>
          </cell>
          <cell r="I90">
            <v>75078.70454594685</v>
          </cell>
          <cell r="J90">
            <v>75078.70454594685</v>
          </cell>
          <cell r="K90">
            <v>0</v>
          </cell>
          <cell r="L90">
            <v>0</v>
          </cell>
          <cell r="M90">
            <v>15015.740909189371</v>
          </cell>
          <cell r="N90">
            <v>1501.5740909189369</v>
          </cell>
          <cell r="O90">
            <v>10194.104777617973</v>
          </cell>
          <cell r="P90">
            <v>20701.027570216509</v>
          </cell>
          <cell r="Q90">
            <v>5750.2854361712534</v>
          </cell>
          <cell r="R90">
            <v>0</v>
          </cell>
          <cell r="S90">
            <v>0</v>
          </cell>
        </row>
        <row r="91">
          <cell r="F91">
            <v>77</v>
          </cell>
          <cell r="G91">
            <v>54788</v>
          </cell>
          <cell r="H91">
            <v>2049</v>
          </cell>
          <cell r="I91">
            <v>76580.278636865783</v>
          </cell>
          <cell r="J91">
            <v>76580.278636865783</v>
          </cell>
          <cell r="K91">
            <v>0</v>
          </cell>
          <cell r="L91">
            <v>0</v>
          </cell>
          <cell r="M91">
            <v>15316.055727373157</v>
          </cell>
          <cell r="N91">
            <v>1531.6055727373157</v>
          </cell>
          <cell r="O91">
            <v>10448.957397058421</v>
          </cell>
          <cell r="P91">
            <v>20701.027570216509</v>
          </cell>
          <cell r="Q91">
            <v>5750.2854361712534</v>
          </cell>
          <cell r="R91">
            <v>11875.308867565853</v>
          </cell>
          <cell r="S91">
            <v>11875.308867565853</v>
          </cell>
        </row>
        <row r="92">
          <cell r="F92">
            <v>78</v>
          </cell>
          <cell r="G92">
            <v>54969</v>
          </cell>
          <cell r="H92">
            <v>2050</v>
          </cell>
          <cell r="I92">
            <v>76580.278636865783</v>
          </cell>
          <cell r="J92">
            <v>76580.278636865783</v>
          </cell>
          <cell r="K92">
            <v>0</v>
          </cell>
          <cell r="L92">
            <v>0</v>
          </cell>
          <cell r="M92">
            <v>15316.055727373157</v>
          </cell>
          <cell r="N92">
            <v>1531.6055727373157</v>
          </cell>
          <cell r="O92">
            <v>10448.957397058421</v>
          </cell>
          <cell r="P92">
            <v>21218.553259471919</v>
          </cell>
          <cell r="Q92">
            <v>5894.0425720755338</v>
          </cell>
          <cell r="R92">
            <v>0</v>
          </cell>
          <cell r="S92">
            <v>0</v>
          </cell>
        </row>
        <row r="93">
          <cell r="F93">
            <v>79</v>
          </cell>
          <cell r="G93">
            <v>55153</v>
          </cell>
          <cell r="H93">
            <v>2050</v>
          </cell>
          <cell r="I93">
            <v>78111.8842096031</v>
          </cell>
          <cell r="J93">
            <v>78111.8842096031</v>
          </cell>
          <cell r="K93">
            <v>0</v>
          </cell>
          <cell r="L93">
            <v>0</v>
          </cell>
          <cell r="M93">
            <v>15622.376841920621</v>
          </cell>
          <cell r="N93">
            <v>1562.237684192062</v>
          </cell>
          <cell r="O93">
            <v>10710.181331984881</v>
          </cell>
          <cell r="P93">
            <v>21218.553259471919</v>
          </cell>
          <cell r="Q93">
            <v>5894.0425720755338</v>
          </cell>
          <cell r="R93">
            <v>12112.81504491717</v>
          </cell>
          <cell r="S93">
            <v>12112.81504491717</v>
          </cell>
        </row>
        <row r="94">
          <cell r="F94">
            <v>80</v>
          </cell>
          <cell r="G94">
            <v>55334</v>
          </cell>
          <cell r="H94">
            <v>2051</v>
          </cell>
          <cell r="I94">
            <v>78111.8842096031</v>
          </cell>
          <cell r="J94">
            <v>78111.8842096031</v>
          </cell>
          <cell r="K94">
            <v>0</v>
          </cell>
          <cell r="L94">
            <v>0</v>
          </cell>
          <cell r="M94">
            <v>15622.376841920621</v>
          </cell>
          <cell r="N94">
            <v>1562.237684192062</v>
          </cell>
          <cell r="O94">
            <v>10710.181331984881</v>
          </cell>
          <cell r="P94">
            <v>21749.017090958714</v>
          </cell>
          <cell r="Q94">
            <v>6041.3936363774219</v>
          </cell>
          <cell r="R94">
            <v>0</v>
          </cell>
          <cell r="S94">
            <v>0</v>
          </cell>
        </row>
        <row r="95">
          <cell r="F95">
            <v>81</v>
          </cell>
          <cell r="G95">
            <v>55518</v>
          </cell>
          <cell r="H95">
            <v>2051</v>
          </cell>
          <cell r="I95">
            <v>79674.121893795163</v>
          </cell>
          <cell r="J95">
            <v>79674.121893795163</v>
          </cell>
          <cell r="K95">
            <v>0</v>
          </cell>
          <cell r="L95">
            <v>0</v>
          </cell>
          <cell r="M95">
            <v>15934.824378759033</v>
          </cell>
          <cell r="N95">
            <v>1593.4824378759033</v>
          </cell>
          <cell r="O95">
            <v>10977.935865284502</v>
          </cell>
          <cell r="P95">
            <v>21749.017090958714</v>
          </cell>
          <cell r="Q95">
            <v>6041.3936363774219</v>
          </cell>
          <cell r="R95">
            <v>12355.071345815513</v>
          </cell>
          <cell r="S95">
            <v>12355.071345815513</v>
          </cell>
        </row>
        <row r="96">
          <cell r="F96">
            <v>82</v>
          </cell>
          <cell r="G96">
            <v>55700</v>
          </cell>
          <cell r="H96">
            <v>2052</v>
          </cell>
          <cell r="I96">
            <v>79674.121893795163</v>
          </cell>
          <cell r="J96">
            <v>79674.121893795163</v>
          </cell>
          <cell r="K96">
            <v>0</v>
          </cell>
          <cell r="L96">
            <v>0</v>
          </cell>
          <cell r="M96">
            <v>15934.824378759033</v>
          </cell>
          <cell r="N96">
            <v>1593.4824378759033</v>
          </cell>
          <cell r="O96">
            <v>10977.935865284502</v>
          </cell>
          <cell r="P96">
            <v>22292.742518232681</v>
          </cell>
          <cell r="Q96">
            <v>6192.4284772868568</v>
          </cell>
          <cell r="R96">
            <v>0</v>
          </cell>
          <cell r="S96">
            <v>0</v>
          </cell>
        </row>
        <row r="97">
          <cell r="F97">
            <v>83</v>
          </cell>
          <cell r="G97">
            <v>55884</v>
          </cell>
          <cell r="H97">
            <v>2052</v>
          </cell>
          <cell r="I97">
            <v>81267.604331671071</v>
          </cell>
          <cell r="J97">
            <v>81267.604331671071</v>
          </cell>
          <cell r="K97">
            <v>0</v>
          </cell>
          <cell r="L97">
            <v>0</v>
          </cell>
          <cell r="M97">
            <v>16253.520866334215</v>
          </cell>
          <cell r="N97">
            <v>1625.3520866334215</v>
          </cell>
          <cell r="O97">
            <v>11252.384261916613</v>
          </cell>
          <cell r="P97">
            <v>22292.742518232681</v>
          </cell>
          <cell r="Q97">
            <v>6192.4284772868568</v>
          </cell>
          <cell r="R97">
            <v>12602.172772731823</v>
          </cell>
          <cell r="S97">
            <v>12602.172772731823</v>
          </cell>
        </row>
        <row r="98">
          <cell r="F98">
            <v>84</v>
          </cell>
          <cell r="G98">
            <v>56065</v>
          </cell>
          <cell r="H98">
            <v>2053</v>
          </cell>
          <cell r="I98">
            <v>81267.604331671071</v>
          </cell>
          <cell r="J98">
            <v>81267.604331671071</v>
          </cell>
          <cell r="K98">
            <v>0</v>
          </cell>
          <cell r="L98">
            <v>0</v>
          </cell>
          <cell r="M98">
            <v>16253.520866334215</v>
          </cell>
          <cell r="N98">
            <v>1625.3520866334215</v>
          </cell>
          <cell r="O98">
            <v>11252.384261916613</v>
          </cell>
          <cell r="P98">
            <v>22850.061081188494</v>
          </cell>
          <cell r="Q98">
            <v>6347.239189219028</v>
          </cell>
          <cell r="R98">
            <v>0</v>
          </cell>
          <cell r="S98">
            <v>0</v>
          </cell>
        </row>
        <row r="99">
          <cell r="F99">
            <v>85</v>
          </cell>
          <cell r="G99">
            <v>56249</v>
          </cell>
          <cell r="H99">
            <v>2053</v>
          </cell>
          <cell r="I99">
            <v>82892.9564183045</v>
          </cell>
          <cell r="J99">
            <v>82892.9564183045</v>
          </cell>
          <cell r="K99">
            <v>0</v>
          </cell>
          <cell r="L99">
            <v>0</v>
          </cell>
          <cell r="M99">
            <v>16578.591283660902</v>
          </cell>
          <cell r="N99">
            <v>1657.8591283660901</v>
          </cell>
          <cell r="O99">
            <v>11533.693868464528</v>
          </cell>
          <cell r="P99">
            <v>22850.061081188494</v>
          </cell>
          <cell r="Q99">
            <v>6347.239189219028</v>
          </cell>
          <cell r="R99">
            <v>12854.21622818646</v>
          </cell>
          <cell r="S99">
            <v>12854.21622818646</v>
          </cell>
        </row>
        <row r="100">
          <cell r="F100">
            <v>86</v>
          </cell>
          <cell r="G100">
            <v>56430</v>
          </cell>
          <cell r="H100">
            <v>2054</v>
          </cell>
          <cell r="I100">
            <v>82892.9564183045</v>
          </cell>
          <cell r="J100">
            <v>82892.9564183045</v>
          </cell>
          <cell r="K100">
            <v>0</v>
          </cell>
          <cell r="L100">
            <v>0</v>
          </cell>
          <cell r="M100">
            <v>16578.591283660902</v>
          </cell>
          <cell r="N100">
            <v>1657.8591283660901</v>
          </cell>
          <cell r="O100">
            <v>11533.693868464528</v>
          </cell>
          <cell r="P100">
            <v>23421.312608218206</v>
          </cell>
          <cell r="Q100">
            <v>6505.920168949503</v>
          </cell>
          <cell r="R100">
            <v>0</v>
          </cell>
          <cell r="S100">
            <v>0</v>
          </cell>
        </row>
        <row r="101">
          <cell r="F101">
            <v>87</v>
          </cell>
          <cell r="G101">
            <v>56614</v>
          </cell>
          <cell r="H101">
            <v>2054</v>
          </cell>
          <cell r="I101">
            <v>84550.815546670594</v>
          </cell>
          <cell r="J101">
            <v>84550.815546670594</v>
          </cell>
          <cell r="K101">
            <v>0</v>
          </cell>
          <cell r="L101">
            <v>0</v>
          </cell>
          <cell r="M101">
            <v>16910.16310933412</v>
          </cell>
          <cell r="N101">
            <v>1691.0163109334119</v>
          </cell>
          <cell r="O101">
            <v>11822.03621517614</v>
          </cell>
          <cell r="P101">
            <v>23421.312608218206</v>
          </cell>
          <cell r="Q101">
            <v>6505.920168949503</v>
          </cell>
          <cell r="R101">
            <v>13111.30055275019</v>
          </cell>
          <cell r="S101">
            <v>13111.30055275019</v>
          </cell>
        </row>
        <row r="102">
          <cell r="F102">
            <v>88</v>
          </cell>
          <cell r="G102">
            <v>56795</v>
          </cell>
          <cell r="H102">
            <v>2055</v>
          </cell>
          <cell r="I102">
            <v>84550.815546670594</v>
          </cell>
          <cell r="J102">
            <v>84550.815546670594</v>
          </cell>
          <cell r="K102">
            <v>0</v>
          </cell>
          <cell r="L102">
            <v>0</v>
          </cell>
          <cell r="M102">
            <v>16910.16310933412</v>
          </cell>
          <cell r="N102">
            <v>1691.0163109334119</v>
          </cell>
          <cell r="O102">
            <v>11822.03621517614</v>
          </cell>
          <cell r="P102">
            <v>24006.84542342366</v>
          </cell>
          <cell r="Q102">
            <v>6668.5681731732402</v>
          </cell>
          <cell r="R102">
            <v>0</v>
          </cell>
          <cell r="S102">
            <v>0</v>
          </cell>
        </row>
        <row r="103">
          <cell r="F103">
            <v>89</v>
          </cell>
          <cell r="G103">
            <v>56979</v>
          </cell>
          <cell r="H103">
            <v>2055</v>
          </cell>
          <cell r="I103">
            <v>86241.831857604004</v>
          </cell>
          <cell r="J103">
            <v>86241.831857604004</v>
          </cell>
          <cell r="K103">
            <v>0</v>
          </cell>
          <cell r="L103">
            <v>0</v>
          </cell>
          <cell r="M103">
            <v>17248.366371520802</v>
          </cell>
          <cell r="N103">
            <v>1724.8366371520801</v>
          </cell>
          <cell r="O103">
            <v>12117.587120555543</v>
          </cell>
          <cell r="P103">
            <v>24006.84542342366</v>
          </cell>
          <cell r="Q103">
            <v>6668.5681731732402</v>
          </cell>
          <cell r="R103">
            <v>13373.526563805193</v>
          </cell>
          <cell r="S103">
            <v>13373.526563805193</v>
          </cell>
        </row>
        <row r="104">
          <cell r="F104">
            <v>90</v>
          </cell>
          <cell r="G104">
            <v>57161</v>
          </cell>
          <cell r="H104">
            <v>2056</v>
          </cell>
          <cell r="I104">
            <v>86241.831857604004</v>
          </cell>
          <cell r="J104">
            <v>86241.831857604004</v>
          </cell>
          <cell r="K104">
            <v>0</v>
          </cell>
          <cell r="L104">
            <v>0</v>
          </cell>
          <cell r="M104">
            <v>17248.366371520802</v>
          </cell>
          <cell r="N104">
            <v>1724.8366371520801</v>
          </cell>
          <cell r="O104">
            <v>12117.587120555543</v>
          </cell>
          <cell r="P104">
            <v>24607.016559009247</v>
          </cell>
          <cell r="Q104">
            <v>6835.2823775025709</v>
          </cell>
          <cell r="R104">
            <v>0</v>
          </cell>
          <cell r="S104">
            <v>0</v>
          </cell>
        </row>
        <row r="105">
          <cell r="F105">
            <v>91</v>
          </cell>
          <cell r="G105">
            <v>57345</v>
          </cell>
          <cell r="H105">
            <v>2056</v>
          </cell>
          <cell r="I105">
            <v>87966.668494756086</v>
          </cell>
          <cell r="J105">
            <v>87966.668494756086</v>
          </cell>
          <cell r="K105">
            <v>0</v>
          </cell>
          <cell r="L105">
            <v>0</v>
          </cell>
          <cell r="M105">
            <v>17593.333698951217</v>
          </cell>
          <cell r="N105">
            <v>1759.3333698951217</v>
          </cell>
          <cell r="O105">
            <v>12420.52679856943</v>
          </cell>
          <cell r="P105">
            <v>24607.016559009247</v>
          </cell>
          <cell r="Q105">
            <v>6835.2823775025709</v>
          </cell>
          <cell r="R105">
            <v>13640.997095081297</v>
          </cell>
          <cell r="S105">
            <v>13640.997095081297</v>
          </cell>
        </row>
        <row r="106">
          <cell r="F106">
            <v>92</v>
          </cell>
          <cell r="G106">
            <v>57526</v>
          </cell>
          <cell r="H106">
            <v>2057</v>
          </cell>
          <cell r="I106">
            <v>87966.668494756086</v>
          </cell>
          <cell r="J106">
            <v>87966.668494756086</v>
          </cell>
          <cell r="K106">
            <v>0</v>
          </cell>
          <cell r="L106">
            <v>0</v>
          </cell>
          <cell r="M106">
            <v>17593.333698951217</v>
          </cell>
          <cell r="N106">
            <v>1759.3333698951217</v>
          </cell>
          <cell r="O106">
            <v>12420.52679856943</v>
          </cell>
          <cell r="P106">
            <v>25222.191972984478</v>
          </cell>
          <cell r="Q106">
            <v>7006.1644369401347</v>
          </cell>
          <cell r="R106">
            <v>0</v>
          </cell>
          <cell r="S106">
            <v>0</v>
          </cell>
        </row>
        <row r="107">
          <cell r="F107">
            <v>93</v>
          </cell>
          <cell r="G107">
            <v>57710</v>
          </cell>
          <cell r="H107">
            <v>2057</v>
          </cell>
          <cell r="I107">
            <v>89726.001864651204</v>
          </cell>
          <cell r="J107">
            <v>89726.001864651204</v>
          </cell>
          <cell r="K107">
            <v>0</v>
          </cell>
          <cell r="L107">
            <v>0</v>
          </cell>
          <cell r="M107">
            <v>17945.200372930241</v>
          </cell>
          <cell r="N107">
            <v>1794.5200372930242</v>
          </cell>
          <cell r="O107">
            <v>12731.039968533665</v>
          </cell>
          <cell r="P107">
            <v>25222.191972984478</v>
          </cell>
          <cell r="Q107">
            <v>7006.1644369401347</v>
          </cell>
          <cell r="R107">
            <v>13913.817036982922</v>
          </cell>
          <cell r="S107">
            <v>13913.817036982922</v>
          </cell>
        </row>
        <row r="108">
          <cell r="F108">
            <v>94</v>
          </cell>
          <cell r="G108">
            <v>57891</v>
          </cell>
          <cell r="H108">
            <v>2058</v>
          </cell>
          <cell r="I108">
            <v>89726.001864651204</v>
          </cell>
          <cell r="J108">
            <v>89726.001864651204</v>
          </cell>
          <cell r="K108">
            <v>0</v>
          </cell>
          <cell r="L108">
            <v>0</v>
          </cell>
          <cell r="M108">
            <v>17945.200372930241</v>
          </cell>
          <cell r="N108">
            <v>1794.5200372930242</v>
          </cell>
          <cell r="O108">
            <v>12731.039968533665</v>
          </cell>
          <cell r="P108">
            <v>25852.746772309089</v>
          </cell>
          <cell r="Q108">
            <v>7181.3185478636378</v>
          </cell>
          <cell r="R108">
            <v>0</v>
          </cell>
          <cell r="S108">
            <v>0</v>
          </cell>
        </row>
        <row r="109">
          <cell r="F109">
            <v>95</v>
          </cell>
          <cell r="G109">
            <v>58075</v>
          </cell>
          <cell r="H109">
            <v>2058</v>
          </cell>
          <cell r="I109">
            <v>91520.52190194423</v>
          </cell>
          <cell r="J109">
            <v>91520.52190194423</v>
          </cell>
          <cell r="K109">
            <v>0</v>
          </cell>
          <cell r="L109">
            <v>0</v>
          </cell>
          <cell r="M109">
            <v>18304.104380388846</v>
          </cell>
          <cell r="N109">
            <v>1830.4104380388846</v>
          </cell>
          <cell r="O109">
            <v>13049.315967747005</v>
          </cell>
          <cell r="P109">
            <v>25852.746772309089</v>
          </cell>
          <cell r="Q109">
            <v>7181.3185478636378</v>
          </cell>
          <cell r="R109">
            <v>14192.09337772258</v>
          </cell>
          <cell r="S109">
            <v>14192.09337772258</v>
          </cell>
        </row>
        <row r="110">
          <cell r="F110">
            <v>96</v>
          </cell>
          <cell r="G110">
            <v>58256</v>
          </cell>
          <cell r="H110">
            <v>2059</v>
          </cell>
          <cell r="I110">
            <v>91520.52190194423</v>
          </cell>
          <cell r="J110">
            <v>91520.52190194423</v>
          </cell>
          <cell r="K110">
            <v>0</v>
          </cell>
          <cell r="L110">
            <v>0</v>
          </cell>
          <cell r="M110">
            <v>18304.104380388846</v>
          </cell>
          <cell r="N110">
            <v>1830.4104380388846</v>
          </cell>
          <cell r="O110">
            <v>13049.315967747005</v>
          </cell>
          <cell r="P110">
            <v>26499.065441616814</v>
          </cell>
          <cell r="Q110">
            <v>7360.8515115602286</v>
          </cell>
          <cell r="R110">
            <v>0</v>
          </cell>
          <cell r="S110">
            <v>0</v>
          </cell>
        </row>
        <row r="111">
          <cell r="F111">
            <v>97</v>
          </cell>
          <cell r="G111">
            <v>58440</v>
          </cell>
          <cell r="H111">
            <v>2059</v>
          </cell>
          <cell r="I111">
            <v>93350.932339983119</v>
          </cell>
          <cell r="J111">
            <v>93350.932339983119</v>
          </cell>
          <cell r="K111">
            <v>0</v>
          </cell>
          <cell r="L111">
            <v>0</v>
          </cell>
          <cell r="M111">
            <v>18670.186467996624</v>
          </cell>
          <cell r="N111">
            <v>1867.0186467996625</v>
          </cell>
          <cell r="O111">
            <v>13375.548866940679</v>
          </cell>
          <cell r="P111">
            <v>26499.065441616814</v>
          </cell>
          <cell r="Q111">
            <v>7360.8515115602286</v>
          </cell>
          <cell r="R111">
            <v>14475.935245277033</v>
          </cell>
          <cell r="S111">
            <v>14475.935245277033</v>
          </cell>
        </row>
        <row r="112">
          <cell r="F112">
            <v>98</v>
          </cell>
          <cell r="G112">
            <v>58622</v>
          </cell>
          <cell r="H112">
            <v>2060</v>
          </cell>
          <cell r="I112">
            <v>93350.932339983119</v>
          </cell>
          <cell r="J112">
            <v>93350.932339983119</v>
          </cell>
          <cell r="K112">
            <v>0</v>
          </cell>
          <cell r="L112">
            <v>0</v>
          </cell>
          <cell r="M112">
            <v>18670.186467996624</v>
          </cell>
          <cell r="N112">
            <v>1867.0186467996625</v>
          </cell>
          <cell r="O112">
            <v>13375.548866940679</v>
          </cell>
          <cell r="P112">
            <v>27161.542077657232</v>
          </cell>
          <cell r="Q112">
            <v>7544.8727993492339</v>
          </cell>
          <cell r="R112">
            <v>0</v>
          </cell>
          <cell r="S112">
            <v>0</v>
          </cell>
        </row>
        <row r="113">
          <cell r="F113">
            <v>99</v>
          </cell>
          <cell r="G113">
            <v>58806</v>
          </cell>
          <cell r="H113">
            <v>2060</v>
          </cell>
          <cell r="I113">
            <v>95217.950986782787</v>
          </cell>
          <cell r="J113">
            <v>95217.950986782787</v>
          </cell>
          <cell r="K113">
            <v>0</v>
          </cell>
          <cell r="L113">
            <v>0</v>
          </cell>
          <cell r="M113">
            <v>19043.59019735656</v>
          </cell>
          <cell r="N113">
            <v>1904.3590197356557</v>
          </cell>
          <cell r="O113">
            <v>13709.937588614195</v>
          </cell>
          <cell r="P113">
            <v>27161.542077657232</v>
          </cell>
          <cell r="Q113">
            <v>7544.8727993492339</v>
          </cell>
          <cell r="R113">
            <v>14765.453950182573</v>
          </cell>
          <cell r="S113">
            <v>14765.453950182573</v>
          </cell>
        </row>
        <row r="114">
          <cell r="F114">
            <v>100</v>
          </cell>
          <cell r="G114">
            <v>58987</v>
          </cell>
          <cell r="H114">
            <v>2061</v>
          </cell>
          <cell r="I114">
            <v>95217.950986782787</v>
          </cell>
          <cell r="J114">
            <v>95217.950986782787</v>
          </cell>
          <cell r="K114">
            <v>0</v>
          </cell>
          <cell r="L114">
            <v>0</v>
          </cell>
          <cell r="M114">
            <v>19043.59019735656</v>
          </cell>
          <cell r="N114">
            <v>1904.3590197356557</v>
          </cell>
          <cell r="O114">
            <v>13709.937588614195</v>
          </cell>
          <cell r="P114">
            <v>27840.580629598659</v>
          </cell>
          <cell r="Q114">
            <v>7733.4946193329642</v>
          </cell>
          <cell r="R114">
            <v>0</v>
          </cell>
          <cell r="S114">
            <v>0</v>
          </cell>
        </row>
        <row r="115"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</row>
        <row r="116"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</row>
        <row r="117"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</row>
        <row r="118"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</row>
        <row r="119"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</row>
        <row r="120"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</row>
        <row r="121"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</row>
        <row r="122"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</row>
        <row r="123"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</row>
        <row r="124"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</row>
        <row r="125"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</row>
        <row r="126"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</row>
        <row r="127"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</row>
        <row r="128"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</row>
        <row r="129"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</row>
        <row r="130"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</row>
        <row r="131"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</row>
        <row r="132"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</row>
        <row r="133"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</row>
        <row r="134"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</row>
        <row r="135"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</row>
        <row r="136"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</row>
        <row r="137"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</row>
        <row r="138"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</row>
        <row r="139"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</row>
        <row r="140"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</row>
        <row r="141"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</row>
        <row r="142"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</row>
        <row r="143"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</row>
        <row r="144"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</row>
        <row r="145"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</row>
        <row r="146"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</row>
        <row r="147"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</row>
        <row r="148"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</row>
        <row r="149"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</row>
        <row r="150"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</row>
        <row r="151"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</row>
        <row r="152"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</row>
        <row r="153"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</row>
        <row r="154"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</row>
        <row r="155"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</row>
        <row r="156"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</row>
        <row r="157"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</row>
        <row r="158"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</row>
        <row r="159"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</row>
        <row r="160"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</row>
        <row r="161"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</row>
        <row r="162"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</row>
        <row r="163"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</row>
        <row r="164"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</row>
        <row r="165"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</row>
        <row r="166"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</row>
        <row r="167"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</row>
        <row r="168"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</row>
        <row r="169"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</row>
        <row r="170"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</row>
        <row r="171"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</row>
        <row r="172"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</row>
        <row r="173"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</row>
        <row r="174"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</row>
        <row r="175"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</row>
        <row r="176"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</row>
        <row r="177"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</row>
        <row r="178"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</row>
        <row r="179"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</row>
        <row r="180"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</row>
        <row r="181"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</row>
        <row r="182"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</row>
        <row r="183"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</row>
        <row r="184"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</row>
        <row r="185"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</row>
        <row r="186"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</row>
        <row r="187"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</row>
        <row r="188"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</row>
        <row r="189"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</row>
        <row r="190"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</row>
        <row r="191"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</row>
        <row r="192"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</row>
        <row r="193"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</row>
        <row r="194"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</row>
        <row r="195"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</row>
        <row r="196"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</row>
        <row r="197"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</row>
        <row r="198"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</row>
        <row r="199"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</row>
        <row r="200"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</row>
        <row r="201"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</row>
        <row r="202"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</row>
        <row r="203"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</row>
        <row r="204"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</row>
        <row r="205"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</row>
        <row r="206"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</row>
        <row r="207"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</row>
        <row r="208"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</row>
        <row r="209"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</row>
        <row r="210"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</row>
        <row r="211"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</row>
        <row r="212"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</row>
        <row r="213"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</row>
        <row r="214"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</row>
        <row r="215"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</row>
        <row r="216"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</row>
        <row r="217"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</row>
        <row r="218"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</row>
        <row r="219"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</row>
        <row r="220"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</row>
        <row r="221"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</row>
        <row r="222"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</row>
        <row r="223"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</row>
        <row r="224"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</row>
        <row r="225"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</row>
        <row r="226"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</row>
        <row r="227"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</row>
        <row r="228"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</row>
        <row r="229"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</row>
        <row r="230"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</row>
        <row r="231"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</row>
        <row r="232"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</row>
        <row r="233"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</row>
        <row r="234"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</row>
        <row r="235"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</row>
        <row r="236"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</row>
        <row r="237"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</row>
        <row r="238"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</row>
        <row r="239"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</row>
        <row r="240"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</row>
        <row r="241"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</row>
        <row r="242"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</row>
        <row r="243"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</row>
        <row r="244"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</row>
        <row r="245"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</row>
        <row r="246"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</row>
        <row r="247"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</row>
        <row r="248"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</row>
        <row r="249"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</row>
        <row r="250"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</row>
        <row r="251"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</row>
      </sheetData>
      <sheetData sheetId="8"/>
      <sheetData sheetId="9"/>
      <sheetData sheetId="10"/>
      <sheetData sheetId="11">
        <row r="11">
          <cell r="A11">
            <v>39872</v>
          </cell>
        </row>
        <row r="12">
          <cell r="A12">
            <v>39903</v>
          </cell>
        </row>
        <row r="13">
          <cell r="A13">
            <v>39933</v>
          </cell>
        </row>
        <row r="14">
          <cell r="A14">
            <v>39964</v>
          </cell>
        </row>
        <row r="15">
          <cell r="A15">
            <v>39994</v>
          </cell>
        </row>
        <row r="16">
          <cell r="A16">
            <v>40025</v>
          </cell>
        </row>
        <row r="17">
          <cell r="A17">
            <v>40056</v>
          </cell>
        </row>
        <row r="18">
          <cell r="A18">
            <v>40086</v>
          </cell>
        </row>
        <row r="19">
          <cell r="A19">
            <v>40117</v>
          </cell>
        </row>
        <row r="20">
          <cell r="A20">
            <v>40147</v>
          </cell>
        </row>
        <row r="21">
          <cell r="A21">
            <v>40178</v>
          </cell>
        </row>
        <row r="22">
          <cell r="A22">
            <v>40209</v>
          </cell>
        </row>
        <row r="23">
          <cell r="A23">
            <v>40237</v>
          </cell>
        </row>
        <row r="24">
          <cell r="A24">
            <v>40268</v>
          </cell>
        </row>
        <row r="25">
          <cell r="A25">
            <v>40298</v>
          </cell>
        </row>
        <row r="26">
          <cell r="A26">
            <v>40329</v>
          </cell>
        </row>
        <row r="27">
          <cell r="A27">
            <v>40359</v>
          </cell>
        </row>
        <row r="28">
          <cell r="A28">
            <v>40390</v>
          </cell>
        </row>
        <row r="29">
          <cell r="A29">
            <v>40421</v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</sheetData>
      <sheetData sheetId="12"/>
      <sheetData sheetId="1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rfaces et loyers Malte"/>
      <sheetName val="Surfaces"/>
      <sheetName val="Data"/>
      <sheetName val="Loyers SCI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Model Semestriel"/>
      <sheetName val="RBT"/>
      <sheetName val="return on equity"/>
      <sheetName val="DF"/>
      <sheetName val="Synthese"/>
    </sheetNames>
    <sheetDataSet>
      <sheetData sheetId="0">
        <row r="5">
          <cell r="B5">
            <v>37</v>
          </cell>
        </row>
        <row r="8">
          <cell r="B8">
            <v>0.185</v>
          </cell>
        </row>
        <row r="14">
          <cell r="B14">
            <v>2.2199999999999998</v>
          </cell>
        </row>
        <row r="21">
          <cell r="B21">
            <v>5.0000000000000001E-4</v>
          </cell>
        </row>
        <row r="51">
          <cell r="B51">
            <v>0.74</v>
          </cell>
        </row>
      </sheetData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ar. com."/>
      <sheetName val="Par. glob."/>
      <sheetName val="Par. prêt"/>
      <sheetName val="Par. Op."/>
      <sheetName val="Surf."/>
      <sheetName val="Prés."/>
      <sheetName val="CA"/>
      <sheetName val="DDE - B simpl."/>
      <sheetName val="DDE - B détail."/>
      <sheetName val="DDE - Attest."/>
      <sheetName val="DDE - Cont."/>
      <sheetName val="Prix rev.CE"/>
      <sheetName val="CEX - Recap"/>
      <sheetName val="CEX - Graph."/>
      <sheetName val="CEX - Résult."/>
      <sheetName val="ODSDataSheet"/>
      <sheetName val="ODSTempDataSheet"/>
    </sheetNames>
    <sheetDataSet>
      <sheetData sheetId="0" refreshError="1">
        <row r="10">
          <cell r="C10" t="str">
            <v>Simulation VEFA</v>
          </cell>
        </row>
      </sheetData>
      <sheetData sheetId="1"/>
      <sheetData sheetId="2" refreshError="1">
        <row r="27">
          <cell r="K27">
            <v>246</v>
          </cell>
        </row>
        <row r="37">
          <cell r="K37">
            <v>8000</v>
          </cell>
        </row>
        <row r="38">
          <cell r="K38">
            <v>9500</v>
          </cell>
        </row>
        <row r="39">
          <cell r="K39">
            <v>15000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23">
          <cell r="D23">
            <v>0</v>
          </cell>
          <cell r="E23">
            <v>0</v>
          </cell>
        </row>
        <row r="24">
          <cell r="D24">
            <v>0</v>
          </cell>
          <cell r="E24">
            <v>0</v>
          </cell>
        </row>
        <row r="25">
          <cell r="D25">
            <v>0</v>
          </cell>
        </row>
        <row r="37">
          <cell r="E37">
            <v>0</v>
          </cell>
        </row>
        <row r="56">
          <cell r="E56">
            <v>0</v>
          </cell>
        </row>
      </sheetData>
      <sheetData sheetId="13"/>
      <sheetData sheetId="14" refreshError="1"/>
      <sheetData sheetId="15"/>
      <sheetData sheetId="16"/>
      <sheetData sheetId="1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ISTRATIF"/>
      <sheetName val="Tableau de surface"/>
      <sheetName val="Tableau financier"/>
      <sheetName val="Exemple Tableau de surface"/>
      <sheetName val="Listes"/>
    </sheetNames>
    <sheetDataSet>
      <sheetData sheetId="0"/>
      <sheetData sheetId="1"/>
      <sheetData sheetId="2"/>
      <sheetData sheetId="3"/>
      <sheetData sheetId="4">
        <row r="4">
          <cell r="A4" t="str">
            <v>COP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OS 2008 + Réhabilitation"/>
      <sheetName val="OS 2009"/>
      <sheetName val="VEFA OS 2009_2010-2011"/>
      <sheetName val="Graphique"/>
      <sheetName val="Suivi décaisseme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1">
          <cell r="G11">
            <v>1</v>
          </cell>
          <cell r="CM11">
            <v>465000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U11">
            <v>0</v>
          </cell>
          <cell r="CV11">
            <v>2790000</v>
          </cell>
          <cell r="CW11">
            <v>0</v>
          </cell>
          <cell r="CX11">
            <v>0</v>
          </cell>
          <cell r="DE11">
            <v>6045000</v>
          </cell>
          <cell r="DK11">
            <v>0</v>
          </cell>
          <cell r="EB11">
            <v>0</v>
          </cell>
          <cell r="ED11">
            <v>0</v>
          </cell>
          <cell r="EE11">
            <v>0</v>
          </cell>
          <cell r="EF11">
            <v>0</v>
          </cell>
          <cell r="EG11">
            <v>0</v>
          </cell>
          <cell r="EJ11">
            <v>0</v>
          </cell>
          <cell r="EK11">
            <v>0</v>
          </cell>
          <cell r="EL11">
            <v>6045000</v>
          </cell>
          <cell r="EM11">
            <v>0</v>
          </cell>
          <cell r="ET11">
            <v>3255000</v>
          </cell>
          <cell r="EZ11">
            <v>0</v>
          </cell>
        </row>
        <row r="12">
          <cell r="G12">
            <v>2</v>
          </cell>
          <cell r="CM12">
            <v>2415000</v>
          </cell>
          <cell r="CO12">
            <v>2070000</v>
          </cell>
          <cell r="CP12">
            <v>0</v>
          </cell>
          <cell r="CQ12">
            <v>0</v>
          </cell>
          <cell r="CR12">
            <v>0</v>
          </cell>
          <cell r="CU12">
            <v>345000</v>
          </cell>
          <cell r="CV12">
            <v>2070000</v>
          </cell>
          <cell r="CW12">
            <v>0</v>
          </cell>
          <cell r="CX12">
            <v>0</v>
          </cell>
          <cell r="DE12">
            <v>0</v>
          </cell>
          <cell r="DK12">
            <v>0</v>
          </cell>
          <cell r="EB12">
            <v>0</v>
          </cell>
          <cell r="ED12">
            <v>0</v>
          </cell>
          <cell r="EE12">
            <v>0</v>
          </cell>
          <cell r="EF12">
            <v>0</v>
          </cell>
          <cell r="EG12">
            <v>0</v>
          </cell>
          <cell r="EJ12">
            <v>0</v>
          </cell>
          <cell r="EK12">
            <v>0</v>
          </cell>
          <cell r="EL12">
            <v>4485000</v>
          </cell>
          <cell r="EM12">
            <v>2415000</v>
          </cell>
          <cell r="ET12">
            <v>0</v>
          </cell>
          <cell r="EZ12">
            <v>0</v>
          </cell>
        </row>
        <row r="13">
          <cell r="G13">
            <v>3</v>
          </cell>
          <cell r="CM13">
            <v>0</v>
          </cell>
          <cell r="CO13">
            <v>0</v>
          </cell>
          <cell r="CP13">
            <v>0</v>
          </cell>
          <cell r="CQ13">
            <v>0</v>
          </cell>
          <cell r="CR13">
            <v>1155733.2</v>
          </cell>
          <cell r="CU13">
            <v>866799.9</v>
          </cell>
          <cell r="CV13">
            <v>0</v>
          </cell>
          <cell r="CW13">
            <v>0</v>
          </cell>
          <cell r="CX13">
            <v>2022533.1</v>
          </cell>
          <cell r="DE13">
            <v>1733599.8</v>
          </cell>
          <cell r="DK13">
            <v>0</v>
          </cell>
          <cell r="EB13">
            <v>0</v>
          </cell>
          <cell r="ED13">
            <v>0</v>
          </cell>
          <cell r="EE13">
            <v>0</v>
          </cell>
          <cell r="EF13">
            <v>0</v>
          </cell>
          <cell r="EG13">
            <v>0</v>
          </cell>
          <cell r="EJ13">
            <v>0</v>
          </cell>
          <cell r="EK13">
            <v>0</v>
          </cell>
          <cell r="EL13">
            <v>0</v>
          </cell>
          <cell r="EM13">
            <v>3756132.9</v>
          </cell>
          <cell r="ET13">
            <v>2022533.0999999999</v>
          </cell>
          <cell r="EZ13">
            <v>0</v>
          </cell>
        </row>
        <row r="14">
          <cell r="G14">
            <v>4</v>
          </cell>
          <cell r="CM14">
            <v>0</v>
          </cell>
          <cell r="CO14">
            <v>0</v>
          </cell>
          <cell r="CP14">
            <v>0</v>
          </cell>
          <cell r="CQ14">
            <v>0</v>
          </cell>
          <cell r="CR14">
            <v>1878066.8</v>
          </cell>
          <cell r="CU14">
            <v>1408550.0999999999</v>
          </cell>
          <cell r="CV14">
            <v>0</v>
          </cell>
          <cell r="CW14">
            <v>0</v>
          </cell>
          <cell r="CX14">
            <v>3286616.9</v>
          </cell>
          <cell r="DE14">
            <v>2817100.2</v>
          </cell>
          <cell r="DK14">
            <v>0</v>
          </cell>
          <cell r="EB14">
            <v>0</v>
          </cell>
          <cell r="ED14">
            <v>0</v>
          </cell>
          <cell r="EE14">
            <v>0</v>
          </cell>
          <cell r="EF14">
            <v>0</v>
          </cell>
          <cell r="EG14">
            <v>0</v>
          </cell>
          <cell r="EJ14">
            <v>0</v>
          </cell>
          <cell r="EK14">
            <v>0</v>
          </cell>
          <cell r="EL14">
            <v>0</v>
          </cell>
          <cell r="EM14">
            <v>6103717.1000000006</v>
          </cell>
          <cell r="ET14">
            <v>3286616.9</v>
          </cell>
          <cell r="EZ14">
            <v>0</v>
          </cell>
        </row>
        <row r="15">
          <cell r="G15">
            <v>5</v>
          </cell>
          <cell r="CM15">
            <v>0</v>
          </cell>
          <cell r="CO15">
            <v>0</v>
          </cell>
          <cell r="CP15">
            <v>91079.38</v>
          </cell>
          <cell r="CQ15">
            <v>0</v>
          </cell>
          <cell r="CR15">
            <v>592015.97</v>
          </cell>
          <cell r="CU15">
            <v>683095.35</v>
          </cell>
          <cell r="CV15">
            <v>0</v>
          </cell>
          <cell r="CW15">
            <v>0</v>
          </cell>
          <cell r="CX15">
            <v>1593889.15</v>
          </cell>
          <cell r="DE15">
            <v>1593889.15</v>
          </cell>
          <cell r="DK15">
            <v>0</v>
          </cell>
          <cell r="EB15">
            <v>0</v>
          </cell>
          <cell r="ED15">
            <v>0</v>
          </cell>
          <cell r="EE15">
            <v>0</v>
          </cell>
          <cell r="EF15">
            <v>0</v>
          </cell>
          <cell r="EG15">
            <v>0</v>
          </cell>
          <cell r="EJ15">
            <v>0</v>
          </cell>
          <cell r="EK15">
            <v>0</v>
          </cell>
          <cell r="EL15">
            <v>0</v>
          </cell>
          <cell r="EM15">
            <v>2960079.85</v>
          </cell>
          <cell r="ET15">
            <v>1593889.15</v>
          </cell>
          <cell r="EZ15">
            <v>0</v>
          </cell>
        </row>
        <row r="16">
          <cell r="G16">
            <v>6</v>
          </cell>
          <cell r="CM16">
            <v>0</v>
          </cell>
          <cell r="CO16">
            <v>0</v>
          </cell>
          <cell r="CP16">
            <v>0</v>
          </cell>
          <cell r="CQ16">
            <v>73623</v>
          </cell>
          <cell r="CR16">
            <v>478549.5</v>
          </cell>
          <cell r="CU16">
            <v>552172.5</v>
          </cell>
          <cell r="CV16">
            <v>0</v>
          </cell>
          <cell r="CW16">
            <v>0</v>
          </cell>
          <cell r="CX16">
            <v>1472460</v>
          </cell>
          <cell r="DE16">
            <v>1104345</v>
          </cell>
          <cell r="DK16">
            <v>0</v>
          </cell>
          <cell r="EB16">
            <v>0</v>
          </cell>
          <cell r="ED16">
            <v>0</v>
          </cell>
          <cell r="EE16">
            <v>0</v>
          </cell>
          <cell r="EF16">
            <v>0</v>
          </cell>
          <cell r="EG16">
            <v>0</v>
          </cell>
          <cell r="EJ16">
            <v>0</v>
          </cell>
          <cell r="EK16">
            <v>0</v>
          </cell>
          <cell r="EL16">
            <v>0</v>
          </cell>
          <cell r="EM16">
            <v>2392747.5</v>
          </cell>
          <cell r="ET16">
            <v>1288402.5</v>
          </cell>
          <cell r="EZ16">
            <v>0</v>
          </cell>
        </row>
        <row r="17">
          <cell r="G17">
            <v>7</v>
          </cell>
          <cell r="CM17">
            <v>0</v>
          </cell>
          <cell r="CO17">
            <v>0</v>
          </cell>
          <cell r="CP17">
            <v>0</v>
          </cell>
          <cell r="CQ17">
            <v>118680</v>
          </cell>
          <cell r="CR17">
            <v>771420</v>
          </cell>
          <cell r="CU17">
            <v>890100</v>
          </cell>
          <cell r="CV17">
            <v>0</v>
          </cell>
          <cell r="CW17">
            <v>0</v>
          </cell>
          <cell r="CX17">
            <v>2373600</v>
          </cell>
          <cell r="DE17">
            <v>1780200</v>
          </cell>
          <cell r="DK17">
            <v>0</v>
          </cell>
          <cell r="EB17">
            <v>0</v>
          </cell>
          <cell r="ED17">
            <v>0</v>
          </cell>
          <cell r="EE17">
            <v>0</v>
          </cell>
          <cell r="EF17">
            <v>0</v>
          </cell>
          <cell r="EG17">
            <v>0</v>
          </cell>
          <cell r="EJ17">
            <v>0</v>
          </cell>
          <cell r="EK17">
            <v>0</v>
          </cell>
          <cell r="EL17">
            <v>0</v>
          </cell>
          <cell r="EM17">
            <v>3857100</v>
          </cell>
          <cell r="ET17">
            <v>2076899.9999999998</v>
          </cell>
          <cell r="EZ17">
            <v>0</v>
          </cell>
        </row>
        <row r="18">
          <cell r="G18">
            <v>8</v>
          </cell>
          <cell r="CM18">
            <v>0</v>
          </cell>
          <cell r="CO18">
            <v>0</v>
          </cell>
          <cell r="CP18">
            <v>0</v>
          </cell>
          <cell r="CQ18">
            <v>148600</v>
          </cell>
          <cell r="CR18">
            <v>965900</v>
          </cell>
          <cell r="CU18">
            <v>0</v>
          </cell>
          <cell r="CV18">
            <v>1114500</v>
          </cell>
          <cell r="CW18">
            <v>0</v>
          </cell>
          <cell r="CX18">
            <v>2972000</v>
          </cell>
          <cell r="DE18">
            <v>2229000</v>
          </cell>
          <cell r="DK18">
            <v>0</v>
          </cell>
          <cell r="EB18">
            <v>0</v>
          </cell>
          <cell r="ED18">
            <v>0</v>
          </cell>
          <cell r="EE18">
            <v>0</v>
          </cell>
          <cell r="EF18">
            <v>0</v>
          </cell>
          <cell r="EG18">
            <v>0</v>
          </cell>
          <cell r="EJ18">
            <v>0</v>
          </cell>
          <cell r="EK18">
            <v>0</v>
          </cell>
          <cell r="EL18">
            <v>0</v>
          </cell>
          <cell r="EM18">
            <v>4829500</v>
          </cell>
          <cell r="ET18">
            <v>2600500</v>
          </cell>
          <cell r="EZ18">
            <v>0</v>
          </cell>
        </row>
        <row r="19">
          <cell r="G19">
            <v>9</v>
          </cell>
          <cell r="CM19">
            <v>0</v>
          </cell>
          <cell r="CO19">
            <v>0</v>
          </cell>
          <cell r="CP19">
            <v>0</v>
          </cell>
          <cell r="CQ19">
            <v>142144.80000000002</v>
          </cell>
          <cell r="CR19">
            <v>923941.20000000007</v>
          </cell>
          <cell r="CU19">
            <v>1066086</v>
          </cell>
          <cell r="CV19">
            <v>0</v>
          </cell>
          <cell r="CW19">
            <v>0</v>
          </cell>
          <cell r="CX19">
            <v>2487534</v>
          </cell>
          <cell r="DE19">
            <v>2487534</v>
          </cell>
          <cell r="DK19">
            <v>0</v>
          </cell>
          <cell r="EB19">
            <v>0</v>
          </cell>
          <cell r="ED19">
            <v>0</v>
          </cell>
          <cell r="EE19">
            <v>0</v>
          </cell>
          <cell r="EF19">
            <v>0</v>
          </cell>
          <cell r="EG19">
            <v>0</v>
          </cell>
          <cell r="EJ19">
            <v>0</v>
          </cell>
          <cell r="EK19">
            <v>0</v>
          </cell>
          <cell r="EL19">
            <v>0</v>
          </cell>
          <cell r="EM19">
            <v>4619706</v>
          </cell>
          <cell r="ET19">
            <v>2487534</v>
          </cell>
          <cell r="EZ19">
            <v>0</v>
          </cell>
        </row>
        <row r="20">
          <cell r="G20">
            <v>10</v>
          </cell>
          <cell r="CM20">
            <v>0</v>
          </cell>
          <cell r="CO20">
            <v>0</v>
          </cell>
          <cell r="CP20">
            <v>0</v>
          </cell>
          <cell r="CQ20">
            <v>274831.30160000001</v>
          </cell>
          <cell r="CR20">
            <v>1786403.4604</v>
          </cell>
          <cell r="CU20">
            <v>0</v>
          </cell>
          <cell r="CV20">
            <v>2061234.7619999999</v>
          </cell>
          <cell r="CW20">
            <v>0</v>
          </cell>
          <cell r="CX20">
            <v>2748313.0160000003</v>
          </cell>
          <cell r="DE20">
            <v>6870782.5399999991</v>
          </cell>
          <cell r="DK20">
            <v>0</v>
          </cell>
          <cell r="EB20">
            <v>0</v>
          </cell>
          <cell r="ED20">
            <v>0</v>
          </cell>
          <cell r="EE20">
            <v>0</v>
          </cell>
          <cell r="EF20">
            <v>0</v>
          </cell>
          <cell r="EG20">
            <v>0</v>
          </cell>
          <cell r="EJ20">
            <v>0</v>
          </cell>
          <cell r="EK20">
            <v>0</v>
          </cell>
          <cell r="EL20">
            <v>0</v>
          </cell>
          <cell r="EM20">
            <v>8932017.3020000011</v>
          </cell>
          <cell r="ET20">
            <v>4809547.7779999999</v>
          </cell>
          <cell r="EZ20">
            <v>0</v>
          </cell>
        </row>
        <row r="21">
          <cell r="G21">
            <v>11</v>
          </cell>
          <cell r="CM21">
            <v>0</v>
          </cell>
          <cell r="CO21">
            <v>0</v>
          </cell>
          <cell r="CP21">
            <v>0</v>
          </cell>
          <cell r="CQ21">
            <v>101430.9754</v>
          </cell>
          <cell r="CR21">
            <v>659301.34009999991</v>
          </cell>
          <cell r="CU21">
            <v>0</v>
          </cell>
          <cell r="CV21">
            <v>760732.31549999991</v>
          </cell>
          <cell r="CW21">
            <v>0</v>
          </cell>
          <cell r="CX21">
            <v>1775042.0694999998</v>
          </cell>
          <cell r="DE21">
            <v>1775042.0694999998</v>
          </cell>
          <cell r="DK21">
            <v>0</v>
          </cell>
          <cell r="EB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J21">
            <v>0</v>
          </cell>
          <cell r="EK21">
            <v>0</v>
          </cell>
          <cell r="EL21">
            <v>0</v>
          </cell>
          <cell r="EM21">
            <v>3296506.7004999998</v>
          </cell>
          <cell r="ET21">
            <v>1775042.0694999998</v>
          </cell>
          <cell r="EZ21">
            <v>0</v>
          </cell>
        </row>
        <row r="22">
          <cell r="G22">
            <v>12</v>
          </cell>
          <cell r="CM22">
            <v>0</v>
          </cell>
          <cell r="CO22">
            <v>0</v>
          </cell>
          <cell r="CP22">
            <v>0</v>
          </cell>
          <cell r="CQ22">
            <v>97238.375800000009</v>
          </cell>
          <cell r="CR22">
            <v>632049.44270000001</v>
          </cell>
          <cell r="CU22">
            <v>0</v>
          </cell>
          <cell r="CV22">
            <v>729287.81849999994</v>
          </cell>
          <cell r="CW22">
            <v>0</v>
          </cell>
          <cell r="CX22">
            <v>1701671.5765</v>
          </cell>
          <cell r="DE22">
            <v>1701671.5765</v>
          </cell>
          <cell r="DK22">
            <v>0</v>
          </cell>
          <cell r="EB22">
            <v>0</v>
          </cell>
          <cell r="ED22">
            <v>0</v>
          </cell>
          <cell r="EE22">
            <v>0</v>
          </cell>
          <cell r="EF22">
            <v>0</v>
          </cell>
          <cell r="EG22">
            <v>0</v>
          </cell>
          <cell r="EJ22">
            <v>0</v>
          </cell>
          <cell r="EK22">
            <v>0</v>
          </cell>
          <cell r="EL22">
            <v>0</v>
          </cell>
          <cell r="EM22">
            <v>3160247.2135000001</v>
          </cell>
          <cell r="ET22">
            <v>1701671.5765</v>
          </cell>
          <cell r="EZ22">
            <v>0</v>
          </cell>
        </row>
        <row r="23">
          <cell r="G23">
            <v>13</v>
          </cell>
          <cell r="CM23">
            <v>0</v>
          </cell>
          <cell r="CO23">
            <v>0</v>
          </cell>
          <cell r="CP23">
            <v>0</v>
          </cell>
          <cell r="CQ23">
            <v>113719.5266</v>
          </cell>
          <cell r="CR23">
            <v>739176.92290000001</v>
          </cell>
          <cell r="CU23">
            <v>0</v>
          </cell>
          <cell r="CV23">
            <v>852896.44949999999</v>
          </cell>
          <cell r="CW23">
            <v>0</v>
          </cell>
          <cell r="CX23">
            <v>1137195.2660000001</v>
          </cell>
          <cell r="DE23">
            <v>2842988.165</v>
          </cell>
          <cell r="DK23">
            <v>0</v>
          </cell>
          <cell r="EB23">
            <v>0</v>
          </cell>
          <cell r="ED23">
            <v>0</v>
          </cell>
          <cell r="EE23">
            <v>0</v>
          </cell>
          <cell r="EF23">
            <v>0</v>
          </cell>
          <cell r="EG23">
            <v>0</v>
          </cell>
          <cell r="EJ23">
            <v>0</v>
          </cell>
          <cell r="EK23">
            <v>0</v>
          </cell>
          <cell r="EL23">
            <v>0</v>
          </cell>
          <cell r="EM23">
            <v>3695884.6145000001</v>
          </cell>
          <cell r="ET23">
            <v>1990091.7154999999</v>
          </cell>
          <cell r="EZ23">
            <v>0</v>
          </cell>
        </row>
        <row r="24">
          <cell r="G24">
            <v>14</v>
          </cell>
          <cell r="CM24">
            <v>0</v>
          </cell>
          <cell r="CO24">
            <v>0</v>
          </cell>
          <cell r="CP24">
            <v>0</v>
          </cell>
          <cell r="CQ24">
            <v>68763.661999999997</v>
          </cell>
          <cell r="CR24">
            <v>446963.80300000001</v>
          </cell>
          <cell r="CU24">
            <v>0</v>
          </cell>
          <cell r="CV24">
            <v>515727.46499999997</v>
          </cell>
          <cell r="CW24">
            <v>0</v>
          </cell>
          <cell r="CX24">
            <v>687636.62000000011</v>
          </cell>
          <cell r="DE24">
            <v>1719091.55</v>
          </cell>
          <cell r="DK24">
            <v>0</v>
          </cell>
          <cell r="EB24">
            <v>0</v>
          </cell>
          <cell r="ED24">
            <v>0</v>
          </cell>
          <cell r="EE24">
            <v>0</v>
          </cell>
          <cell r="EF24">
            <v>0</v>
          </cell>
          <cell r="EG24">
            <v>0</v>
          </cell>
          <cell r="EJ24">
            <v>0</v>
          </cell>
          <cell r="EK24">
            <v>0</v>
          </cell>
          <cell r="EL24">
            <v>0</v>
          </cell>
          <cell r="EM24">
            <v>2234819.0150000001</v>
          </cell>
          <cell r="ET24">
            <v>1203364.085</v>
          </cell>
          <cell r="EZ24">
            <v>0</v>
          </cell>
        </row>
        <row r="25">
          <cell r="G25">
            <v>15</v>
          </cell>
          <cell r="CM25">
            <v>0</v>
          </cell>
          <cell r="CO25">
            <v>0</v>
          </cell>
          <cell r="CP25">
            <v>0</v>
          </cell>
          <cell r="CQ25">
            <v>171160.44</v>
          </cell>
          <cell r="CR25">
            <v>1112542.8600000001</v>
          </cell>
          <cell r="CU25">
            <v>0</v>
          </cell>
          <cell r="CV25">
            <v>1283703.3</v>
          </cell>
          <cell r="CW25">
            <v>0</v>
          </cell>
          <cell r="CX25">
            <v>1711604.4000000001</v>
          </cell>
          <cell r="DE25">
            <v>4279011</v>
          </cell>
          <cell r="DK25">
            <v>0</v>
          </cell>
          <cell r="EB25">
            <v>0</v>
          </cell>
          <cell r="ED25">
            <v>0</v>
          </cell>
          <cell r="EE25">
            <v>0</v>
          </cell>
          <cell r="EF25">
            <v>0</v>
          </cell>
          <cell r="EG25">
            <v>0</v>
          </cell>
          <cell r="EJ25">
            <v>0</v>
          </cell>
          <cell r="EK25">
            <v>0</v>
          </cell>
          <cell r="EL25">
            <v>0</v>
          </cell>
          <cell r="EM25">
            <v>5562714.2999999998</v>
          </cell>
          <cell r="ET25">
            <v>2995307.6999999997</v>
          </cell>
          <cell r="EZ25">
            <v>0</v>
          </cell>
        </row>
        <row r="26">
          <cell r="G26">
            <v>16</v>
          </cell>
          <cell r="CM26">
            <v>0</v>
          </cell>
          <cell r="CO26">
            <v>0</v>
          </cell>
          <cell r="CP26">
            <v>0</v>
          </cell>
          <cell r="CQ26">
            <v>48021.700000000004</v>
          </cell>
          <cell r="CR26">
            <v>312141.05</v>
          </cell>
          <cell r="CU26">
            <v>360162.75</v>
          </cell>
          <cell r="CV26">
            <v>480217</v>
          </cell>
          <cell r="CW26">
            <v>0</v>
          </cell>
          <cell r="CX26">
            <v>1200542.5</v>
          </cell>
          <cell r="DE26">
            <v>0</v>
          </cell>
          <cell r="DK26">
            <v>0</v>
          </cell>
          <cell r="EB26">
            <v>0</v>
          </cell>
          <cell r="ED26">
            <v>0</v>
          </cell>
          <cell r="EE26">
            <v>0</v>
          </cell>
          <cell r="EF26">
            <v>0</v>
          </cell>
          <cell r="EG26">
            <v>0</v>
          </cell>
          <cell r="EJ26">
            <v>0</v>
          </cell>
          <cell r="EK26">
            <v>0</v>
          </cell>
          <cell r="EL26">
            <v>0</v>
          </cell>
          <cell r="EM26">
            <v>2401085</v>
          </cell>
          <cell r="ET26">
            <v>0</v>
          </cell>
          <cell r="EZ26">
            <v>0</v>
          </cell>
        </row>
        <row r="27">
          <cell r="G27">
            <v>17</v>
          </cell>
          <cell r="CM27">
            <v>0</v>
          </cell>
          <cell r="CO27">
            <v>0</v>
          </cell>
          <cell r="CP27">
            <v>0</v>
          </cell>
          <cell r="CQ27">
            <v>74941.400000000009</v>
          </cell>
          <cell r="CR27">
            <v>487119.10000000003</v>
          </cell>
          <cell r="CU27">
            <v>0</v>
          </cell>
          <cell r="CV27">
            <v>562060.5</v>
          </cell>
          <cell r="CW27">
            <v>749414</v>
          </cell>
          <cell r="CX27">
            <v>1873535</v>
          </cell>
          <cell r="DE27">
            <v>0</v>
          </cell>
          <cell r="DK27">
            <v>0</v>
          </cell>
          <cell r="EB27">
            <v>0</v>
          </cell>
          <cell r="ED27">
            <v>0</v>
          </cell>
          <cell r="EE27">
            <v>0</v>
          </cell>
          <cell r="EF27">
            <v>0</v>
          </cell>
          <cell r="EG27">
            <v>0</v>
          </cell>
          <cell r="EJ27">
            <v>0</v>
          </cell>
          <cell r="EK27">
            <v>0</v>
          </cell>
          <cell r="EL27">
            <v>0</v>
          </cell>
          <cell r="EM27">
            <v>3747070</v>
          </cell>
          <cell r="ET27">
            <v>0</v>
          </cell>
          <cell r="EZ27">
            <v>0</v>
          </cell>
        </row>
        <row r="28">
          <cell r="G28">
            <v>18</v>
          </cell>
          <cell r="CM28">
            <v>0</v>
          </cell>
          <cell r="CO28">
            <v>0</v>
          </cell>
          <cell r="CP28">
            <v>107375.36</v>
          </cell>
          <cell r="CQ28">
            <v>0</v>
          </cell>
          <cell r="CR28">
            <v>697939.84</v>
          </cell>
          <cell r="CU28">
            <v>0</v>
          </cell>
          <cell r="CV28">
            <v>805315.2</v>
          </cell>
          <cell r="CW28">
            <v>1073753.6000000001</v>
          </cell>
          <cell r="CX28">
            <v>1879068.7999999998</v>
          </cell>
          <cell r="DE28">
            <v>805315.2</v>
          </cell>
          <cell r="DK28">
            <v>0</v>
          </cell>
          <cell r="EB28">
            <v>0</v>
          </cell>
          <cell r="ED28">
            <v>0</v>
          </cell>
          <cell r="EE28">
            <v>0</v>
          </cell>
          <cell r="EF28">
            <v>0</v>
          </cell>
          <cell r="EG28">
            <v>0</v>
          </cell>
          <cell r="EJ28">
            <v>0</v>
          </cell>
          <cell r="EK28">
            <v>0</v>
          </cell>
          <cell r="EL28">
            <v>0</v>
          </cell>
          <cell r="EM28">
            <v>5368768</v>
          </cell>
          <cell r="ET28">
            <v>0</v>
          </cell>
          <cell r="EZ28">
            <v>0</v>
          </cell>
        </row>
        <row r="29">
          <cell r="G29">
            <v>19</v>
          </cell>
          <cell r="CM29">
            <v>0</v>
          </cell>
          <cell r="CO29">
            <v>0</v>
          </cell>
          <cell r="CP29">
            <v>89286.040000000008</v>
          </cell>
          <cell r="CQ29">
            <v>0</v>
          </cell>
          <cell r="CR29">
            <v>580359.26</v>
          </cell>
          <cell r="CU29">
            <v>669645.29999999993</v>
          </cell>
          <cell r="CV29">
            <v>0</v>
          </cell>
          <cell r="CW29">
            <v>892860.4</v>
          </cell>
          <cell r="CX29">
            <v>2232151</v>
          </cell>
          <cell r="DE29">
            <v>0</v>
          </cell>
          <cell r="DK29">
            <v>0</v>
          </cell>
          <cell r="EB29">
            <v>0</v>
          </cell>
          <cell r="ED29">
            <v>0</v>
          </cell>
          <cell r="EE29">
            <v>0</v>
          </cell>
          <cell r="EF29">
            <v>0</v>
          </cell>
          <cell r="EG29">
            <v>0</v>
          </cell>
          <cell r="EJ29">
            <v>0</v>
          </cell>
          <cell r="EK29">
            <v>0</v>
          </cell>
          <cell r="EL29">
            <v>0</v>
          </cell>
          <cell r="EM29">
            <v>4464302</v>
          </cell>
          <cell r="ET29">
            <v>0</v>
          </cell>
          <cell r="EZ29">
            <v>0</v>
          </cell>
        </row>
        <row r="30">
          <cell r="G30">
            <v>20</v>
          </cell>
          <cell r="CM30">
            <v>0</v>
          </cell>
          <cell r="CO30">
            <v>0</v>
          </cell>
          <cell r="CP30">
            <v>130232.36</v>
          </cell>
          <cell r="CQ30">
            <v>0</v>
          </cell>
          <cell r="CR30">
            <v>846510.34000000008</v>
          </cell>
          <cell r="CU30">
            <v>976742.7</v>
          </cell>
          <cell r="CV30">
            <v>0</v>
          </cell>
          <cell r="CW30">
            <v>1302323.6000000001</v>
          </cell>
          <cell r="CX30">
            <v>3255809</v>
          </cell>
          <cell r="DE30">
            <v>0</v>
          </cell>
          <cell r="DK30">
            <v>0</v>
          </cell>
          <cell r="EB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6511618</v>
          </cell>
          <cell r="ET30">
            <v>0</v>
          </cell>
          <cell r="EZ30">
            <v>0</v>
          </cell>
        </row>
        <row r="31">
          <cell r="G31">
            <v>21</v>
          </cell>
          <cell r="CM31">
            <v>0</v>
          </cell>
          <cell r="CO31">
            <v>0</v>
          </cell>
          <cell r="CP31">
            <v>74836.14</v>
          </cell>
          <cell r="CQ31">
            <v>0</v>
          </cell>
          <cell r="CR31">
            <v>486434.91000000003</v>
          </cell>
          <cell r="CU31">
            <v>561271.04999999993</v>
          </cell>
          <cell r="CV31">
            <v>0</v>
          </cell>
          <cell r="CW31">
            <v>748361.4</v>
          </cell>
          <cell r="CX31">
            <v>1870903.5</v>
          </cell>
          <cell r="DE31">
            <v>0</v>
          </cell>
          <cell r="DK31">
            <v>0</v>
          </cell>
          <cell r="EB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3741807</v>
          </cell>
          <cell r="ET31">
            <v>0</v>
          </cell>
          <cell r="EZ31">
            <v>0</v>
          </cell>
        </row>
        <row r="32">
          <cell r="G32">
            <v>22</v>
          </cell>
          <cell r="CM32">
            <v>0</v>
          </cell>
          <cell r="CO32">
            <v>0</v>
          </cell>
          <cell r="CP32">
            <v>0</v>
          </cell>
          <cell r="CQ32">
            <v>85644.747200000013</v>
          </cell>
          <cell r="CR32">
            <v>556690.85680000007</v>
          </cell>
          <cell r="CU32">
            <v>642335.60400000005</v>
          </cell>
          <cell r="CV32">
            <v>0</v>
          </cell>
          <cell r="CW32">
            <v>0</v>
          </cell>
          <cell r="CX32">
            <v>2997566.1520000002</v>
          </cell>
          <cell r="DE32">
            <v>0</v>
          </cell>
          <cell r="DK32">
            <v>0</v>
          </cell>
          <cell r="EB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4282237.3600000003</v>
          </cell>
          <cell r="ET32">
            <v>0</v>
          </cell>
          <cell r="EZ32">
            <v>0</v>
          </cell>
        </row>
        <row r="33">
          <cell r="G33">
            <v>23</v>
          </cell>
          <cell r="CM33">
            <v>0</v>
          </cell>
          <cell r="CO33">
            <v>0</v>
          </cell>
          <cell r="CP33">
            <v>0</v>
          </cell>
          <cell r="CQ33">
            <v>54569.489200000004</v>
          </cell>
          <cell r="CR33">
            <v>354701.67979999998</v>
          </cell>
          <cell r="CU33">
            <v>409271.16899999999</v>
          </cell>
          <cell r="CV33">
            <v>0</v>
          </cell>
          <cell r="CW33">
            <v>0</v>
          </cell>
          <cell r="CX33">
            <v>1909932.122</v>
          </cell>
          <cell r="DE33">
            <v>0</v>
          </cell>
          <cell r="DK33">
            <v>0</v>
          </cell>
          <cell r="EB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2728474.46</v>
          </cell>
          <cell r="ET33">
            <v>0</v>
          </cell>
          <cell r="EZ33">
            <v>0</v>
          </cell>
        </row>
        <row r="34">
          <cell r="G34">
            <v>24</v>
          </cell>
          <cell r="CM34">
            <v>0</v>
          </cell>
          <cell r="CO34">
            <v>0</v>
          </cell>
          <cell r="CP34">
            <v>0</v>
          </cell>
          <cell r="CQ34">
            <v>58814.700000000004</v>
          </cell>
          <cell r="CR34">
            <v>382295.55</v>
          </cell>
          <cell r="CU34">
            <v>441110.25</v>
          </cell>
          <cell r="CV34">
            <v>0</v>
          </cell>
          <cell r="CW34">
            <v>588147</v>
          </cell>
          <cell r="CX34">
            <v>1470367.5</v>
          </cell>
          <cell r="DE34">
            <v>0</v>
          </cell>
          <cell r="DK34">
            <v>0</v>
          </cell>
          <cell r="EB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2940735</v>
          </cell>
          <cell r="ET34">
            <v>0</v>
          </cell>
          <cell r="EZ34">
            <v>0</v>
          </cell>
        </row>
        <row r="35">
          <cell r="G35">
            <v>25</v>
          </cell>
          <cell r="CM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641203.05000000005</v>
          </cell>
          <cell r="CU35">
            <v>641203.04999999993</v>
          </cell>
          <cell r="CV35">
            <v>0</v>
          </cell>
          <cell r="CW35">
            <v>854937.4</v>
          </cell>
          <cell r="CX35">
            <v>2137343.5</v>
          </cell>
          <cell r="DE35">
            <v>0</v>
          </cell>
          <cell r="DK35">
            <v>0</v>
          </cell>
          <cell r="EB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4274687</v>
          </cell>
          <cell r="ET35">
            <v>0</v>
          </cell>
          <cell r="EZ35">
            <v>0</v>
          </cell>
        </row>
        <row r="36">
          <cell r="G36">
            <v>26</v>
          </cell>
          <cell r="CM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U36">
            <v>181087.52</v>
          </cell>
          <cell r="CV36">
            <v>0</v>
          </cell>
          <cell r="CW36">
            <v>1177068.8800000001</v>
          </cell>
          <cell r="CX36">
            <v>1358156.4</v>
          </cell>
          <cell r="DE36">
            <v>6338063.1999999993</v>
          </cell>
          <cell r="DK36">
            <v>0</v>
          </cell>
          <cell r="EB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T36">
            <v>9054376</v>
          </cell>
          <cell r="EZ36">
            <v>0</v>
          </cell>
        </row>
        <row r="37">
          <cell r="G37">
            <v>27</v>
          </cell>
          <cell r="CM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U37">
            <v>312755.31063829787</v>
          </cell>
          <cell r="CV37">
            <v>0</v>
          </cell>
          <cell r="CW37">
            <v>2032909.5191489363</v>
          </cell>
          <cell r="CX37">
            <v>2345664.8297872338</v>
          </cell>
          <cell r="DE37">
            <v>5473217.9361702129</v>
          </cell>
          <cell r="DK37">
            <v>5473217.9361702129</v>
          </cell>
          <cell r="EB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T37">
            <v>10164547.595744681</v>
          </cell>
          <cell r="EZ37">
            <v>5473217.936170212</v>
          </cell>
        </row>
        <row r="38">
          <cell r="G38">
            <v>28</v>
          </cell>
          <cell r="CM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U38">
            <v>177228.00936170213</v>
          </cell>
          <cell r="CV38">
            <v>0</v>
          </cell>
          <cell r="CW38">
            <v>1151982.0608510638</v>
          </cell>
          <cell r="CX38">
            <v>1329210.0702127658</v>
          </cell>
          <cell r="DE38">
            <v>3101490.1638297872</v>
          </cell>
          <cell r="DK38">
            <v>3101490.1638297872</v>
          </cell>
          <cell r="EB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T38">
            <v>5759910.3042553198</v>
          </cell>
          <cell r="EZ38">
            <v>3101490.1638297872</v>
          </cell>
        </row>
        <row r="39">
          <cell r="G39">
            <v>29</v>
          </cell>
          <cell r="CM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U39">
            <v>187247.82</v>
          </cell>
          <cell r="CV39">
            <v>0</v>
          </cell>
          <cell r="CW39">
            <v>1217110.83</v>
          </cell>
          <cell r="CX39">
            <v>1404358.65</v>
          </cell>
          <cell r="DE39">
            <v>6553673.6999999993</v>
          </cell>
          <cell r="DK39">
            <v>0</v>
          </cell>
          <cell r="EB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T39">
            <v>9362391</v>
          </cell>
          <cell r="EZ39">
            <v>0</v>
          </cell>
        </row>
        <row r="40">
          <cell r="G40">
            <v>30</v>
          </cell>
          <cell r="CM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U40">
            <v>192540.02</v>
          </cell>
          <cell r="CV40">
            <v>0</v>
          </cell>
          <cell r="CW40">
            <v>1251510.1300000001</v>
          </cell>
          <cell r="CX40">
            <v>1444050.15</v>
          </cell>
          <cell r="DE40">
            <v>6738900.6999999993</v>
          </cell>
          <cell r="DK40">
            <v>0</v>
          </cell>
          <cell r="EB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T40">
            <v>9627001</v>
          </cell>
          <cell r="EZ40">
            <v>0</v>
          </cell>
        </row>
        <row r="41">
          <cell r="G41">
            <v>31</v>
          </cell>
          <cell r="CM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U41">
            <v>190600</v>
          </cell>
          <cell r="CV41">
            <v>0</v>
          </cell>
          <cell r="CW41">
            <v>1238900</v>
          </cell>
          <cell r="CX41">
            <v>1429500</v>
          </cell>
          <cell r="DE41">
            <v>6671000</v>
          </cell>
          <cell r="DK41">
            <v>0</v>
          </cell>
          <cell r="EB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T41">
            <v>9530000</v>
          </cell>
          <cell r="EZ41">
            <v>0</v>
          </cell>
        </row>
        <row r="42">
          <cell r="G42">
            <v>32</v>
          </cell>
          <cell r="CM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U42">
            <v>112524.42</v>
          </cell>
          <cell r="CV42">
            <v>0</v>
          </cell>
          <cell r="CW42">
            <v>731408.73</v>
          </cell>
          <cell r="CX42">
            <v>843933.15</v>
          </cell>
          <cell r="DE42">
            <v>3938354.6999999997</v>
          </cell>
          <cell r="DK42">
            <v>0</v>
          </cell>
          <cell r="EB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T42">
            <v>5626221</v>
          </cell>
          <cell r="EZ42">
            <v>0</v>
          </cell>
        </row>
        <row r="43">
          <cell r="G43">
            <v>33</v>
          </cell>
          <cell r="CM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U43">
            <v>113221.34</v>
          </cell>
          <cell r="CV43">
            <v>0</v>
          </cell>
          <cell r="CW43">
            <v>735938.71000000008</v>
          </cell>
          <cell r="CX43">
            <v>849160.04999999993</v>
          </cell>
          <cell r="DE43">
            <v>3962746.9000000004</v>
          </cell>
          <cell r="DK43">
            <v>0</v>
          </cell>
          <cell r="EB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T43">
            <v>5661067</v>
          </cell>
          <cell r="EZ43">
            <v>0</v>
          </cell>
        </row>
        <row r="44">
          <cell r="G44">
            <v>34</v>
          </cell>
          <cell r="CM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U44">
            <v>315475</v>
          </cell>
          <cell r="CV44">
            <v>0</v>
          </cell>
          <cell r="CW44">
            <v>2050587.5</v>
          </cell>
          <cell r="CX44">
            <v>2366062.5</v>
          </cell>
          <cell r="DE44">
            <v>11041625</v>
          </cell>
          <cell r="DK44">
            <v>0</v>
          </cell>
          <cell r="EB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T44">
            <v>15773750</v>
          </cell>
          <cell r="EZ44">
            <v>0</v>
          </cell>
        </row>
        <row r="45">
          <cell r="G45">
            <v>35</v>
          </cell>
          <cell r="CM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U45">
            <v>296723.06</v>
          </cell>
          <cell r="CV45">
            <v>0</v>
          </cell>
          <cell r="CW45">
            <v>1928699.8900000001</v>
          </cell>
          <cell r="CX45">
            <v>2225422.9499999997</v>
          </cell>
          <cell r="DE45">
            <v>10385307.099999998</v>
          </cell>
          <cell r="DK45">
            <v>0</v>
          </cell>
          <cell r="EB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T45">
            <v>14836153</v>
          </cell>
          <cell r="EZ45">
            <v>0</v>
          </cell>
        </row>
        <row r="46">
          <cell r="G46">
            <v>36</v>
          </cell>
          <cell r="CM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U46">
            <v>84609.84</v>
          </cell>
          <cell r="CV46">
            <v>0</v>
          </cell>
          <cell r="CW46">
            <v>549963.96</v>
          </cell>
          <cell r="CX46">
            <v>634573.79999999993</v>
          </cell>
          <cell r="DE46">
            <v>2961344.3999999994</v>
          </cell>
          <cell r="DK46">
            <v>0</v>
          </cell>
          <cell r="EB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T46">
            <v>4230492</v>
          </cell>
          <cell r="EZ46">
            <v>0</v>
          </cell>
        </row>
        <row r="47">
          <cell r="G47">
            <v>37</v>
          </cell>
          <cell r="CM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U47">
            <v>97086.48</v>
          </cell>
          <cell r="CV47">
            <v>0</v>
          </cell>
          <cell r="CW47">
            <v>631062.12</v>
          </cell>
          <cell r="CX47">
            <v>728148.6</v>
          </cell>
          <cell r="DE47">
            <v>3398026.8000000003</v>
          </cell>
          <cell r="DK47">
            <v>0</v>
          </cell>
          <cell r="EB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T47">
            <v>4854324</v>
          </cell>
          <cell r="EZ47">
            <v>0</v>
          </cell>
        </row>
        <row r="48">
          <cell r="G48">
            <v>38</v>
          </cell>
          <cell r="CM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U48">
            <v>96985</v>
          </cell>
          <cell r="CV48">
            <v>0</v>
          </cell>
          <cell r="CW48">
            <v>630402.5</v>
          </cell>
          <cell r="CX48">
            <v>727387.5</v>
          </cell>
          <cell r="DE48">
            <v>3394475</v>
          </cell>
          <cell r="DK48">
            <v>0</v>
          </cell>
          <cell r="EB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T48">
            <v>4849250</v>
          </cell>
          <cell r="EZ48">
            <v>0</v>
          </cell>
        </row>
        <row r="49">
          <cell r="G49">
            <v>39</v>
          </cell>
          <cell r="CM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U49">
            <v>34241.08</v>
          </cell>
          <cell r="CV49">
            <v>0</v>
          </cell>
          <cell r="CW49">
            <v>222567.02000000002</v>
          </cell>
          <cell r="CX49">
            <v>256808.09999999998</v>
          </cell>
          <cell r="DE49">
            <v>1198437.8</v>
          </cell>
          <cell r="DK49">
            <v>0</v>
          </cell>
          <cell r="EB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T49">
            <v>1712054</v>
          </cell>
          <cell r="EZ49">
            <v>0</v>
          </cell>
        </row>
        <row r="50">
          <cell r="G50">
            <v>40</v>
          </cell>
          <cell r="CM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U50">
            <v>47149.78</v>
          </cell>
          <cell r="CV50">
            <v>0</v>
          </cell>
          <cell r="CW50">
            <v>2310339.2199999997</v>
          </cell>
          <cell r="CX50">
            <v>0</v>
          </cell>
          <cell r="DE50">
            <v>0</v>
          </cell>
          <cell r="DK50">
            <v>0</v>
          </cell>
          <cell r="EB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J50">
            <v>0</v>
          </cell>
          <cell r="EK50">
            <v>0</v>
          </cell>
          <cell r="EL50">
            <v>825121.14999999991</v>
          </cell>
          <cell r="EM50">
            <v>0</v>
          </cell>
          <cell r="ET50">
            <v>1532367.85</v>
          </cell>
          <cell r="EZ50">
            <v>0</v>
          </cell>
        </row>
        <row r="51">
          <cell r="G51">
            <v>41</v>
          </cell>
          <cell r="CM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U51">
            <v>68620.960000000006</v>
          </cell>
          <cell r="CV51">
            <v>0</v>
          </cell>
          <cell r="CW51">
            <v>446036.24</v>
          </cell>
          <cell r="CX51">
            <v>514657.19999999995</v>
          </cell>
          <cell r="DE51">
            <v>2401733.6</v>
          </cell>
          <cell r="DK51">
            <v>0</v>
          </cell>
          <cell r="EB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T51">
            <v>3431048</v>
          </cell>
          <cell r="EZ51">
            <v>0</v>
          </cell>
        </row>
        <row r="52">
          <cell r="G52">
            <v>42</v>
          </cell>
          <cell r="CM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U52">
            <v>28506.32</v>
          </cell>
          <cell r="CV52">
            <v>0</v>
          </cell>
          <cell r="CW52">
            <v>0</v>
          </cell>
          <cell r="CX52">
            <v>185291.08000000002</v>
          </cell>
          <cell r="DE52">
            <v>1211518.6000000001</v>
          </cell>
          <cell r="DK52">
            <v>0</v>
          </cell>
          <cell r="EB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T52">
            <v>1425316</v>
          </cell>
          <cell r="EZ52">
            <v>0</v>
          </cell>
        </row>
        <row r="53">
          <cell r="G53">
            <v>43</v>
          </cell>
          <cell r="CM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U53">
            <v>406478.98</v>
          </cell>
          <cell r="CV53">
            <v>0</v>
          </cell>
          <cell r="CW53">
            <v>0</v>
          </cell>
          <cell r="CX53">
            <v>2642113.37</v>
          </cell>
          <cell r="DE53">
            <v>10161974.5</v>
          </cell>
          <cell r="DK53">
            <v>7113382.1500000004</v>
          </cell>
          <cell r="EB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T53">
            <v>13210566.85</v>
          </cell>
          <cell r="EZ53">
            <v>7113382.1499999994</v>
          </cell>
        </row>
        <row r="54">
          <cell r="G54">
            <v>44</v>
          </cell>
          <cell r="CM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U54">
            <v>47713</v>
          </cell>
          <cell r="CV54">
            <v>0</v>
          </cell>
          <cell r="CW54">
            <v>0</v>
          </cell>
          <cell r="CX54">
            <v>310134.5</v>
          </cell>
          <cell r="DE54">
            <v>1789237.5</v>
          </cell>
          <cell r="DK54">
            <v>238565</v>
          </cell>
          <cell r="EB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T54">
            <v>2385650</v>
          </cell>
          <cell r="EZ54">
            <v>0</v>
          </cell>
        </row>
        <row r="55">
          <cell r="G55">
            <v>45</v>
          </cell>
          <cell r="CM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U55">
            <v>290000</v>
          </cell>
          <cell r="CV55">
            <v>0</v>
          </cell>
          <cell r="CW55">
            <v>0</v>
          </cell>
          <cell r="CX55">
            <v>1885000</v>
          </cell>
          <cell r="DE55">
            <v>7250000</v>
          </cell>
          <cell r="DK55">
            <v>5075000</v>
          </cell>
          <cell r="EB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T55">
            <v>9425000</v>
          </cell>
          <cell r="EZ55">
            <v>5075000</v>
          </cell>
        </row>
        <row r="56">
          <cell r="G56">
            <v>46</v>
          </cell>
          <cell r="CM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U56">
            <v>69560</v>
          </cell>
          <cell r="CV56">
            <v>0</v>
          </cell>
          <cell r="CW56">
            <v>0</v>
          </cell>
          <cell r="CX56">
            <v>452140</v>
          </cell>
          <cell r="DE56">
            <v>2678060</v>
          </cell>
          <cell r="DK56">
            <v>278240</v>
          </cell>
          <cell r="EB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T56">
            <v>3478000</v>
          </cell>
          <cell r="EZ56">
            <v>0</v>
          </cell>
        </row>
        <row r="57">
          <cell r="G57">
            <v>47</v>
          </cell>
          <cell r="CM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U57">
            <v>43008</v>
          </cell>
          <cell r="CV57">
            <v>0</v>
          </cell>
          <cell r="CW57">
            <v>0</v>
          </cell>
          <cell r="CX57">
            <v>279552</v>
          </cell>
          <cell r="DE57">
            <v>1827840</v>
          </cell>
          <cell r="DK57">
            <v>0</v>
          </cell>
          <cell r="EB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T57">
            <v>2150400</v>
          </cell>
          <cell r="EZ57">
            <v>0</v>
          </cell>
        </row>
        <row r="58">
          <cell r="G58">
            <v>48</v>
          </cell>
          <cell r="CM58">
            <v>0</v>
          </cell>
          <cell r="CO58">
            <v>0</v>
          </cell>
          <cell r="CP58">
            <v>0</v>
          </cell>
          <cell r="CQ58">
            <v>0</v>
          </cell>
          <cell r="CR58">
            <v>0</v>
          </cell>
          <cell r="CU58">
            <v>33896.28</v>
          </cell>
          <cell r="CV58">
            <v>0</v>
          </cell>
          <cell r="CW58">
            <v>0</v>
          </cell>
          <cell r="CX58">
            <v>220325.82</v>
          </cell>
          <cell r="DE58">
            <v>1440591.9</v>
          </cell>
          <cell r="DK58">
            <v>0</v>
          </cell>
          <cell r="EB58">
            <v>0</v>
          </cell>
          <cell r="ED58">
            <v>0</v>
          </cell>
          <cell r="EE58">
            <v>0</v>
          </cell>
          <cell r="EF58">
            <v>0</v>
          </cell>
          <cell r="EG58">
            <v>0</v>
          </cell>
          <cell r="EJ58">
            <v>0</v>
          </cell>
          <cell r="EK58">
            <v>0</v>
          </cell>
          <cell r="EL58">
            <v>0</v>
          </cell>
          <cell r="EM58">
            <v>0</v>
          </cell>
          <cell r="ET58">
            <v>1694814</v>
          </cell>
          <cell r="EZ58">
            <v>0</v>
          </cell>
        </row>
        <row r="59">
          <cell r="G59">
            <v>49</v>
          </cell>
          <cell r="CM59">
            <v>0</v>
          </cell>
          <cell r="CO59">
            <v>0</v>
          </cell>
          <cell r="CP59">
            <v>0</v>
          </cell>
          <cell r="CQ59">
            <v>0</v>
          </cell>
          <cell r="CR59">
            <v>0</v>
          </cell>
          <cell r="CU59">
            <v>127928.84960000002</v>
          </cell>
          <cell r="CV59">
            <v>0</v>
          </cell>
          <cell r="CW59">
            <v>0</v>
          </cell>
          <cell r="CX59">
            <v>831537.52240000013</v>
          </cell>
          <cell r="DE59">
            <v>3198221.24</v>
          </cell>
          <cell r="DK59">
            <v>2238754.8680000002</v>
          </cell>
          <cell r="EB59">
            <v>0</v>
          </cell>
          <cell r="ED59">
            <v>0</v>
          </cell>
          <cell r="EE59">
            <v>0</v>
          </cell>
          <cell r="EF59">
            <v>0</v>
          </cell>
          <cell r="EG59">
            <v>0</v>
          </cell>
          <cell r="EJ59">
            <v>0</v>
          </cell>
          <cell r="EK59">
            <v>0</v>
          </cell>
          <cell r="EL59">
            <v>0</v>
          </cell>
          <cell r="EM59">
            <v>0</v>
          </cell>
          <cell r="ET59">
            <v>4157687.6120000007</v>
          </cell>
          <cell r="EZ59">
            <v>2238754.8679999998</v>
          </cell>
        </row>
        <row r="60">
          <cell r="G60">
            <v>50</v>
          </cell>
          <cell r="CM60">
            <v>0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U60">
            <v>123564</v>
          </cell>
          <cell r="CV60">
            <v>0</v>
          </cell>
          <cell r="CW60">
            <v>0</v>
          </cell>
          <cell r="CX60">
            <v>803166</v>
          </cell>
          <cell r="DE60">
            <v>3089100</v>
          </cell>
          <cell r="DK60">
            <v>2162370</v>
          </cell>
          <cell r="EB60">
            <v>0</v>
          </cell>
          <cell r="ED60">
            <v>0</v>
          </cell>
          <cell r="EE60">
            <v>0</v>
          </cell>
          <cell r="EF60">
            <v>0</v>
          </cell>
          <cell r="EG60">
            <v>0</v>
          </cell>
          <cell r="EJ60">
            <v>0</v>
          </cell>
          <cell r="EK60">
            <v>0</v>
          </cell>
          <cell r="EL60">
            <v>0</v>
          </cell>
          <cell r="EM60">
            <v>0</v>
          </cell>
          <cell r="ET60">
            <v>4015830</v>
          </cell>
          <cell r="EZ60">
            <v>2162370</v>
          </cell>
        </row>
        <row r="61">
          <cell r="G61">
            <v>51</v>
          </cell>
          <cell r="CM61">
            <v>0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U61">
            <v>367548.68</v>
          </cell>
          <cell r="CV61">
            <v>0</v>
          </cell>
          <cell r="CW61">
            <v>0</v>
          </cell>
          <cell r="CX61">
            <v>2389066.42</v>
          </cell>
          <cell r="DE61">
            <v>9188717</v>
          </cell>
          <cell r="DK61">
            <v>6432101.9000000004</v>
          </cell>
          <cell r="EB61">
            <v>0</v>
          </cell>
          <cell r="ED61">
            <v>0</v>
          </cell>
          <cell r="EE61">
            <v>0</v>
          </cell>
          <cell r="EF61">
            <v>0</v>
          </cell>
          <cell r="EG61">
            <v>0</v>
          </cell>
          <cell r="EJ61">
            <v>0</v>
          </cell>
          <cell r="EK61">
            <v>0</v>
          </cell>
          <cell r="EL61">
            <v>0</v>
          </cell>
          <cell r="EM61">
            <v>0</v>
          </cell>
          <cell r="ET61">
            <v>11945332.1</v>
          </cell>
          <cell r="EZ61">
            <v>6432101.8999999994</v>
          </cell>
        </row>
        <row r="62">
          <cell r="G62">
            <v>52</v>
          </cell>
          <cell r="CM62">
            <v>0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U62">
            <v>84744.88</v>
          </cell>
          <cell r="CV62">
            <v>0</v>
          </cell>
          <cell r="CW62">
            <v>0</v>
          </cell>
          <cell r="CX62">
            <v>550841.72</v>
          </cell>
          <cell r="DE62">
            <v>3601657.4</v>
          </cell>
          <cell r="DK62">
            <v>0</v>
          </cell>
          <cell r="EB62">
            <v>0</v>
          </cell>
          <cell r="ED62">
            <v>0</v>
          </cell>
          <cell r="EE62">
            <v>0</v>
          </cell>
          <cell r="EF62">
            <v>0</v>
          </cell>
          <cell r="EG62">
            <v>0</v>
          </cell>
          <cell r="EJ62">
            <v>0</v>
          </cell>
          <cell r="EK62">
            <v>0</v>
          </cell>
          <cell r="EL62">
            <v>0</v>
          </cell>
          <cell r="EM62">
            <v>0</v>
          </cell>
          <cell r="ET62">
            <v>4237244</v>
          </cell>
          <cell r="EZ62">
            <v>0</v>
          </cell>
        </row>
        <row r="63">
          <cell r="G63">
            <v>53</v>
          </cell>
          <cell r="CM63">
            <v>0</v>
          </cell>
          <cell r="CO63">
            <v>0</v>
          </cell>
          <cell r="CP63">
            <v>0</v>
          </cell>
          <cell r="CQ63">
            <v>0</v>
          </cell>
          <cell r="CR63">
            <v>0</v>
          </cell>
          <cell r="CU63">
            <v>39776.5</v>
          </cell>
          <cell r="CV63">
            <v>0</v>
          </cell>
          <cell r="CW63">
            <v>0</v>
          </cell>
          <cell r="CX63">
            <v>258547.25</v>
          </cell>
          <cell r="DE63">
            <v>1690501.25</v>
          </cell>
          <cell r="DK63">
            <v>0</v>
          </cell>
          <cell r="EB63">
            <v>0</v>
          </cell>
          <cell r="ED63">
            <v>0</v>
          </cell>
          <cell r="EE63">
            <v>0</v>
          </cell>
          <cell r="EF63">
            <v>0</v>
          </cell>
          <cell r="EG63">
            <v>0</v>
          </cell>
          <cell r="EJ63">
            <v>0</v>
          </cell>
          <cell r="EK63">
            <v>0</v>
          </cell>
          <cell r="EL63">
            <v>0</v>
          </cell>
          <cell r="EM63">
            <v>0</v>
          </cell>
          <cell r="ET63">
            <v>1988825</v>
          </cell>
          <cell r="EZ63">
            <v>0</v>
          </cell>
        </row>
        <row r="64">
          <cell r="G64">
            <v>54</v>
          </cell>
          <cell r="CM64">
            <v>0</v>
          </cell>
          <cell r="CO64">
            <v>0</v>
          </cell>
          <cell r="CP64">
            <v>0</v>
          </cell>
          <cell r="CQ64">
            <v>0</v>
          </cell>
          <cell r="CR64">
            <v>0</v>
          </cell>
          <cell r="CU64">
            <v>89350.58</v>
          </cell>
          <cell r="CV64">
            <v>0</v>
          </cell>
          <cell r="CW64">
            <v>0</v>
          </cell>
          <cell r="CX64">
            <v>580778.77</v>
          </cell>
          <cell r="DE64">
            <v>3439997.33</v>
          </cell>
          <cell r="DK64">
            <v>357402.32</v>
          </cell>
          <cell r="EB64">
            <v>0</v>
          </cell>
          <cell r="ED64">
            <v>0</v>
          </cell>
          <cell r="EE64">
            <v>0</v>
          </cell>
          <cell r="EF64">
            <v>0</v>
          </cell>
          <cell r="EG64">
            <v>0</v>
          </cell>
          <cell r="EJ64">
            <v>0</v>
          </cell>
          <cell r="EK64">
            <v>0</v>
          </cell>
          <cell r="EL64">
            <v>0</v>
          </cell>
          <cell r="EM64">
            <v>0</v>
          </cell>
          <cell r="ET64">
            <v>4467529</v>
          </cell>
          <cell r="EZ64">
            <v>0</v>
          </cell>
        </row>
        <row r="65">
          <cell r="G65">
            <v>55</v>
          </cell>
          <cell r="CM65">
            <v>0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U65">
            <v>44802.574800000002</v>
          </cell>
          <cell r="CV65">
            <v>0</v>
          </cell>
          <cell r="CW65">
            <v>0</v>
          </cell>
          <cell r="CX65">
            <v>291216.73620000004</v>
          </cell>
          <cell r="DE65">
            <v>1904109.4290000002</v>
          </cell>
          <cell r="DK65">
            <v>0</v>
          </cell>
          <cell r="EB65">
            <v>0</v>
          </cell>
          <cell r="ED65">
            <v>0</v>
          </cell>
          <cell r="EE65">
            <v>0</v>
          </cell>
          <cell r="EF65">
            <v>0</v>
          </cell>
          <cell r="EG65">
            <v>0</v>
          </cell>
          <cell r="EJ65">
            <v>0</v>
          </cell>
          <cell r="EK65">
            <v>0</v>
          </cell>
          <cell r="EL65">
            <v>0</v>
          </cell>
          <cell r="EM65">
            <v>0</v>
          </cell>
          <cell r="ET65">
            <v>2240128.7400000002</v>
          </cell>
          <cell r="EZ65">
            <v>0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"/>
      <sheetName val="dette SAS"/>
      <sheetName val="dette BNPP SA"/>
      <sheetName val="Inv"/>
      <sheetName val="Amortissement"/>
      <sheetName val="SAS"/>
      <sheetName val="BNP P SA"/>
      <sheetName val="Echéancier d'IS"/>
      <sheetName val="Conso"/>
      <sheetName val="Synthèse"/>
      <sheetName val="Graph1"/>
      <sheetName val="Sortie"/>
      <sheetName val="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_Res"/>
      <sheetName val="Modèle"/>
      <sheetName val="Fiche ROE"/>
    </sheetNames>
    <sheetDataSet>
      <sheetData sheetId="0">
        <row r="17">
          <cell r="D17">
            <v>0.88315559634966445</v>
          </cell>
        </row>
      </sheetData>
      <sheetData sheetId="1">
        <row r="34">
          <cell r="A34">
            <v>39447</v>
          </cell>
        </row>
      </sheetData>
      <sheetData sheetId="2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ties Poly"/>
      <sheetName val="Liste dép et Terr"/>
      <sheetName val="Plafonds ress &amp; loyers "/>
      <sheetName val="Hypothèses"/>
      <sheetName val="Détail des surfaces"/>
      <sheetName val="Girardin"/>
      <sheetName val="Economie"/>
      <sheetName val="Loyers SCI €"/>
      <sheetName val="Echéancier d'emprunt"/>
      <sheetName val="Echéancier tréso"/>
      <sheetName val="Echéancier apports"/>
      <sheetName val="Rev Fonciers NC"/>
      <sheetName val="Rev Fonciers DOM"/>
      <sheetName val="RF DOM Ind"/>
    </sheetNames>
    <sheetDataSet>
      <sheetData sheetId="0" refreshError="1"/>
      <sheetData sheetId="1" refreshError="1"/>
      <sheetData sheetId="2" refreshError="1"/>
      <sheetData sheetId="3" refreshError="1">
        <row r="44">
          <cell r="C44">
            <v>39083</v>
          </cell>
        </row>
        <row r="47">
          <cell r="C47">
            <v>0.01</v>
          </cell>
        </row>
      </sheetData>
      <sheetData sheetId="4" refreshError="1">
        <row r="5">
          <cell r="K5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"/>
      <sheetName val="Financement EXIM"/>
      <sheetName val="Financement SOAR"/>
      <sheetName val="Loyers"/>
      <sheetName val="Amortissement"/>
      <sheetName val="Compta - RBT"/>
      <sheetName val="Echéancier d'IS"/>
      <sheetName val="Reconnaissance analytique"/>
      <sheetName val="Courbe"/>
      <sheetName val="Comptes"/>
    </sheetNames>
    <sheetDataSet>
      <sheetData sheetId="0" refreshError="1">
        <row r="4">
          <cell r="M4">
            <v>0.34429999999999999</v>
          </cell>
        </row>
        <row r="10">
          <cell r="C10">
            <v>39335</v>
          </cell>
        </row>
        <row r="14">
          <cell r="C14">
            <v>13</v>
          </cell>
        </row>
        <row r="15">
          <cell r="C15">
            <v>2.25</v>
          </cell>
        </row>
      </sheetData>
      <sheetData sheetId="1"/>
      <sheetData sheetId="2"/>
      <sheetData sheetId="3"/>
      <sheetData sheetId="4"/>
      <sheetData sheetId="5" refreshError="1">
        <row r="48">
          <cell r="D48">
            <v>2007</v>
          </cell>
          <cell r="E48">
            <v>2008</v>
          </cell>
          <cell r="F48">
            <v>2009</v>
          </cell>
          <cell r="G48">
            <v>2010</v>
          </cell>
          <cell r="H48">
            <v>2011</v>
          </cell>
          <cell r="I48">
            <v>2012</v>
          </cell>
          <cell r="J48">
            <v>2013</v>
          </cell>
          <cell r="K48">
            <v>2014</v>
          </cell>
          <cell r="L48">
            <v>2015</v>
          </cell>
          <cell r="M48">
            <v>2016</v>
          </cell>
          <cell r="N48">
            <v>2017</v>
          </cell>
          <cell r="O48">
            <v>2018</v>
          </cell>
          <cell r="P48">
            <v>2019</v>
          </cell>
          <cell r="Q48">
            <v>2020</v>
          </cell>
        </row>
        <row r="50">
          <cell r="B50" t="str">
            <v>Amortissement Actif Cible</v>
          </cell>
          <cell r="D50">
            <v>-1844770.7532139092</v>
          </cell>
          <cell r="E50">
            <v>-5692688.8696360551</v>
          </cell>
          <cell r="F50">
            <v>-4707415.796045199</v>
          </cell>
          <cell r="G50">
            <v>-3892670.7544219913</v>
          </cell>
          <cell r="H50">
            <v>-3218939.2776951082</v>
          </cell>
          <cell r="I50">
            <v>-2661815.1719401856</v>
          </cell>
          <cell r="J50">
            <v>-2201116.3921813075</v>
          </cell>
          <cell r="K50">
            <v>-1820153.9396883887</v>
          </cell>
          <cell r="L50">
            <v>-1739258.2090355717</v>
          </cell>
          <cell r="M50">
            <v>-1739258.2090355717</v>
          </cell>
          <cell r="N50">
            <v>-1739258.2090355717</v>
          </cell>
          <cell r="O50">
            <v>-1739258.2090355717</v>
          </cell>
          <cell r="P50">
            <v>-1739258.2090355717</v>
          </cell>
          <cell r="Q50">
            <v>0</v>
          </cell>
        </row>
        <row r="51">
          <cell r="B51">
            <v>0</v>
          </cell>
        </row>
        <row r="52">
          <cell r="B52" t="str">
            <v>Loyer - payés</v>
          </cell>
          <cell r="D52">
            <v>755372.23896127276</v>
          </cell>
          <cell r="E52">
            <v>2993830.4353641928</v>
          </cell>
          <cell r="F52">
            <v>2997422.5068516261</v>
          </cell>
          <cell r="G52">
            <v>3001283.6949096969</v>
          </cell>
          <cell r="H52">
            <v>3005354.5497192978</v>
          </cell>
          <cell r="I52">
            <v>3009761.2316808659</v>
          </cell>
          <cell r="J52">
            <v>3014173.9636930833</v>
          </cell>
          <cell r="K52">
            <v>3018944.7742524459</v>
          </cell>
          <cell r="L52">
            <v>3023974.6450640163</v>
          </cell>
          <cell r="M52">
            <v>3029447.2837749938</v>
          </cell>
          <cell r="N52">
            <v>3034874.1249077702</v>
          </cell>
          <cell r="O52">
            <v>3040768.9769519689</v>
          </cell>
          <cell r="P52">
            <v>2287194.0851130579</v>
          </cell>
          <cell r="Q52">
            <v>0</v>
          </cell>
        </row>
        <row r="53">
          <cell r="B53" t="str">
            <v>Loyer - Différés</v>
          </cell>
          <cell r="D53">
            <v>122327.526547338</v>
          </cell>
          <cell r="E53">
            <v>505852.69067720789</v>
          </cell>
          <cell r="F53">
            <v>533302.4827856546</v>
          </cell>
          <cell r="G53">
            <v>562261.39322118694</v>
          </cell>
          <cell r="H53">
            <v>592792.80429319222</v>
          </cell>
          <cell r="I53">
            <v>625333.6630522518</v>
          </cell>
          <cell r="J53">
            <v>658938.40909658466</v>
          </cell>
          <cell r="K53">
            <v>694719.48829180258</v>
          </cell>
          <cell r="L53">
            <v>732443.51937857911</v>
          </cell>
          <cell r="M53">
            <v>772979.05375820724</v>
          </cell>
          <cell r="N53">
            <v>814189.61820673419</v>
          </cell>
          <cell r="O53">
            <v>858401.00853822334</v>
          </cell>
          <cell r="P53">
            <v>674553.58540859947</v>
          </cell>
          <cell r="Q53">
            <v>0</v>
          </cell>
        </row>
        <row r="54">
          <cell r="B54" t="str">
            <v>Option d'achat</v>
          </cell>
          <cell r="P54">
            <v>5210379.3</v>
          </cell>
        </row>
        <row r="55">
          <cell r="B55" t="str">
            <v>Prêt Exim - Intérêts</v>
          </cell>
          <cell r="D55">
            <v>-422800.81150251394</v>
          </cell>
          <cell r="E55">
            <v>-1635805.2508456151</v>
          </cell>
          <cell r="F55">
            <v>-1523832.216170978</v>
          </cell>
          <cell r="G55">
            <v>-1410541.1116932933</v>
          </cell>
          <cell r="H55">
            <v>-1291098.1758373354</v>
          </cell>
          <cell r="I55">
            <v>-1168629.5252626848</v>
          </cell>
          <cell r="J55">
            <v>-1032590.3567613059</v>
          </cell>
          <cell r="K55">
            <v>-892624.27988423989</v>
          </cell>
          <cell r="L55">
            <v>-745057.89133578597</v>
          </cell>
          <cell r="M55">
            <v>-591329.7162561306</v>
          </cell>
          <cell r="N55">
            <v>-425551.47164079337</v>
          </cell>
          <cell r="O55">
            <v>-252622.516711356</v>
          </cell>
          <cell r="P55">
            <v>-70303.329635701448</v>
          </cell>
        </row>
        <row r="56">
          <cell r="B56" t="str">
            <v>Prêt Exim - Marge</v>
          </cell>
          <cell r="D56">
            <v>19218.218704659725</v>
          </cell>
          <cell r="E56">
            <v>74354.784129346139</v>
          </cell>
          <cell r="F56">
            <v>69265.100735044456</v>
          </cell>
          <cell r="G56">
            <v>64115.505076967871</v>
          </cell>
          <cell r="H56">
            <v>58686.28071987888</v>
          </cell>
          <cell r="I56">
            <v>53119.523875576589</v>
          </cell>
          <cell r="J56">
            <v>46935.925307332094</v>
          </cell>
          <cell r="K56">
            <v>40573.830903829083</v>
          </cell>
          <cell r="L56">
            <v>33866.267787990269</v>
          </cell>
          <cell r="M56">
            <v>26878.623466187761</v>
          </cell>
          <cell r="N56">
            <v>19343.24871094515</v>
          </cell>
          <cell r="O56">
            <v>11482.841668698</v>
          </cell>
          <cell r="P56">
            <v>3195.6058925318835</v>
          </cell>
        </row>
        <row r="57">
          <cell r="B57" t="str">
            <v>Prêt Exim - Premium</v>
          </cell>
          <cell r="D57">
            <v>-22649.685358904109</v>
          </cell>
          <cell r="E57">
            <v>-73813.706749999998</v>
          </cell>
          <cell r="F57">
            <v>-73813.706749999998</v>
          </cell>
          <cell r="G57">
            <v>-73813.706749999998</v>
          </cell>
          <cell r="H57">
            <v>-73813.706749999998</v>
          </cell>
          <cell r="I57">
            <v>-73813.706749999998</v>
          </cell>
          <cell r="J57">
            <v>-73813.706749999998</v>
          </cell>
          <cell r="K57">
            <v>-73813.706749999998</v>
          </cell>
          <cell r="L57">
            <v>-73813.706749999998</v>
          </cell>
          <cell r="M57">
            <v>-73813.706749999998</v>
          </cell>
          <cell r="N57">
            <v>-73813.706749999998</v>
          </cell>
          <cell r="O57">
            <v>-73813.706749999998</v>
          </cell>
          <cell r="P57">
            <v>-51164.021391095885</v>
          </cell>
        </row>
        <row r="58">
          <cell r="B58" t="str">
            <v>Prêt SOAR - Intérêts</v>
          </cell>
          <cell r="D58">
            <v>0</v>
          </cell>
          <cell r="E58">
            <v>-17330.32660632527</v>
          </cell>
          <cell r="F58">
            <v>-46087.25167231739</v>
          </cell>
          <cell r="G58">
            <v>-76425.157842874949</v>
          </cell>
          <cell r="H58">
            <v>-108410.4456325949</v>
          </cell>
          <cell r="I58">
            <v>-142500.86909446667</v>
          </cell>
          <cell r="J58">
            <v>-177705.8411409109</v>
          </cell>
          <cell r="K58">
            <v>-215190.78125018728</v>
          </cell>
          <cell r="L58">
            <v>-254711.19476966729</v>
          </cell>
          <cell r="M58">
            <v>-297176.99269118282</v>
          </cell>
          <cell r="N58">
            <v>-340349.96497059183</v>
          </cell>
          <cell r="O58">
            <v>-386666.65960358072</v>
          </cell>
          <cell r="P58">
            <v>-322217.24413642369</v>
          </cell>
        </row>
        <row r="59">
          <cell r="B59" t="str">
            <v>Prêt SOAR - Marge</v>
          </cell>
          <cell r="D59">
            <v>0</v>
          </cell>
          <cell r="E59">
            <v>-2363.2263554079909</v>
          </cell>
          <cell r="F59">
            <v>-6284.62522804328</v>
          </cell>
          <cell r="G59">
            <v>-10421.61243311931</v>
          </cell>
          <cell r="H59">
            <v>-14783.242586262941</v>
          </cell>
          <cell r="I59">
            <v>-19431.936694700002</v>
          </cell>
          <cell r="J59">
            <v>-24232.614701033308</v>
          </cell>
          <cell r="K59">
            <v>-29344.197443207355</v>
          </cell>
          <cell r="L59">
            <v>-34733.344741318273</v>
          </cell>
          <cell r="M59">
            <v>-40524.13536697947</v>
          </cell>
          <cell r="N59">
            <v>-46411.358859626147</v>
          </cell>
          <cell r="O59">
            <v>-52727.271764124642</v>
          </cell>
          <cell r="P59">
            <v>-43938.715109512326</v>
          </cell>
        </row>
        <row r="61">
          <cell r="B61" t="str">
            <v>Management &amp; agency fees</v>
          </cell>
          <cell r="D61">
            <v>-3068.4931506849316</v>
          </cell>
          <cell r="E61">
            <v>-16931.506849315068</v>
          </cell>
          <cell r="F61">
            <v>-10000</v>
          </cell>
          <cell r="G61">
            <v>-10000</v>
          </cell>
          <cell r="H61">
            <v>-10000</v>
          </cell>
          <cell r="I61">
            <v>-10000</v>
          </cell>
          <cell r="J61">
            <v>-10000</v>
          </cell>
          <cell r="K61">
            <v>-10000</v>
          </cell>
          <cell r="L61">
            <v>-10000</v>
          </cell>
          <cell r="M61">
            <v>-10000</v>
          </cell>
          <cell r="N61">
            <v>-10000</v>
          </cell>
          <cell r="O61">
            <v>-10000</v>
          </cell>
          <cell r="P61">
            <v>-10000</v>
          </cell>
        </row>
        <row r="62">
          <cell r="B62" t="str">
            <v>Commitment fee</v>
          </cell>
          <cell r="D62">
            <v>-6178.9722261354691</v>
          </cell>
          <cell r="E62">
            <v>-23906.39994976627</v>
          </cell>
          <cell r="F62">
            <v>-22269.939607018354</v>
          </cell>
          <cell r="G62">
            <v>-20615.144724987946</v>
          </cell>
          <cell r="H62">
            <v>-18870.492663730489</v>
          </cell>
          <cell r="I62">
            <v>-17078.915814049466</v>
          </cell>
          <cell r="J62">
            <v>-15090.743817822344</v>
          </cell>
          <cell r="K62">
            <v>-13046.110720952725</v>
          </cell>
          <cell r="L62">
            <v>-10890.451801708361</v>
          </cell>
          <cell r="M62">
            <v>-8642.0363451376743</v>
          </cell>
          <cell r="N62">
            <v>-6219.2461543852078</v>
          </cell>
          <cell r="O62">
            <v>-3692.8809925858131</v>
          </cell>
          <cell r="P62">
            <v>-1029.3314282952713</v>
          </cell>
        </row>
        <row r="63">
          <cell r="B63" t="str">
            <v>IFA SAS/Parilease</v>
          </cell>
          <cell r="D63">
            <v>-2016</v>
          </cell>
          <cell r="E63">
            <v>-4800</v>
          </cell>
          <cell r="F63">
            <v>-4800</v>
          </cell>
          <cell r="G63">
            <v>-4800</v>
          </cell>
          <cell r="H63">
            <v>-4800</v>
          </cell>
          <cell r="I63">
            <v>-4800</v>
          </cell>
          <cell r="J63">
            <v>-4800</v>
          </cell>
          <cell r="K63">
            <v>-4800</v>
          </cell>
          <cell r="L63">
            <v>-4800</v>
          </cell>
          <cell r="M63">
            <v>-4800</v>
          </cell>
          <cell r="N63">
            <v>-4800</v>
          </cell>
          <cell r="O63">
            <v>-4800</v>
          </cell>
          <cell r="P63">
            <v>-4800</v>
          </cell>
        </row>
        <row r="64">
          <cell r="B64" t="str">
            <v>TP</v>
          </cell>
          <cell r="D64">
            <v>-67.84</v>
          </cell>
          <cell r="E64">
            <v>-67.84</v>
          </cell>
          <cell r="F64">
            <v>-67.84</v>
          </cell>
          <cell r="G64">
            <v>-67.84</v>
          </cell>
          <cell r="H64">
            <v>-67.84</v>
          </cell>
          <cell r="I64">
            <v>-67.84</v>
          </cell>
          <cell r="J64">
            <v>-67.84</v>
          </cell>
          <cell r="K64">
            <v>-67.84</v>
          </cell>
          <cell r="L64">
            <v>-67.84</v>
          </cell>
          <cell r="M64">
            <v>-67.84</v>
          </cell>
          <cell r="N64">
            <v>-67.84</v>
          </cell>
          <cell r="O64">
            <v>-67.84</v>
          </cell>
          <cell r="P64">
            <v>-67.84</v>
          </cell>
        </row>
        <row r="65">
          <cell r="B65" t="str">
            <v>Rémunération de la trésorerie SAS/Parilease</v>
          </cell>
          <cell r="D65">
            <v>0</v>
          </cell>
          <cell r="E65">
            <v>-88.929133399596466</v>
          </cell>
          <cell r="F65">
            <v>-298.81170378140314</v>
          </cell>
          <cell r="G65">
            <v>-522.64779844689053</v>
          </cell>
          <cell r="H65">
            <v>-752.01189907994433</v>
          </cell>
          <cell r="I65">
            <v>-1003.8158124359844</v>
          </cell>
          <cell r="J65">
            <v>-1277.6153156616554</v>
          </cell>
          <cell r="K65">
            <v>-1594.9778218829786</v>
          </cell>
          <cell r="L65">
            <v>-1892.8933500240487</v>
          </cell>
          <cell r="M65">
            <v>-2271.6781530363692</v>
          </cell>
          <cell r="N65">
            <v>-2610.8642175622813</v>
          </cell>
          <cell r="O65">
            <v>-3003.9946867314352</v>
          </cell>
          <cell r="P65">
            <v>-3345.8327742815682</v>
          </cell>
          <cell r="Q65">
            <v>-3774.1265858886836</v>
          </cell>
        </row>
        <row r="66">
          <cell r="B66" t="str">
            <v>RNAI</v>
          </cell>
          <cell r="C66">
            <v>0</v>
          </cell>
          <cell r="D66">
            <v>-1404634.5712388775</v>
          </cell>
          <cell r="E66">
            <v>-3893758.145955137</v>
          </cell>
          <cell r="F66">
            <v>-2794880.0968050114</v>
          </cell>
          <cell r="G66">
            <v>-1872217.3824568619</v>
          </cell>
          <cell r="H66">
            <v>-1084701.5583317429</v>
          </cell>
          <cell r="I66">
            <v>-410927.36275982828</v>
          </cell>
          <cell r="J66">
            <v>179353.18742895831</v>
          </cell>
          <cell r="K66">
            <v>693602.25988921861</v>
          </cell>
          <cell r="L66">
            <v>915058.90044651052</v>
          </cell>
          <cell r="M66">
            <v>1061420.6464013504</v>
          </cell>
          <cell r="N66">
            <v>1219324.3301969194</v>
          </cell>
          <cell r="O66">
            <v>1383999.7476149397</v>
          </cell>
          <cell r="P66">
            <v>5929198.0529033076</v>
          </cell>
          <cell r="Q66">
            <v>-3774.1265858886836</v>
          </cell>
        </row>
        <row r="67">
          <cell r="B67" t="str">
            <v>Rés taxable du au seul différé d'IS</v>
          </cell>
          <cell r="C67">
            <v>0</v>
          </cell>
          <cell r="D67">
            <v>-1402550.7312388774</v>
          </cell>
          <cell r="E67">
            <v>-3888801.3768217377</v>
          </cell>
          <cell r="F67">
            <v>-2789713.4451012299</v>
          </cell>
          <cell r="G67">
            <v>-1866826.8946584149</v>
          </cell>
          <cell r="H67">
            <v>-1079081.7064326629</v>
          </cell>
          <cell r="I67">
            <v>-405055.70694739226</v>
          </cell>
          <cell r="J67">
            <v>185498.64274461995</v>
          </cell>
          <cell r="K67">
            <v>700065.0777111015</v>
          </cell>
          <cell r="L67">
            <v>921819.6337965345</v>
          </cell>
          <cell r="M67">
            <v>1068560.1645543869</v>
          </cell>
          <cell r="N67">
            <v>1226803.0344144818</v>
          </cell>
          <cell r="O67">
            <v>1391871.5823016712</v>
          </cell>
          <cell r="P67">
            <v>5937411.725677589</v>
          </cell>
          <cell r="Q67">
            <v>0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OS 2008 + Réhabilitation"/>
      <sheetName val="OS 2009"/>
      <sheetName val="Graphique"/>
      <sheetName val="VEFA OS 2009_2010-2011"/>
      <sheetName val="Suivi décaisseme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1">
          <cell r="H11" t="str">
            <v>LE FLORENTIN</v>
          </cell>
          <cell r="L11">
            <v>65</v>
          </cell>
          <cell r="N11">
            <v>9300000</v>
          </cell>
          <cell r="O11">
            <v>6045000</v>
          </cell>
          <cell r="R11">
            <v>3255000</v>
          </cell>
          <cell r="T11">
            <v>39845</v>
          </cell>
          <cell r="BG11">
            <v>40787</v>
          </cell>
        </row>
        <row r="12">
          <cell r="H12" t="str">
            <v>LES JACQUIERS</v>
          </cell>
          <cell r="L12">
            <v>63</v>
          </cell>
          <cell r="N12">
            <v>6900000</v>
          </cell>
          <cell r="O12">
            <v>4485000</v>
          </cell>
          <cell r="R12">
            <v>2415000</v>
          </cell>
          <cell r="T12">
            <v>39706</v>
          </cell>
          <cell r="BG12">
            <v>40298</v>
          </cell>
        </row>
        <row r="13">
          <cell r="H13" t="str">
            <v>ANTHURA 1</v>
          </cell>
          <cell r="L13">
            <v>40</v>
          </cell>
          <cell r="N13">
            <v>5778666</v>
          </cell>
          <cell r="O13">
            <v>3756132.9</v>
          </cell>
          <cell r="R13">
            <v>2022533.0999999999</v>
          </cell>
          <cell r="T13">
            <v>40179</v>
          </cell>
          <cell r="BG13">
            <v>40635.25</v>
          </cell>
        </row>
        <row r="14">
          <cell r="H14" t="str">
            <v>ANTHURA 2</v>
          </cell>
          <cell r="L14">
            <v>65</v>
          </cell>
          <cell r="N14">
            <v>9390334</v>
          </cell>
          <cell r="O14">
            <v>6103717.1000000006</v>
          </cell>
          <cell r="R14">
            <v>3286616.9</v>
          </cell>
          <cell r="T14">
            <v>40179</v>
          </cell>
          <cell r="BG14">
            <v>40635.25</v>
          </cell>
        </row>
        <row r="15">
          <cell r="H15" t="str">
            <v>FARNIENTE</v>
          </cell>
          <cell r="L15">
            <v>30</v>
          </cell>
          <cell r="N15">
            <v>4553969</v>
          </cell>
          <cell r="O15">
            <v>2960079.85</v>
          </cell>
          <cell r="R15">
            <v>1593889.15</v>
          </cell>
          <cell r="T15">
            <v>40179</v>
          </cell>
          <cell r="BG15">
            <v>40665.666666666664</v>
          </cell>
        </row>
        <row r="16">
          <cell r="H16" t="str">
            <v>GABRIELLE</v>
          </cell>
          <cell r="L16">
            <v>24</v>
          </cell>
          <cell r="N16">
            <v>3681150</v>
          </cell>
          <cell r="O16">
            <v>2392747.5</v>
          </cell>
          <cell r="R16">
            <v>1288402.5</v>
          </cell>
          <cell r="T16">
            <v>40179</v>
          </cell>
          <cell r="BG16">
            <v>40604.833333333336</v>
          </cell>
        </row>
        <row r="17">
          <cell r="H17" t="str">
            <v>LES TERRASSES DE SOPHIE</v>
          </cell>
          <cell r="L17">
            <v>36</v>
          </cell>
          <cell r="N17">
            <v>5934000</v>
          </cell>
          <cell r="O17">
            <v>3857100</v>
          </cell>
          <cell r="R17">
            <v>2076899.9999999998</v>
          </cell>
          <cell r="T17">
            <v>40179</v>
          </cell>
          <cell r="BG17">
            <v>40604.833333333336</v>
          </cell>
        </row>
        <row r="18">
          <cell r="H18" t="str">
            <v>CANAMELLE</v>
          </cell>
          <cell r="L18">
            <v>39</v>
          </cell>
          <cell r="N18">
            <v>7430000</v>
          </cell>
          <cell r="O18">
            <v>4829500</v>
          </cell>
          <cell r="R18">
            <v>2600500</v>
          </cell>
          <cell r="T18">
            <v>40179</v>
          </cell>
          <cell r="BG18">
            <v>40665.666666666664</v>
          </cell>
        </row>
        <row r="19">
          <cell r="H19" t="str">
            <v>ALEXANDRA</v>
          </cell>
          <cell r="L19">
            <v>48</v>
          </cell>
          <cell r="N19">
            <v>7107240</v>
          </cell>
          <cell r="O19">
            <v>4619706</v>
          </cell>
          <cell r="R19">
            <v>2487534</v>
          </cell>
          <cell r="T19">
            <v>40179</v>
          </cell>
          <cell r="BG19">
            <v>40665.666666666664</v>
          </cell>
        </row>
        <row r="20">
          <cell r="H20" t="str">
            <v>LE GUETALI</v>
          </cell>
          <cell r="L20">
            <v>84</v>
          </cell>
          <cell r="N20">
            <v>13741565.08</v>
          </cell>
          <cell r="O20">
            <v>8932017.3020000011</v>
          </cell>
          <cell r="R20">
            <v>4809547.7779999999</v>
          </cell>
          <cell r="T20">
            <v>40179</v>
          </cell>
          <cell r="BG20">
            <v>40696.083333333336</v>
          </cell>
        </row>
        <row r="21">
          <cell r="H21" t="str">
            <v>CARDAMONE</v>
          </cell>
          <cell r="L21">
            <v>38</v>
          </cell>
          <cell r="N21">
            <v>5071548.7699999996</v>
          </cell>
          <cell r="O21">
            <v>3296506.7004999998</v>
          </cell>
          <cell r="R21">
            <v>1775042.0694999998</v>
          </cell>
          <cell r="T21">
            <v>40179</v>
          </cell>
          <cell r="BG21">
            <v>40635.25</v>
          </cell>
        </row>
        <row r="22">
          <cell r="H22" t="str">
            <v>QUAI DES REVES</v>
          </cell>
          <cell r="L22">
            <v>27</v>
          </cell>
          <cell r="N22">
            <v>4861918.79</v>
          </cell>
          <cell r="O22">
            <v>3160247.2135000001</v>
          </cell>
          <cell r="R22">
            <v>1701671.5765</v>
          </cell>
          <cell r="T22">
            <v>40179</v>
          </cell>
          <cell r="BG22">
            <v>40604.833333333336</v>
          </cell>
        </row>
        <row r="23">
          <cell r="H23" t="str">
            <v>LES DIPLOMES D'ANJOU</v>
          </cell>
          <cell r="L23">
            <v>31</v>
          </cell>
          <cell r="N23">
            <v>5685976.3300000001</v>
          </cell>
          <cell r="O23">
            <v>3695884.6145000001</v>
          </cell>
          <cell r="R23">
            <v>1990091.7154999999</v>
          </cell>
          <cell r="T23">
            <v>40179</v>
          </cell>
          <cell r="BG23">
            <v>40635.25</v>
          </cell>
        </row>
        <row r="24">
          <cell r="H24" t="str">
            <v>DOMAINE DES VAVANGUES 1</v>
          </cell>
          <cell r="L24">
            <v>19</v>
          </cell>
          <cell r="N24">
            <v>3438183.1</v>
          </cell>
          <cell r="O24">
            <v>2234819.0150000001</v>
          </cell>
          <cell r="R24">
            <v>1203364.085</v>
          </cell>
          <cell r="T24">
            <v>40179</v>
          </cell>
          <cell r="BG24">
            <v>40604.833333333336</v>
          </cell>
        </row>
        <row r="25">
          <cell r="H25" t="str">
            <v>DOMAINE DES VAVANGUES 2</v>
          </cell>
          <cell r="L25">
            <v>42</v>
          </cell>
          <cell r="N25">
            <v>8558022</v>
          </cell>
          <cell r="O25">
            <v>5562714.2999999998</v>
          </cell>
          <cell r="R25">
            <v>2995307.6999999997</v>
          </cell>
          <cell r="T25">
            <v>40179</v>
          </cell>
          <cell r="BG25">
            <v>40604.833333333336</v>
          </cell>
        </row>
        <row r="26">
          <cell r="H26" t="str">
            <v>LE GALABERT</v>
          </cell>
          <cell r="L26">
            <v>14</v>
          </cell>
          <cell r="N26">
            <v>2401085</v>
          </cell>
          <cell r="O26">
            <v>1560705.25</v>
          </cell>
          <cell r="R26">
            <v>840379.75</v>
          </cell>
          <cell r="T26">
            <v>40179</v>
          </cell>
          <cell r="BG26">
            <v>40540.958333333336</v>
          </cell>
        </row>
        <row r="27">
          <cell r="H27" t="str">
            <v>CLOS DES VACOAS</v>
          </cell>
          <cell r="L27">
            <v>24</v>
          </cell>
          <cell r="N27">
            <v>3747070</v>
          </cell>
          <cell r="O27">
            <v>2435595.5</v>
          </cell>
          <cell r="R27">
            <v>1311474.5</v>
          </cell>
          <cell r="T27">
            <v>40179</v>
          </cell>
          <cell r="BG27">
            <v>40540.958333333336</v>
          </cell>
        </row>
        <row r="28">
          <cell r="H28" t="str">
            <v>LES VILLAS DE LA PEPINIERE</v>
          </cell>
          <cell r="L28">
            <v>23</v>
          </cell>
          <cell r="N28">
            <v>5368768</v>
          </cell>
          <cell r="O28">
            <v>3489699.2</v>
          </cell>
          <cell r="R28">
            <v>1879068.7999999998</v>
          </cell>
          <cell r="T28">
            <v>40179</v>
          </cell>
          <cell r="BG28">
            <v>40540.958333333336</v>
          </cell>
        </row>
        <row r="29">
          <cell r="H29" t="str">
            <v>LES VILLAS FREMICOURT</v>
          </cell>
          <cell r="L29">
            <v>23</v>
          </cell>
          <cell r="N29">
            <v>4464302</v>
          </cell>
          <cell r="O29">
            <v>2901796.3000000003</v>
          </cell>
          <cell r="R29">
            <v>1562505.7</v>
          </cell>
          <cell r="T29">
            <v>40179</v>
          </cell>
          <cell r="BG29">
            <v>40540.958333333336</v>
          </cell>
        </row>
        <row r="30">
          <cell r="H30" t="str">
            <v>THUYAS</v>
          </cell>
          <cell r="L30">
            <v>31</v>
          </cell>
          <cell r="N30">
            <v>6511618</v>
          </cell>
          <cell r="O30">
            <v>4232551.7</v>
          </cell>
          <cell r="R30">
            <v>2279066.2999999998</v>
          </cell>
          <cell r="T30">
            <v>40179</v>
          </cell>
          <cell r="BG30">
            <v>40540.958333333336</v>
          </cell>
        </row>
        <row r="31">
          <cell r="H31" t="str">
            <v>SAINT ODILON</v>
          </cell>
          <cell r="L31">
            <v>25</v>
          </cell>
          <cell r="N31">
            <v>3741807</v>
          </cell>
          <cell r="O31">
            <v>2432174.5500000003</v>
          </cell>
          <cell r="R31">
            <v>1309632.45</v>
          </cell>
          <cell r="T31">
            <v>40179</v>
          </cell>
          <cell r="BG31">
            <v>40540.958333333336</v>
          </cell>
        </row>
        <row r="32">
          <cell r="H32" t="str">
            <v>CLOS DES CAMPHRIERS</v>
          </cell>
          <cell r="L32">
            <v>21</v>
          </cell>
          <cell r="N32">
            <v>4282237.3600000003</v>
          </cell>
          <cell r="O32">
            <v>2783454.2840000005</v>
          </cell>
          <cell r="R32">
            <v>1498783.0760000001</v>
          </cell>
          <cell r="T32">
            <v>40179</v>
          </cell>
          <cell r="BG32">
            <v>40540.958333333336</v>
          </cell>
        </row>
        <row r="33">
          <cell r="H33" t="str">
            <v>LE JUGE</v>
          </cell>
          <cell r="L33">
            <v>12</v>
          </cell>
          <cell r="N33">
            <v>2728474.46</v>
          </cell>
          <cell r="O33">
            <v>1773508.399</v>
          </cell>
          <cell r="R33">
            <v>954966.06099999987</v>
          </cell>
          <cell r="T33">
            <v>40179</v>
          </cell>
          <cell r="BG33">
            <v>40540.958333333336</v>
          </cell>
        </row>
        <row r="34">
          <cell r="H34" t="str">
            <v>LE COLOSSE</v>
          </cell>
          <cell r="L34">
            <v>20</v>
          </cell>
          <cell r="N34">
            <v>2940735</v>
          </cell>
          <cell r="O34">
            <v>1911477.75</v>
          </cell>
          <cell r="R34">
            <v>1029257.2499999999</v>
          </cell>
          <cell r="T34">
            <v>40179</v>
          </cell>
          <cell r="BG34">
            <v>40540.958333333336</v>
          </cell>
        </row>
        <row r="35">
          <cell r="H35" t="str">
            <v>SOLENE</v>
          </cell>
          <cell r="L35">
            <v>26</v>
          </cell>
          <cell r="N35">
            <v>4274687</v>
          </cell>
          <cell r="O35">
            <v>2778546.5500000003</v>
          </cell>
          <cell r="R35">
            <v>1496140.45</v>
          </cell>
          <cell r="T35">
            <v>40179</v>
          </cell>
          <cell r="BG35">
            <v>40540.958333333336</v>
          </cell>
        </row>
        <row r="36">
          <cell r="H36" t="str">
            <v>JULIETTE</v>
          </cell>
          <cell r="L36">
            <v>60</v>
          </cell>
          <cell r="N36">
            <v>9054376</v>
          </cell>
          <cell r="O36">
            <v>5885344.4000000004</v>
          </cell>
          <cell r="R36">
            <v>3169031.5999999996</v>
          </cell>
          <cell r="T36">
            <v>40360</v>
          </cell>
          <cell r="BG36">
            <v>40816.25</v>
          </cell>
        </row>
        <row r="37">
          <cell r="H37" t="str">
            <v xml:space="preserve">MATISSE </v>
          </cell>
          <cell r="L37">
            <v>90</v>
          </cell>
          <cell r="N37">
            <v>15637765.531914894</v>
          </cell>
          <cell r="O37">
            <v>10164547.595744681</v>
          </cell>
          <cell r="R37">
            <v>5473217.936170212</v>
          </cell>
          <cell r="T37">
            <v>40360</v>
          </cell>
          <cell r="BG37">
            <v>40968.333333333336</v>
          </cell>
        </row>
        <row r="38">
          <cell r="H38" t="str">
            <v xml:space="preserve">MATISSE </v>
          </cell>
          <cell r="L38">
            <v>51</v>
          </cell>
          <cell r="N38">
            <v>8861400.4680851065</v>
          </cell>
          <cell r="O38">
            <v>5759910.3042553198</v>
          </cell>
          <cell r="R38">
            <v>3101490.1638297872</v>
          </cell>
          <cell r="T38">
            <v>40360</v>
          </cell>
          <cell r="BG38">
            <v>40968.333333333336</v>
          </cell>
        </row>
        <row r="39">
          <cell r="H39" t="str">
            <v>FERMONTE</v>
          </cell>
          <cell r="L39">
            <v>49</v>
          </cell>
          <cell r="N39">
            <v>9362391</v>
          </cell>
          <cell r="O39">
            <v>6085554.1500000004</v>
          </cell>
          <cell r="R39">
            <v>3276836.8499999996</v>
          </cell>
          <cell r="T39">
            <v>40360</v>
          </cell>
          <cell r="BG39">
            <v>40816.25</v>
          </cell>
        </row>
        <row r="40">
          <cell r="H40" t="str">
            <v xml:space="preserve">FREGATE 1 </v>
          </cell>
          <cell r="L40">
            <v>56</v>
          </cell>
          <cell r="N40">
            <v>9627001</v>
          </cell>
          <cell r="O40">
            <v>6257550.6500000004</v>
          </cell>
          <cell r="R40">
            <v>3369450.3499999996</v>
          </cell>
          <cell r="T40">
            <v>40360</v>
          </cell>
          <cell r="BG40">
            <v>40816.25</v>
          </cell>
        </row>
        <row r="41">
          <cell r="H41" t="str">
            <v>FREGATE 2</v>
          </cell>
          <cell r="L41">
            <v>58</v>
          </cell>
          <cell r="N41">
            <v>9530000</v>
          </cell>
          <cell r="O41">
            <v>6194500</v>
          </cell>
          <cell r="R41">
            <v>3335500</v>
          </cell>
          <cell r="T41">
            <v>40360</v>
          </cell>
          <cell r="BG41">
            <v>40816.25</v>
          </cell>
        </row>
        <row r="42">
          <cell r="H42" t="str">
            <v>ALIZEA</v>
          </cell>
          <cell r="L42">
            <v>31</v>
          </cell>
          <cell r="N42">
            <v>5626221</v>
          </cell>
          <cell r="O42">
            <v>3657043.65</v>
          </cell>
          <cell r="R42">
            <v>1969177.3499999999</v>
          </cell>
          <cell r="T42">
            <v>40360</v>
          </cell>
          <cell r="BG42">
            <v>40816.25</v>
          </cell>
        </row>
        <row r="43">
          <cell r="H43" t="str">
            <v>LE PHOENIX</v>
          </cell>
          <cell r="L43">
            <v>20</v>
          </cell>
          <cell r="N43">
            <v>5661067</v>
          </cell>
          <cell r="O43">
            <v>3679693.5500000003</v>
          </cell>
          <cell r="R43">
            <v>1981373.45</v>
          </cell>
          <cell r="T43">
            <v>40360</v>
          </cell>
          <cell r="BG43">
            <v>40816.25</v>
          </cell>
        </row>
        <row r="44">
          <cell r="H44" t="str">
            <v>ROSSAN</v>
          </cell>
          <cell r="L44">
            <v>95</v>
          </cell>
          <cell r="N44">
            <v>15773750</v>
          </cell>
          <cell r="O44">
            <v>10252937.5</v>
          </cell>
          <cell r="R44">
            <v>5520812.5</v>
          </cell>
          <cell r="T44">
            <v>40360</v>
          </cell>
          <cell r="BG44">
            <v>40816.25</v>
          </cell>
        </row>
        <row r="45">
          <cell r="H45" t="str">
            <v>CHAMBLY</v>
          </cell>
          <cell r="L45">
            <v>91</v>
          </cell>
          <cell r="N45">
            <v>14836153</v>
          </cell>
          <cell r="O45">
            <v>9643499.4500000011</v>
          </cell>
          <cell r="R45">
            <v>5192653.55</v>
          </cell>
          <cell r="T45">
            <v>40360</v>
          </cell>
          <cell r="BG45">
            <v>40816.25</v>
          </cell>
        </row>
        <row r="46">
          <cell r="H46" t="str">
            <v>INDIANNA</v>
          </cell>
          <cell r="L46">
            <v>23</v>
          </cell>
          <cell r="N46">
            <v>4230492</v>
          </cell>
          <cell r="O46">
            <v>2749819.8000000003</v>
          </cell>
          <cell r="R46">
            <v>1480672.2</v>
          </cell>
          <cell r="T46">
            <v>40360</v>
          </cell>
          <cell r="BG46">
            <v>40816.25</v>
          </cell>
        </row>
        <row r="47">
          <cell r="H47" t="str">
            <v>BADAMIERS</v>
          </cell>
          <cell r="L47">
            <v>32</v>
          </cell>
          <cell r="N47">
            <v>4854324</v>
          </cell>
          <cell r="O47">
            <v>3155310.6</v>
          </cell>
          <cell r="R47">
            <v>1699013.4</v>
          </cell>
          <cell r="T47">
            <v>40360</v>
          </cell>
          <cell r="BG47">
            <v>40816.25</v>
          </cell>
        </row>
        <row r="48">
          <cell r="H48" t="str">
            <v>LE CLOS DES MANGUIERS</v>
          </cell>
          <cell r="L48">
            <v>27</v>
          </cell>
          <cell r="N48">
            <v>4849250</v>
          </cell>
          <cell r="O48">
            <v>3152012.5</v>
          </cell>
          <cell r="R48">
            <v>1697237.5</v>
          </cell>
          <cell r="T48">
            <v>40360</v>
          </cell>
          <cell r="BG48">
            <v>40816.25</v>
          </cell>
        </row>
        <row r="49">
          <cell r="H49" t="str">
            <v>MARINE</v>
          </cell>
          <cell r="L49">
            <v>10</v>
          </cell>
          <cell r="N49">
            <v>1712054</v>
          </cell>
          <cell r="O49">
            <v>1112835.1000000001</v>
          </cell>
          <cell r="R49">
            <v>599218.89999999991</v>
          </cell>
          <cell r="T49">
            <v>40360</v>
          </cell>
          <cell r="BG49">
            <v>40816.25</v>
          </cell>
        </row>
        <row r="50">
          <cell r="H50" t="str">
            <v>LE DOMAINE DES CHENES</v>
          </cell>
          <cell r="L50">
            <v>12</v>
          </cell>
          <cell r="N50">
            <v>2357489</v>
          </cell>
          <cell r="O50">
            <v>1532367.85</v>
          </cell>
          <cell r="R50">
            <v>825121.14999999991</v>
          </cell>
          <cell r="T50">
            <v>40360</v>
          </cell>
          <cell r="BG50">
            <v>40360</v>
          </cell>
        </row>
        <row r="51">
          <cell r="H51" t="str">
            <v>SAINTE AGATHE</v>
          </cell>
          <cell r="L51">
            <v>18</v>
          </cell>
          <cell r="N51">
            <v>3431048</v>
          </cell>
          <cell r="O51">
            <v>2230181.2000000002</v>
          </cell>
          <cell r="R51">
            <v>1200866.7999999998</v>
          </cell>
          <cell r="T51">
            <v>40360</v>
          </cell>
          <cell r="BG51">
            <v>40816.25</v>
          </cell>
        </row>
        <row r="52">
          <cell r="H52" t="str">
            <v>SALVETERRE</v>
          </cell>
          <cell r="L52">
            <v>9</v>
          </cell>
          <cell r="N52">
            <v>1425316</v>
          </cell>
          <cell r="O52">
            <v>926455.4</v>
          </cell>
          <cell r="R52">
            <v>498860.6</v>
          </cell>
          <cell r="T52">
            <v>40452</v>
          </cell>
          <cell r="BG52">
            <v>40817</v>
          </cell>
        </row>
        <row r="53">
          <cell r="H53" t="str">
            <v>MARINA</v>
          </cell>
          <cell r="L53">
            <v>114</v>
          </cell>
          <cell r="N53">
            <v>20323949</v>
          </cell>
          <cell r="O53">
            <v>13210566.85</v>
          </cell>
          <cell r="R53">
            <v>7113382.1499999994</v>
          </cell>
          <cell r="T53">
            <v>40452</v>
          </cell>
          <cell r="BG53">
            <v>40999.5</v>
          </cell>
        </row>
        <row r="54">
          <cell r="H54" t="str">
            <v>SAPOTILLES</v>
          </cell>
          <cell r="L54">
            <v>14</v>
          </cell>
          <cell r="N54">
            <v>2385650</v>
          </cell>
          <cell r="O54">
            <v>1550672.5</v>
          </cell>
          <cell r="R54">
            <v>834977.5</v>
          </cell>
          <cell r="T54">
            <v>40452</v>
          </cell>
          <cell r="BG54">
            <v>40817</v>
          </cell>
        </row>
        <row r="55">
          <cell r="H55" t="str">
            <v>TAMARINA</v>
          </cell>
          <cell r="L55">
            <v>88</v>
          </cell>
          <cell r="N55">
            <v>14500000</v>
          </cell>
          <cell r="O55">
            <v>9425000</v>
          </cell>
          <cell r="R55">
            <v>5075000</v>
          </cell>
          <cell r="T55">
            <v>40452</v>
          </cell>
          <cell r="BG55">
            <v>40999.5</v>
          </cell>
        </row>
        <row r="56">
          <cell r="H56" t="str">
            <v>RAISSA</v>
          </cell>
          <cell r="L56">
            <v>25</v>
          </cell>
          <cell r="N56">
            <v>3478000</v>
          </cell>
          <cell r="O56">
            <v>2260700</v>
          </cell>
          <cell r="R56">
            <v>1217300</v>
          </cell>
          <cell r="T56">
            <v>40452</v>
          </cell>
          <cell r="BG56">
            <v>40877.833333333336</v>
          </cell>
        </row>
        <row r="57">
          <cell r="H57" t="str">
            <v>SAMIYA</v>
          </cell>
          <cell r="L57">
            <v>13</v>
          </cell>
          <cell r="N57">
            <v>2150400</v>
          </cell>
          <cell r="O57">
            <v>1397760</v>
          </cell>
          <cell r="R57">
            <v>752640</v>
          </cell>
          <cell r="T57">
            <v>40452</v>
          </cell>
          <cell r="BG57">
            <v>40817</v>
          </cell>
        </row>
        <row r="58">
          <cell r="H58" t="str">
            <v>LIANE PAPILLON</v>
          </cell>
          <cell r="L58">
            <v>12</v>
          </cell>
          <cell r="N58">
            <v>1694814</v>
          </cell>
          <cell r="O58">
            <v>1101629.1000000001</v>
          </cell>
          <cell r="R58">
            <v>593184.89999999991</v>
          </cell>
          <cell r="T58">
            <v>40452</v>
          </cell>
          <cell r="BG58">
            <v>40817</v>
          </cell>
        </row>
        <row r="59">
          <cell r="H59" t="str">
            <v>SAINT MAXIME</v>
          </cell>
          <cell r="L59">
            <v>34</v>
          </cell>
          <cell r="N59">
            <v>6396442.4800000004</v>
          </cell>
          <cell r="O59">
            <v>4157687.6120000007</v>
          </cell>
          <cell r="R59">
            <v>2238754.8679999998</v>
          </cell>
          <cell r="T59">
            <v>40452</v>
          </cell>
          <cell r="BG59">
            <v>40938.666666666664</v>
          </cell>
        </row>
        <row r="60">
          <cell r="H60" t="str">
            <v>ENTREE DE VILLE</v>
          </cell>
          <cell r="L60">
            <v>39</v>
          </cell>
          <cell r="N60">
            <v>6178200</v>
          </cell>
          <cell r="O60">
            <v>4015830</v>
          </cell>
          <cell r="R60">
            <v>2162370</v>
          </cell>
          <cell r="T60">
            <v>40452</v>
          </cell>
          <cell r="BG60">
            <v>40938.666666666664</v>
          </cell>
        </row>
        <row r="61">
          <cell r="H61" t="str">
            <v>Résidence ETANG DU GOL</v>
          </cell>
          <cell r="L61">
            <v>99</v>
          </cell>
          <cell r="N61">
            <v>18377434</v>
          </cell>
          <cell r="O61">
            <v>11945332.1</v>
          </cell>
          <cell r="R61">
            <v>6432101.8999999994</v>
          </cell>
          <cell r="T61">
            <v>40452</v>
          </cell>
          <cell r="BG61">
            <v>40999.5</v>
          </cell>
        </row>
        <row r="62">
          <cell r="H62" t="str">
            <v>PETIT FRERE</v>
          </cell>
          <cell r="L62">
            <v>25</v>
          </cell>
          <cell r="N62">
            <v>4237244</v>
          </cell>
          <cell r="O62">
            <v>2754208.6</v>
          </cell>
          <cell r="R62">
            <v>1483035.4</v>
          </cell>
          <cell r="T62">
            <v>40452</v>
          </cell>
          <cell r="BG62">
            <v>40847.416666666664</v>
          </cell>
        </row>
        <row r="63">
          <cell r="H63" t="str">
            <v>DOMAINE MONTVERT</v>
          </cell>
          <cell r="L63">
            <v>10</v>
          </cell>
          <cell r="N63">
            <v>1988825</v>
          </cell>
          <cell r="O63">
            <v>1292736.25</v>
          </cell>
          <cell r="R63">
            <v>696088.75</v>
          </cell>
          <cell r="T63">
            <v>40452</v>
          </cell>
          <cell r="BG63">
            <v>40817</v>
          </cell>
        </row>
        <row r="64">
          <cell r="H64" t="str">
            <v>PK22</v>
          </cell>
          <cell r="L64">
            <v>23</v>
          </cell>
          <cell r="N64">
            <v>4467529</v>
          </cell>
          <cell r="O64">
            <v>2903893.85</v>
          </cell>
          <cell r="R64">
            <v>1563635.15</v>
          </cell>
          <cell r="T64">
            <v>40452</v>
          </cell>
          <cell r="BG64">
            <v>40877.833333333336</v>
          </cell>
        </row>
        <row r="65">
          <cell r="H65" t="str">
            <v>LE CAP</v>
          </cell>
          <cell r="L65">
            <v>12</v>
          </cell>
          <cell r="N65">
            <v>2240128.7400000002</v>
          </cell>
          <cell r="O65">
            <v>1456083.6810000001</v>
          </cell>
          <cell r="R65">
            <v>784045.05900000001</v>
          </cell>
          <cell r="T65">
            <v>40452</v>
          </cell>
          <cell r="BG65">
            <v>40817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v"/>
      <sheetName val="Informations"/>
      <sheetName val="Surface"/>
      <sheetName val="CAO"/>
      <sheetName val="Bilan"/>
      <sheetName val="montage défiscalisation"/>
      <sheetName val="DDE et plan financement"/>
      <sheetName val="Crédit vendeur et cdt bail"/>
      <sheetName val="Trésorerie immeuble"/>
      <sheetName val="SNC"/>
      <sheetName val="gain fiscal et rentabilité"/>
      <sheetName val="Paramètres"/>
      <sheetName val="Aide"/>
      <sheetName val="Bloc (2)"/>
    </sheetNames>
    <sheetDataSet>
      <sheetData sheetId="0"/>
      <sheetData sheetId="1">
        <row r="9">
          <cell r="C9" t="str">
            <v>opération test defiscalisation</v>
          </cell>
        </row>
      </sheetData>
      <sheetData sheetId="2">
        <row r="60">
          <cell r="D60">
            <v>60</v>
          </cell>
        </row>
      </sheetData>
      <sheetData sheetId="3">
        <row r="8">
          <cell r="G8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>
        <row r="24">
          <cell r="D24">
            <v>3.0000000000000001E-3</v>
          </cell>
        </row>
      </sheetData>
      <sheetData sheetId="12"/>
      <sheetData sheetId="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ar. com."/>
      <sheetName val="Par. glob."/>
      <sheetName val="Par. prêt"/>
      <sheetName val="Par. Op."/>
      <sheetName val="Surf."/>
      <sheetName val="Prix rev.CE"/>
      <sheetName val="Defisc"/>
      <sheetName val="Prés."/>
      <sheetName val="CA"/>
      <sheetName val="Financeurs"/>
      <sheetName val="DDE - B simpl."/>
      <sheetName val="DDE - B détail."/>
      <sheetName val="DDE - Attest."/>
      <sheetName val="DDE - Cont."/>
      <sheetName val="CEX - Recap"/>
      <sheetName val="CEX - Graph."/>
      <sheetName val="CEX - Résult."/>
      <sheetName val="ODSDataSheet"/>
      <sheetName val="ODSTempDataShee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">
          <cell r="F5" t="str">
            <v>WALLIS</v>
          </cell>
        </row>
        <row r="7">
          <cell r="F7">
            <v>9643</v>
          </cell>
        </row>
        <row r="28">
          <cell r="F28" t="str">
            <v>St-PIERRE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ille souscription F CFP"/>
      <sheetName val="Budget PAR BATIMENT"/>
      <sheetName val="Budget avec frais"/>
      <sheetName val="Data"/>
      <sheetName val="Invest"/>
      <sheetName val="Loyers SCI"/>
      <sheetName val="SCI"/>
      <sheetName val="SCI bis"/>
      <sheetName val="Emprunts"/>
      <sheetName val="Emprunt Investisseurs"/>
      <sheetName val="Encours Gage espèces"/>
      <sheetName val="Rém Compte séquestre CPI"/>
      <sheetName val="Plans de Financement"/>
      <sheetName val="Sché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 opération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"/>
      <sheetName val="dette SAS"/>
      <sheetName val="dette BNPP SA"/>
      <sheetName val="Inv"/>
      <sheetName val="Amortissement"/>
      <sheetName val="SAS"/>
      <sheetName val="BNP P SA"/>
      <sheetName val="Echéancier d'IS"/>
      <sheetName val="Conso"/>
      <sheetName val="Synthèse"/>
      <sheetName val="Graph1"/>
      <sheetName val="Sortie"/>
      <sheetName val="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x rev.CE"/>
      <sheetName val="Par. Op."/>
    </sheetNames>
    <sheetDataSet>
      <sheetData sheetId="0" refreshError="1"/>
      <sheetData sheetId="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\\S3E116\partage\Affaires\116 E"/>
      <sheetName val="A faire 116 C 3646"/>
      <sheetName val="\\F"/>
    </sheetNames>
    <definedNames>
      <definedName name="Macro3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 FRAFU LLTS"/>
      <sheetName val="Bilan FRAFU"/>
      <sheetName val="Bilan FRAFU.xls"/>
      <sheetName val="\\FICS-01\Organisation\4 - Dépa"/>
    </sheetNames>
    <definedNames>
      <definedName name="Macro3" refersTo="#REF!"/>
      <definedName name="Macro4" refersTo="#REF!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"/>
      <sheetName val="Financement+loyers"/>
      <sheetName val="tréso"/>
      <sheetName val="Amortissement"/>
      <sheetName val="Amortissement gf"/>
      <sheetName val="Compta - RBT"/>
      <sheetName val="Echéancier d'IS"/>
      <sheetName val="Courbe"/>
    </sheetNames>
    <sheetDataSet>
      <sheetData sheetId="0"/>
      <sheetData sheetId="1"/>
      <sheetData sheetId="2"/>
      <sheetData sheetId="3"/>
      <sheetData sheetId="4"/>
      <sheetData sheetId="5">
        <row r="9">
          <cell r="B9">
            <v>1000000</v>
          </cell>
        </row>
      </sheetData>
      <sheetData sheetId="6"/>
      <sheetData sheetId="7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.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6 Fiche PRG"/>
      <sheetName val="76 Budget"/>
      <sheetName val="LLS-LLTS  BDG"/>
      <sheetName val="  AS17   BDG"/>
      <sheetName val="PAETS 225"/>
      <sheetName val="Autre prêt "/>
      <sheetName val="76 Suivi financier"/>
      <sheetName val="76  Equilibre LT"/>
    </sheetNames>
    <sheetDataSet>
      <sheetData sheetId="0" refreshError="1"/>
      <sheetData sheetId="1" refreshError="1">
        <row r="3">
          <cell r="H3">
            <v>2.1000000000000001E-2</v>
          </cell>
        </row>
        <row r="4">
          <cell r="H4">
            <v>9.5000000000000001E-2</v>
          </cell>
        </row>
      </sheetData>
      <sheetData sheetId="2" refreshError="1">
        <row r="1">
          <cell r="A1" t="str">
            <v>SODEGIS</v>
          </cell>
          <cell r="D1" t="str">
            <v>OPERATION:</v>
          </cell>
          <cell r="E1" t="str">
            <v>LA CRESSONNIERE II</v>
          </cell>
          <cell r="F1">
            <v>76</v>
          </cell>
          <cell r="G1" t="str">
            <v>Opération mixte logement-commerce en ZA</v>
          </cell>
          <cell r="M1">
            <v>1</v>
          </cell>
          <cell r="N1">
            <v>76</v>
          </cell>
          <cell r="Q1">
            <v>2</v>
          </cell>
          <cell r="U1">
            <v>3</v>
          </cell>
          <cell r="V1" t="str">
            <v>76</v>
          </cell>
          <cell r="Y1">
            <v>4</v>
          </cell>
        </row>
        <row r="2">
          <cell r="D2" t="str">
            <v>Nbre équiv/log.</v>
          </cell>
          <cell r="E2">
            <v>15</v>
          </cell>
          <cell r="G2" t="str">
            <v xml:space="preserve">BUDGET </v>
          </cell>
          <cell r="H2" t="str">
            <v>TVAO</v>
          </cell>
          <cell r="I2">
            <v>0</v>
          </cell>
          <cell r="N2" t="str">
            <v>LLTS</v>
          </cell>
          <cell r="O2">
            <v>14</v>
          </cell>
          <cell r="R2" t="str">
            <v>LLTS</v>
          </cell>
          <cell r="V2" t="str">
            <v>Com</v>
          </cell>
          <cell r="W2">
            <v>1</v>
          </cell>
          <cell r="Z2" t="str">
            <v>Local</v>
          </cell>
          <cell r="AE2" t="str">
            <v>Engagements</v>
          </cell>
          <cell r="AG2" t="str">
            <v>Droits constatés</v>
          </cell>
          <cell r="AK2" t="str">
            <v>Droits constatés</v>
          </cell>
          <cell r="AO2" t="str">
            <v>Reste</v>
          </cell>
          <cell r="AP2" t="str">
            <v>Reste</v>
          </cell>
        </row>
        <row r="3">
          <cell r="D3" t="str">
            <v>SHFUT</v>
          </cell>
          <cell r="E3">
            <v>821.26</v>
          </cell>
          <cell r="F3" t="str">
            <v xml:space="preserve">Etabli le       : </v>
          </cell>
          <cell r="H3" t="str">
            <v>TVAS</v>
          </cell>
          <cell r="I3">
            <v>2.1000000000000001E-2</v>
          </cell>
          <cell r="J3">
            <v>0.97943192948090119</v>
          </cell>
          <cell r="N3" t="str">
            <v>SHF</v>
          </cell>
          <cell r="O3">
            <v>761.26</v>
          </cell>
          <cell r="R3" t="str">
            <v>SHF</v>
          </cell>
          <cell r="V3" t="str">
            <v>SHF</v>
          </cell>
          <cell r="W3">
            <v>60</v>
          </cell>
          <cell r="Z3" t="str">
            <v>SHF</v>
          </cell>
          <cell r="AE3" t="str">
            <v>au</v>
          </cell>
          <cell r="AG3" t="str">
            <v>Situation au</v>
          </cell>
          <cell r="AK3" t="str">
            <v>Situation au</v>
          </cell>
          <cell r="AO3" t="str">
            <v>à engager</v>
          </cell>
          <cell r="AP3" t="str">
            <v>à réaliser</v>
          </cell>
        </row>
        <row r="4">
          <cell r="B4" t="str">
            <v>CPT</v>
          </cell>
          <cell r="C4" t="str">
            <v>Lots</v>
          </cell>
          <cell r="E4">
            <v>0</v>
          </cell>
          <cell r="F4" t="str">
            <v xml:space="preserve">Actualisé le  :      </v>
          </cell>
          <cell r="H4" t="str">
            <v>TVAN</v>
          </cell>
          <cell r="I4">
            <v>9.5000000000000001E-2</v>
          </cell>
          <cell r="J4">
            <v>0.91324200913242015</v>
          </cell>
          <cell r="K4" t="str">
            <v>Ratios</v>
          </cell>
          <cell r="AE4">
            <v>36406</v>
          </cell>
          <cell r="AG4">
            <v>36160</v>
          </cell>
          <cell r="AK4">
            <v>36406</v>
          </cell>
          <cell r="AO4">
            <v>36406</v>
          </cell>
          <cell r="AP4">
            <v>36406</v>
          </cell>
        </row>
        <row r="5">
          <cell r="D5" t="str">
            <v>Surf.terrain</v>
          </cell>
          <cell r="G5" t="str">
            <v>Cumul HT</v>
          </cell>
          <cell r="H5" t="str">
            <v>code</v>
          </cell>
          <cell r="I5" t="str">
            <v>TVA</v>
          </cell>
          <cell r="J5" t="str">
            <v>Cumul TTC</v>
          </cell>
          <cell r="K5" t="str">
            <v>m2/SHON</v>
          </cell>
          <cell r="L5" t="str">
            <v>équiv/log.</v>
          </cell>
          <cell r="N5" t="str">
            <v>Cumul  HT</v>
          </cell>
          <cell r="O5" t="str">
            <v>TVA</v>
          </cell>
          <cell r="P5" t="str">
            <v>Cumul TTC</v>
          </cell>
          <cell r="R5" t="str">
            <v>Cumul  HT</v>
          </cell>
          <cell r="S5" t="str">
            <v>TVA</v>
          </cell>
          <cell r="T5" t="str">
            <v>Cumul TTC</v>
          </cell>
          <cell r="V5" t="str">
            <v>Cumul  HT</v>
          </cell>
          <cell r="W5" t="str">
            <v>TVA</v>
          </cell>
          <cell r="X5" t="str">
            <v>Cumul TTC</v>
          </cell>
          <cell r="Z5" t="str">
            <v>Cumul  HT</v>
          </cell>
          <cell r="AA5" t="str">
            <v>TVA</v>
          </cell>
          <cell r="AB5" t="str">
            <v>Cumul TTC</v>
          </cell>
          <cell r="AC5" t="str">
            <v>Cr</v>
          </cell>
          <cell r="AE5" t="str">
            <v>Cumul  HT</v>
          </cell>
          <cell r="AG5" t="str">
            <v>Cumul HT</v>
          </cell>
          <cell r="AH5" t="str">
            <v>TVA</v>
          </cell>
          <cell r="AI5" t="str">
            <v>Cumul TTC</v>
          </cell>
          <cell r="AK5" t="str">
            <v>Cumul HT</v>
          </cell>
          <cell r="AL5" t="str">
            <v>TVA</v>
          </cell>
          <cell r="AM5" t="str">
            <v>Cumul TTC</v>
          </cell>
          <cell r="AO5" t="str">
            <v>HT</v>
          </cell>
          <cell r="AP5" t="str">
            <v>HT</v>
          </cell>
        </row>
        <row r="6">
          <cell r="A6" t="str">
            <v>A</v>
          </cell>
          <cell r="D6" t="str">
            <v>CHARGE FONCIERE</v>
          </cell>
          <cell r="G6">
            <v>805541</v>
          </cell>
          <cell r="I6">
            <v>20189</v>
          </cell>
          <cell r="J6">
            <v>825730</v>
          </cell>
          <cell r="K6">
            <v>980.85989820519694</v>
          </cell>
          <cell r="L6">
            <v>53702.73333333333</v>
          </cell>
          <cell r="N6">
            <v>746689.40610768821</v>
          </cell>
          <cell r="O6">
            <v>18714.022526361932</v>
          </cell>
          <cell r="P6">
            <v>765403.42863405019</v>
          </cell>
          <cell r="R6">
            <v>0</v>
          </cell>
          <cell r="S6">
            <v>0</v>
          </cell>
          <cell r="T6">
            <v>0</v>
          </cell>
          <cell r="V6">
            <v>58851.593892311808</v>
          </cell>
          <cell r="W6">
            <v>1474.9774736380682</v>
          </cell>
          <cell r="X6">
            <v>60326.571365949872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E6">
            <v>0</v>
          </cell>
          <cell r="AG6">
            <v>0</v>
          </cell>
          <cell r="AH6">
            <v>0</v>
          </cell>
          <cell r="AI6">
            <v>0</v>
          </cell>
          <cell r="AK6">
            <v>0</v>
          </cell>
          <cell r="AL6">
            <v>0</v>
          </cell>
          <cell r="AM6">
            <v>0</v>
          </cell>
          <cell r="AO6">
            <v>805541</v>
          </cell>
          <cell r="AP6">
            <v>805541</v>
          </cell>
        </row>
        <row r="7">
          <cell r="A7" t="str">
            <v>A1</v>
          </cell>
          <cell r="D7" t="str">
            <v>Terrain aménagé</v>
          </cell>
          <cell r="G7">
            <v>722341</v>
          </cell>
          <cell r="I7">
            <v>12285</v>
          </cell>
          <cell r="J7">
            <v>734626</v>
          </cell>
          <cell r="K7">
            <v>879.55215157197483</v>
          </cell>
          <cell r="L7">
            <v>48156.066666666666</v>
          </cell>
          <cell r="N7">
            <v>669567.87090568151</v>
          </cell>
          <cell r="O7">
            <v>11387.476682171296</v>
          </cell>
          <cell r="P7">
            <v>680955.34758785286</v>
          </cell>
          <cell r="R7">
            <v>0</v>
          </cell>
          <cell r="S7">
            <v>0</v>
          </cell>
          <cell r="T7">
            <v>0</v>
          </cell>
          <cell r="V7">
            <v>52773.129094318479</v>
          </cell>
          <cell r="W7">
            <v>897.52331782870226</v>
          </cell>
          <cell r="X7">
            <v>53670.652412147181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E7">
            <v>0</v>
          </cell>
          <cell r="AG7">
            <v>0</v>
          </cell>
          <cell r="AH7">
            <v>0</v>
          </cell>
          <cell r="AI7">
            <v>0</v>
          </cell>
          <cell r="AK7">
            <v>0</v>
          </cell>
          <cell r="AL7">
            <v>0</v>
          </cell>
          <cell r="AM7">
            <v>0</v>
          </cell>
          <cell r="AO7">
            <v>722341</v>
          </cell>
          <cell r="AP7">
            <v>722341</v>
          </cell>
        </row>
        <row r="8">
          <cell r="A8" t="str">
            <v xml:space="preserve"> </v>
          </cell>
          <cell r="D8" t="str">
            <v xml:space="preserve">Valeur d'apport du terrain équipé </v>
          </cell>
          <cell r="E8" t="str">
            <v>RHI</v>
          </cell>
          <cell r="F8">
            <v>39000</v>
          </cell>
          <cell r="G8">
            <v>585000</v>
          </cell>
          <cell r="H8">
            <v>2.1000000000000001E-2</v>
          </cell>
          <cell r="I8">
            <v>12285</v>
          </cell>
          <cell r="J8">
            <v>597285</v>
          </cell>
          <cell r="K8">
            <v>712.32009351484305</v>
          </cell>
          <cell r="L8">
            <v>39000</v>
          </cell>
          <cell r="N8">
            <v>542260.79438910936</v>
          </cell>
          <cell r="O8">
            <v>11387.476682171296</v>
          </cell>
          <cell r="P8">
            <v>553648.2710712807</v>
          </cell>
          <cell r="R8">
            <v>0</v>
          </cell>
          <cell r="S8">
            <v>0</v>
          </cell>
          <cell r="T8">
            <v>0</v>
          </cell>
          <cell r="V8">
            <v>42739.205610890582</v>
          </cell>
          <cell r="W8">
            <v>897.52331782870226</v>
          </cell>
          <cell r="X8">
            <v>43636.728928719283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H8">
            <v>0</v>
          </cell>
          <cell r="AI8">
            <v>0</v>
          </cell>
          <cell r="AK8">
            <v>0</v>
          </cell>
          <cell r="AL8">
            <v>0</v>
          </cell>
          <cell r="AM8">
            <v>0</v>
          </cell>
          <cell r="AO8">
            <v>585000</v>
          </cell>
          <cell r="AP8">
            <v>585000</v>
          </cell>
        </row>
        <row r="9">
          <cell r="D9" t="str">
            <v>Participations : DPLD…</v>
          </cell>
          <cell r="F9" t="str">
            <v xml:space="preserve"> 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N9">
            <v>0</v>
          </cell>
          <cell r="O9">
            <v>0</v>
          </cell>
          <cell r="P9">
            <v>0</v>
          </cell>
          <cell r="R9">
            <v>0</v>
          </cell>
          <cell r="S9">
            <v>0</v>
          </cell>
          <cell r="T9">
            <v>0</v>
          </cell>
          <cell r="V9">
            <v>0</v>
          </cell>
          <cell r="W9">
            <v>0</v>
          </cell>
          <cell r="X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H9">
            <v>0</v>
          </cell>
          <cell r="AI9">
            <v>0</v>
          </cell>
          <cell r="AK9">
            <v>0</v>
          </cell>
          <cell r="AL9">
            <v>0</v>
          </cell>
          <cell r="AM9">
            <v>0</v>
          </cell>
          <cell r="AO9">
            <v>0</v>
          </cell>
          <cell r="AP9">
            <v>0</v>
          </cell>
        </row>
        <row r="10">
          <cell r="D10" t="str">
            <v>Taxe de raccordement</v>
          </cell>
          <cell r="F10">
            <v>6000</v>
          </cell>
          <cell r="G10">
            <v>90000</v>
          </cell>
          <cell r="H10">
            <v>0</v>
          </cell>
          <cell r="I10">
            <v>0</v>
          </cell>
          <cell r="J10">
            <v>90000</v>
          </cell>
          <cell r="K10">
            <v>109.58770669459123</v>
          </cell>
          <cell r="L10">
            <v>6000</v>
          </cell>
          <cell r="N10">
            <v>83424.737598324515</v>
          </cell>
          <cell r="O10">
            <v>0</v>
          </cell>
          <cell r="P10">
            <v>83424.737598324515</v>
          </cell>
          <cell r="R10">
            <v>0</v>
          </cell>
          <cell r="S10">
            <v>0</v>
          </cell>
          <cell r="T10">
            <v>0</v>
          </cell>
          <cell r="V10">
            <v>6575.2624016754744</v>
          </cell>
          <cell r="W10">
            <v>0</v>
          </cell>
          <cell r="X10">
            <v>6575.2624016754744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H10">
            <v>0</v>
          </cell>
          <cell r="AI10">
            <v>0</v>
          </cell>
          <cell r="AK10">
            <v>0</v>
          </cell>
          <cell r="AL10">
            <v>0</v>
          </cell>
          <cell r="AM10">
            <v>0</v>
          </cell>
          <cell r="AO10">
            <v>90000</v>
          </cell>
          <cell r="AP10">
            <v>90000</v>
          </cell>
        </row>
        <row r="11">
          <cell r="D11" t="str">
            <v>Taxes d'urbanisme : TLE, TDCAUE…</v>
          </cell>
          <cell r="E11" t="str">
            <v>SHON*1200*(2,5+1,4+0,3)%</v>
          </cell>
          <cell r="G11">
            <v>47341</v>
          </cell>
          <cell r="H11">
            <v>0</v>
          </cell>
          <cell r="I11">
            <v>0</v>
          </cell>
          <cell r="J11">
            <v>47341</v>
          </cell>
          <cell r="K11">
            <v>57.64435136254049</v>
          </cell>
          <cell r="L11">
            <v>3156.0666666666666</v>
          </cell>
          <cell r="N11">
            <v>43882.338918247573</v>
          </cell>
          <cell r="O11">
            <v>0</v>
          </cell>
          <cell r="P11">
            <v>43882.338918247573</v>
          </cell>
          <cell r="R11">
            <v>0</v>
          </cell>
          <cell r="S11">
            <v>0</v>
          </cell>
          <cell r="T11">
            <v>0</v>
          </cell>
          <cell r="V11">
            <v>3458.6610817524293</v>
          </cell>
          <cell r="W11">
            <v>0</v>
          </cell>
          <cell r="X11">
            <v>3458.6610817524293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H11">
            <v>0</v>
          </cell>
          <cell r="AI11">
            <v>0</v>
          </cell>
          <cell r="AK11">
            <v>0</v>
          </cell>
          <cell r="AL11">
            <v>0</v>
          </cell>
          <cell r="AM11">
            <v>0</v>
          </cell>
          <cell r="AO11">
            <v>47341</v>
          </cell>
          <cell r="AP11">
            <v>47341</v>
          </cell>
        </row>
        <row r="12">
          <cell r="D12" t="str">
            <v>Divers</v>
          </cell>
          <cell r="H12">
            <v>9.5000000000000001E-2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N12">
            <v>0</v>
          </cell>
          <cell r="O12">
            <v>0</v>
          </cell>
          <cell r="P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H12">
            <v>0</v>
          </cell>
          <cell r="AI12">
            <v>0</v>
          </cell>
          <cell r="AK12">
            <v>0</v>
          </cell>
          <cell r="AL12">
            <v>0</v>
          </cell>
          <cell r="AM12">
            <v>0</v>
          </cell>
          <cell r="AO12">
            <v>0</v>
          </cell>
          <cell r="AP12">
            <v>0</v>
          </cell>
        </row>
        <row r="13">
          <cell r="A13" t="str">
            <v>A3</v>
          </cell>
          <cell r="D13" t="str">
            <v>Aménagement tertiaire</v>
          </cell>
          <cell r="G13">
            <v>83200</v>
          </cell>
          <cell r="I13">
            <v>7904</v>
          </cell>
          <cell r="J13">
            <v>91104</v>
          </cell>
          <cell r="K13">
            <v>101.30774663322212</v>
          </cell>
          <cell r="L13">
            <v>5546.666666666667</v>
          </cell>
          <cell r="N13">
            <v>77121.535202006678</v>
          </cell>
          <cell r="O13">
            <v>7326.5458441906349</v>
          </cell>
          <cell r="P13">
            <v>84448.081046197316</v>
          </cell>
          <cell r="R13">
            <v>0</v>
          </cell>
          <cell r="S13">
            <v>0</v>
          </cell>
          <cell r="T13">
            <v>0</v>
          </cell>
          <cell r="V13">
            <v>6078.4647979933279</v>
          </cell>
          <cell r="W13">
            <v>577.45415580936606</v>
          </cell>
          <cell r="X13">
            <v>6655.918953802694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E13">
            <v>0</v>
          </cell>
          <cell r="AG13">
            <v>0</v>
          </cell>
          <cell r="AH13">
            <v>0</v>
          </cell>
          <cell r="AI13">
            <v>0</v>
          </cell>
          <cell r="AK13">
            <v>0</v>
          </cell>
          <cell r="AL13">
            <v>0</v>
          </cell>
          <cell r="AM13">
            <v>0</v>
          </cell>
          <cell r="AO13">
            <v>83200</v>
          </cell>
          <cell r="AP13">
            <v>83200</v>
          </cell>
        </row>
        <row r="14">
          <cell r="A14" t="str">
            <v>A31</v>
          </cell>
          <cell r="D14" t="str">
            <v>Terrassements généraux et Voirie</v>
          </cell>
          <cell r="G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N14">
            <v>0</v>
          </cell>
          <cell r="O14">
            <v>0</v>
          </cell>
          <cell r="P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E14">
            <v>0</v>
          </cell>
          <cell r="AG14">
            <v>0</v>
          </cell>
          <cell r="AH14">
            <v>0</v>
          </cell>
          <cell r="AI14">
            <v>0</v>
          </cell>
          <cell r="AK14">
            <v>0</v>
          </cell>
          <cell r="AL14">
            <v>0</v>
          </cell>
          <cell r="AM14">
            <v>0</v>
          </cell>
          <cell r="AO14">
            <v>0</v>
          </cell>
          <cell r="AP14">
            <v>0</v>
          </cell>
        </row>
        <row r="15">
          <cell r="E15" t="str">
            <v>Préparation des terrains</v>
          </cell>
          <cell r="H15">
            <v>9.5000000000000001E-2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N15">
            <v>0</v>
          </cell>
          <cell r="O15">
            <v>0</v>
          </cell>
          <cell r="P15">
            <v>0</v>
          </cell>
          <cell r="R15">
            <v>0</v>
          </cell>
          <cell r="S15">
            <v>0</v>
          </cell>
          <cell r="T15">
            <v>0</v>
          </cell>
          <cell r="V15">
            <v>0</v>
          </cell>
          <cell r="W15">
            <v>0</v>
          </cell>
          <cell r="X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H15">
            <v>0</v>
          </cell>
          <cell r="AI15">
            <v>0</v>
          </cell>
          <cell r="AK15">
            <v>0</v>
          </cell>
          <cell r="AL15">
            <v>0</v>
          </cell>
          <cell r="AM15">
            <v>0</v>
          </cell>
          <cell r="AO15">
            <v>0</v>
          </cell>
          <cell r="AP15">
            <v>0</v>
          </cell>
        </row>
        <row r="16">
          <cell r="E16" t="str">
            <v>Dessertes et chemins piétons</v>
          </cell>
          <cell r="H16">
            <v>9.5000000000000001E-2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N16">
            <v>0</v>
          </cell>
          <cell r="O16">
            <v>0</v>
          </cell>
          <cell r="P16">
            <v>0</v>
          </cell>
          <cell r="R16">
            <v>0</v>
          </cell>
          <cell r="S16">
            <v>0</v>
          </cell>
          <cell r="T16">
            <v>0</v>
          </cell>
          <cell r="V16">
            <v>0</v>
          </cell>
          <cell r="W16">
            <v>0</v>
          </cell>
          <cell r="X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H16">
            <v>0</v>
          </cell>
          <cell r="AI16">
            <v>0</v>
          </cell>
          <cell r="AK16">
            <v>0</v>
          </cell>
          <cell r="AL16">
            <v>0</v>
          </cell>
          <cell r="AM16">
            <v>0</v>
          </cell>
          <cell r="AO16">
            <v>0</v>
          </cell>
          <cell r="AP16">
            <v>0</v>
          </cell>
        </row>
        <row r="17">
          <cell r="E17" t="str">
            <v>Soutènements</v>
          </cell>
          <cell r="H17">
            <v>9.5000000000000001E-2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N17">
            <v>0</v>
          </cell>
          <cell r="O17">
            <v>0</v>
          </cell>
          <cell r="P17">
            <v>0</v>
          </cell>
          <cell r="R17">
            <v>0</v>
          </cell>
          <cell r="S17">
            <v>0</v>
          </cell>
          <cell r="T17">
            <v>0</v>
          </cell>
          <cell r="V17">
            <v>0</v>
          </cell>
          <cell r="W17">
            <v>0</v>
          </cell>
          <cell r="X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H17">
            <v>0</v>
          </cell>
          <cell r="AI17">
            <v>0</v>
          </cell>
          <cell r="AK17">
            <v>0</v>
          </cell>
          <cell r="AL17">
            <v>0</v>
          </cell>
          <cell r="AM17">
            <v>0</v>
          </cell>
          <cell r="AO17">
            <v>0</v>
          </cell>
          <cell r="AP17">
            <v>0</v>
          </cell>
        </row>
        <row r="18">
          <cell r="E18" t="str">
            <v>Estimation TCE</v>
          </cell>
          <cell r="H18">
            <v>9.5000000000000001E-2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N18">
            <v>0</v>
          </cell>
          <cell r="O18">
            <v>0</v>
          </cell>
          <cell r="P18">
            <v>0</v>
          </cell>
          <cell r="R18">
            <v>0</v>
          </cell>
          <cell r="S18">
            <v>0</v>
          </cell>
          <cell r="T18">
            <v>0</v>
          </cell>
          <cell r="V18">
            <v>0</v>
          </cell>
          <cell r="W18">
            <v>0</v>
          </cell>
          <cell r="X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H18">
            <v>0</v>
          </cell>
          <cell r="AI18">
            <v>0</v>
          </cell>
          <cell r="AK18">
            <v>0</v>
          </cell>
          <cell r="AL18">
            <v>0</v>
          </cell>
          <cell r="AM18">
            <v>0</v>
          </cell>
          <cell r="AO18">
            <v>0</v>
          </cell>
          <cell r="AP18">
            <v>0</v>
          </cell>
        </row>
        <row r="19">
          <cell r="A19" t="str">
            <v>A32</v>
          </cell>
          <cell r="D19" t="str">
            <v>Réseaux divers (tertiaires)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N19">
            <v>0</v>
          </cell>
          <cell r="O19">
            <v>0</v>
          </cell>
          <cell r="P19">
            <v>0</v>
          </cell>
          <cell r="R19">
            <v>0</v>
          </cell>
          <cell r="S19">
            <v>0</v>
          </cell>
          <cell r="T19">
            <v>0</v>
          </cell>
          <cell r="V19">
            <v>0</v>
          </cell>
          <cell r="W19">
            <v>0</v>
          </cell>
          <cell r="X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E19">
            <v>0</v>
          </cell>
          <cell r="AG19">
            <v>0</v>
          </cell>
          <cell r="AH19">
            <v>0</v>
          </cell>
          <cell r="AI19">
            <v>0</v>
          </cell>
          <cell r="AK19">
            <v>0</v>
          </cell>
          <cell r="AL19">
            <v>0</v>
          </cell>
          <cell r="AM19">
            <v>0</v>
          </cell>
          <cell r="AO19">
            <v>0</v>
          </cell>
          <cell r="AP19">
            <v>0</v>
          </cell>
        </row>
        <row r="20">
          <cell r="E20" t="str">
            <v>Réseau EP - EU - EV</v>
          </cell>
          <cell r="H20">
            <v>9.5000000000000001E-2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N20">
            <v>0</v>
          </cell>
          <cell r="O20">
            <v>0</v>
          </cell>
          <cell r="P20">
            <v>0</v>
          </cell>
          <cell r="R20">
            <v>0</v>
          </cell>
          <cell r="S20">
            <v>0</v>
          </cell>
          <cell r="T20">
            <v>0</v>
          </cell>
          <cell r="V20">
            <v>0</v>
          </cell>
          <cell r="W20">
            <v>0</v>
          </cell>
          <cell r="X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H20">
            <v>0</v>
          </cell>
          <cell r="AI20">
            <v>0</v>
          </cell>
          <cell r="AK20">
            <v>0</v>
          </cell>
          <cell r="AL20">
            <v>0</v>
          </cell>
          <cell r="AM20">
            <v>0</v>
          </cell>
          <cell r="AO20">
            <v>0</v>
          </cell>
          <cell r="AP20">
            <v>0</v>
          </cell>
        </row>
        <row r="21">
          <cell r="E21" t="str">
            <v>Epuration/Refoulement/Fosses septiques</v>
          </cell>
          <cell r="H21">
            <v>9.5000000000000001E-2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N21">
            <v>0</v>
          </cell>
          <cell r="O21">
            <v>0</v>
          </cell>
          <cell r="P21">
            <v>0</v>
          </cell>
          <cell r="R21">
            <v>0</v>
          </cell>
          <cell r="S21">
            <v>0</v>
          </cell>
          <cell r="T21">
            <v>0</v>
          </cell>
          <cell r="V21">
            <v>0</v>
          </cell>
          <cell r="W21">
            <v>0</v>
          </cell>
          <cell r="X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H21">
            <v>0</v>
          </cell>
          <cell r="AI21">
            <v>0</v>
          </cell>
          <cell r="AK21">
            <v>0</v>
          </cell>
          <cell r="AL21">
            <v>0</v>
          </cell>
          <cell r="AM21">
            <v>0</v>
          </cell>
          <cell r="AO21">
            <v>0</v>
          </cell>
          <cell r="AP21">
            <v>0</v>
          </cell>
        </row>
        <row r="22">
          <cell r="E22" t="str">
            <v>Eau Potable</v>
          </cell>
          <cell r="H22">
            <v>9.5000000000000001E-2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N22">
            <v>0</v>
          </cell>
          <cell r="O22">
            <v>0</v>
          </cell>
          <cell r="P22">
            <v>0</v>
          </cell>
          <cell r="R22">
            <v>0</v>
          </cell>
          <cell r="S22">
            <v>0</v>
          </cell>
          <cell r="T22">
            <v>0</v>
          </cell>
          <cell r="V22">
            <v>0</v>
          </cell>
          <cell r="W22">
            <v>0</v>
          </cell>
          <cell r="X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H22">
            <v>0</v>
          </cell>
          <cell r="AI22">
            <v>0</v>
          </cell>
          <cell r="AK22">
            <v>0</v>
          </cell>
          <cell r="AL22">
            <v>0</v>
          </cell>
          <cell r="AM22">
            <v>0</v>
          </cell>
          <cell r="AO22">
            <v>0</v>
          </cell>
          <cell r="AP22">
            <v>0</v>
          </cell>
        </row>
        <row r="23">
          <cell r="E23" t="str">
            <v>Eclairage Public/ BT</v>
          </cell>
          <cell r="H23">
            <v>9.5000000000000001E-2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N23">
            <v>0</v>
          </cell>
          <cell r="O23">
            <v>0</v>
          </cell>
          <cell r="P23">
            <v>0</v>
          </cell>
          <cell r="R23">
            <v>0</v>
          </cell>
          <cell r="S23">
            <v>0</v>
          </cell>
          <cell r="T23">
            <v>0</v>
          </cell>
          <cell r="V23">
            <v>0</v>
          </cell>
          <cell r="W23">
            <v>0</v>
          </cell>
          <cell r="X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H23">
            <v>0</v>
          </cell>
          <cell r="AI23">
            <v>0</v>
          </cell>
          <cell r="AK23">
            <v>0</v>
          </cell>
          <cell r="AL23">
            <v>0</v>
          </cell>
          <cell r="AM23">
            <v>0</v>
          </cell>
          <cell r="AO23">
            <v>0</v>
          </cell>
          <cell r="AP23">
            <v>0</v>
          </cell>
        </row>
        <row r="24">
          <cell r="E24" t="str">
            <v>Courants faibles / télécom-télévision</v>
          </cell>
          <cell r="H24">
            <v>9.5000000000000001E-2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N24">
            <v>0</v>
          </cell>
          <cell r="O24">
            <v>0</v>
          </cell>
          <cell r="P24">
            <v>0</v>
          </cell>
          <cell r="R24">
            <v>0</v>
          </cell>
          <cell r="S24">
            <v>0</v>
          </cell>
          <cell r="T24">
            <v>0</v>
          </cell>
          <cell r="V24">
            <v>0</v>
          </cell>
          <cell r="W24">
            <v>0</v>
          </cell>
          <cell r="X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H24">
            <v>0</v>
          </cell>
          <cell r="AI24">
            <v>0</v>
          </cell>
          <cell r="AK24">
            <v>0</v>
          </cell>
          <cell r="AL24">
            <v>0</v>
          </cell>
          <cell r="AM24">
            <v>0</v>
          </cell>
          <cell r="AO24">
            <v>0</v>
          </cell>
          <cell r="AP24">
            <v>0</v>
          </cell>
        </row>
        <row r="25">
          <cell r="E25" t="str">
            <v xml:space="preserve">Divers </v>
          </cell>
          <cell r="H25">
            <v>9.5000000000000001E-2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N25">
            <v>0</v>
          </cell>
          <cell r="O25">
            <v>0</v>
          </cell>
          <cell r="P25">
            <v>0</v>
          </cell>
          <cell r="R25">
            <v>0</v>
          </cell>
          <cell r="S25">
            <v>0</v>
          </cell>
          <cell r="T25">
            <v>0</v>
          </cell>
          <cell r="V25">
            <v>0</v>
          </cell>
          <cell r="W25">
            <v>0</v>
          </cell>
          <cell r="X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H25">
            <v>0</v>
          </cell>
          <cell r="AI25">
            <v>0</v>
          </cell>
          <cell r="AK25">
            <v>0</v>
          </cell>
          <cell r="AL25">
            <v>0</v>
          </cell>
          <cell r="AM25">
            <v>0</v>
          </cell>
          <cell r="AO25">
            <v>0</v>
          </cell>
          <cell r="AP25">
            <v>0</v>
          </cell>
        </row>
        <row r="26">
          <cell r="E26" t="str">
            <v>Estimation TCE</v>
          </cell>
          <cell r="H26">
            <v>9.5000000000000001E-2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N26">
            <v>0</v>
          </cell>
          <cell r="O26">
            <v>0</v>
          </cell>
          <cell r="P26">
            <v>0</v>
          </cell>
          <cell r="R26">
            <v>0</v>
          </cell>
          <cell r="S26">
            <v>0</v>
          </cell>
          <cell r="T26">
            <v>0</v>
          </cell>
          <cell r="V26">
            <v>0</v>
          </cell>
          <cell r="W26">
            <v>0</v>
          </cell>
          <cell r="X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H26">
            <v>0</v>
          </cell>
          <cell r="AI26">
            <v>0</v>
          </cell>
          <cell r="AK26">
            <v>0</v>
          </cell>
          <cell r="AL26">
            <v>0</v>
          </cell>
          <cell r="AM26">
            <v>0</v>
          </cell>
          <cell r="AO26">
            <v>0</v>
          </cell>
          <cell r="AP26">
            <v>0</v>
          </cell>
        </row>
        <row r="27">
          <cell r="A27" t="str">
            <v>A33</v>
          </cell>
          <cell r="D27" t="str">
            <v>Branchements (concessionnaires)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N27">
            <v>0</v>
          </cell>
          <cell r="O27">
            <v>0</v>
          </cell>
          <cell r="P27">
            <v>0</v>
          </cell>
          <cell r="R27">
            <v>0</v>
          </cell>
          <cell r="S27">
            <v>0</v>
          </cell>
          <cell r="T27">
            <v>0</v>
          </cell>
          <cell r="V27">
            <v>0</v>
          </cell>
          <cell r="W27">
            <v>0</v>
          </cell>
          <cell r="X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E27">
            <v>0</v>
          </cell>
          <cell r="AG27">
            <v>0</v>
          </cell>
          <cell r="AH27">
            <v>0</v>
          </cell>
          <cell r="AI27">
            <v>0</v>
          </cell>
          <cell r="AK27">
            <v>0</v>
          </cell>
          <cell r="AL27">
            <v>0</v>
          </cell>
          <cell r="AM27">
            <v>0</v>
          </cell>
          <cell r="AO27">
            <v>0</v>
          </cell>
          <cell r="AP27">
            <v>0</v>
          </cell>
        </row>
        <row r="28">
          <cell r="E28" t="str">
            <v>EDF-MT/BT</v>
          </cell>
          <cell r="F28" t="str">
            <v>EDF</v>
          </cell>
          <cell r="H28">
            <v>9.5000000000000001E-2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N28">
            <v>0</v>
          </cell>
          <cell r="O28">
            <v>0</v>
          </cell>
          <cell r="P28">
            <v>0</v>
          </cell>
          <cell r="R28">
            <v>0</v>
          </cell>
          <cell r="S28">
            <v>0</v>
          </cell>
          <cell r="T28">
            <v>0</v>
          </cell>
          <cell r="V28">
            <v>0</v>
          </cell>
          <cell r="W28">
            <v>0</v>
          </cell>
          <cell r="X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H28">
            <v>0</v>
          </cell>
          <cell r="AI28">
            <v>0</v>
          </cell>
          <cell r="AK28">
            <v>0</v>
          </cell>
          <cell r="AL28">
            <v>0</v>
          </cell>
          <cell r="AM28">
            <v>0</v>
          </cell>
          <cell r="AO28">
            <v>0</v>
          </cell>
          <cell r="AP28">
            <v>0</v>
          </cell>
        </row>
        <row r="29">
          <cell r="E29" t="str">
            <v>Concessionnaire EAU</v>
          </cell>
          <cell r="H29">
            <v>9.5000000000000001E-2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N29">
            <v>0</v>
          </cell>
          <cell r="O29">
            <v>0</v>
          </cell>
          <cell r="P29">
            <v>0</v>
          </cell>
          <cell r="R29">
            <v>0</v>
          </cell>
          <cell r="S29">
            <v>0</v>
          </cell>
          <cell r="T29">
            <v>0</v>
          </cell>
          <cell r="V29">
            <v>0</v>
          </cell>
          <cell r="W29">
            <v>0</v>
          </cell>
          <cell r="X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H29">
            <v>0</v>
          </cell>
          <cell r="AI29">
            <v>0</v>
          </cell>
          <cell r="AK29">
            <v>0</v>
          </cell>
          <cell r="AL29">
            <v>0</v>
          </cell>
          <cell r="AM29">
            <v>0</v>
          </cell>
          <cell r="AO29">
            <v>0</v>
          </cell>
          <cell r="AP29">
            <v>0</v>
          </cell>
        </row>
        <row r="30">
          <cell r="A30" t="str">
            <v>A34</v>
          </cell>
          <cell r="D30" t="str">
            <v>Aménagements</v>
          </cell>
          <cell r="G30">
            <v>75000</v>
          </cell>
          <cell r="I30">
            <v>7125</v>
          </cell>
          <cell r="J30">
            <v>82125</v>
          </cell>
          <cell r="K30">
            <v>91.323088912159363</v>
          </cell>
          <cell r="L30">
            <v>5000</v>
          </cell>
          <cell r="N30">
            <v>69520.614665270448</v>
          </cell>
          <cell r="O30">
            <v>6604.4583932006926</v>
          </cell>
          <cell r="P30">
            <v>76125.073058471142</v>
          </cell>
          <cell r="R30">
            <v>0</v>
          </cell>
          <cell r="S30">
            <v>0</v>
          </cell>
          <cell r="T30">
            <v>0</v>
          </cell>
          <cell r="V30">
            <v>5479.3853347295626</v>
          </cell>
          <cell r="W30">
            <v>520.5416067993084</v>
          </cell>
          <cell r="X30">
            <v>5999.9269415288709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E30">
            <v>0</v>
          </cell>
          <cell r="AG30">
            <v>0</v>
          </cell>
          <cell r="AH30">
            <v>0</v>
          </cell>
          <cell r="AI30">
            <v>0</v>
          </cell>
          <cell r="AK30">
            <v>0</v>
          </cell>
          <cell r="AL30">
            <v>0</v>
          </cell>
          <cell r="AM30">
            <v>0</v>
          </cell>
          <cell r="AO30">
            <v>75000</v>
          </cell>
          <cell r="AP30">
            <v>75000</v>
          </cell>
        </row>
        <row r="31">
          <cell r="E31" t="str">
            <v>Espaces verts</v>
          </cell>
          <cell r="H31">
            <v>9.5000000000000001E-2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N31">
            <v>0</v>
          </cell>
          <cell r="O31">
            <v>0</v>
          </cell>
          <cell r="P31">
            <v>0</v>
          </cell>
          <cell r="R31">
            <v>0</v>
          </cell>
          <cell r="S31">
            <v>0</v>
          </cell>
          <cell r="T31">
            <v>0</v>
          </cell>
          <cell r="V31">
            <v>0</v>
          </cell>
          <cell r="W31">
            <v>0</v>
          </cell>
          <cell r="X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H31">
            <v>0</v>
          </cell>
          <cell r="AI31">
            <v>0</v>
          </cell>
          <cell r="AK31">
            <v>0</v>
          </cell>
          <cell r="AL31">
            <v>0</v>
          </cell>
          <cell r="AM31">
            <v>0</v>
          </cell>
          <cell r="AO31">
            <v>0</v>
          </cell>
          <cell r="AP31">
            <v>0</v>
          </cell>
        </row>
        <row r="32">
          <cell r="E32" t="str">
            <v>Clôtures</v>
          </cell>
          <cell r="G32">
            <v>25000</v>
          </cell>
          <cell r="H32">
            <v>9.5000000000000001E-2</v>
          </cell>
          <cell r="I32">
            <v>2375</v>
          </cell>
          <cell r="J32">
            <v>27375</v>
          </cell>
          <cell r="K32">
            <v>30.441029637386457</v>
          </cell>
          <cell r="L32">
            <v>1666.6666666666667</v>
          </cell>
          <cell r="N32">
            <v>23173.538221756815</v>
          </cell>
          <cell r="O32">
            <v>2201.4861310668975</v>
          </cell>
          <cell r="P32">
            <v>25375.024352823712</v>
          </cell>
          <cell r="R32">
            <v>0</v>
          </cell>
          <cell r="S32">
            <v>0</v>
          </cell>
          <cell r="T32">
            <v>0</v>
          </cell>
          <cell r="V32">
            <v>1826.4617782431874</v>
          </cell>
          <cell r="W32">
            <v>173.5138689331028</v>
          </cell>
          <cell r="X32">
            <v>1999.9756471762903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H32">
            <v>0</v>
          </cell>
          <cell r="AI32">
            <v>0</v>
          </cell>
          <cell r="AK32">
            <v>0</v>
          </cell>
          <cell r="AL32">
            <v>0</v>
          </cell>
          <cell r="AM32">
            <v>0</v>
          </cell>
          <cell r="AO32">
            <v>25000</v>
          </cell>
          <cell r="AP32">
            <v>25000</v>
          </cell>
        </row>
        <row r="33">
          <cell r="E33" t="str">
            <v>Signalitique</v>
          </cell>
          <cell r="G33">
            <v>50000</v>
          </cell>
          <cell r="H33">
            <v>9.5000000000000001E-2</v>
          </cell>
          <cell r="I33">
            <v>4750</v>
          </cell>
          <cell r="J33">
            <v>54750</v>
          </cell>
          <cell r="K33">
            <v>60.882059274772914</v>
          </cell>
          <cell r="L33">
            <v>3333.3333333333335</v>
          </cell>
          <cell r="N33">
            <v>46347.07644351363</v>
          </cell>
          <cell r="O33">
            <v>4402.9722621337951</v>
          </cell>
          <cell r="P33">
            <v>50750.048705647423</v>
          </cell>
          <cell r="R33">
            <v>0</v>
          </cell>
          <cell r="S33">
            <v>0</v>
          </cell>
          <cell r="T33">
            <v>0</v>
          </cell>
          <cell r="V33">
            <v>3652.9235564863748</v>
          </cell>
          <cell r="W33">
            <v>347.0277378662056</v>
          </cell>
          <cell r="X33">
            <v>3999.9512943525806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H33">
            <v>0</v>
          </cell>
          <cell r="AI33">
            <v>0</v>
          </cell>
          <cell r="AK33">
            <v>0</v>
          </cell>
          <cell r="AL33">
            <v>0</v>
          </cell>
          <cell r="AM33">
            <v>0</v>
          </cell>
          <cell r="AO33">
            <v>50000</v>
          </cell>
          <cell r="AP33">
            <v>50000</v>
          </cell>
        </row>
        <row r="34">
          <cell r="E34" t="str">
            <v>Mobilier urbain</v>
          </cell>
          <cell r="H34">
            <v>9.5000000000000001E-2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N34">
            <v>0</v>
          </cell>
          <cell r="O34">
            <v>0</v>
          </cell>
          <cell r="P34">
            <v>0</v>
          </cell>
          <cell r="R34">
            <v>0</v>
          </cell>
          <cell r="S34">
            <v>0</v>
          </cell>
          <cell r="T34">
            <v>0</v>
          </cell>
          <cell r="V34">
            <v>0</v>
          </cell>
          <cell r="W34">
            <v>0</v>
          </cell>
          <cell r="X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H34">
            <v>0</v>
          </cell>
          <cell r="AI34">
            <v>0</v>
          </cell>
          <cell r="AK34">
            <v>0</v>
          </cell>
          <cell r="AL34">
            <v>0</v>
          </cell>
          <cell r="AM34">
            <v>0</v>
          </cell>
          <cell r="AO34">
            <v>0</v>
          </cell>
          <cell r="AP34">
            <v>0</v>
          </cell>
        </row>
        <row r="35">
          <cell r="E35" t="str">
            <v xml:space="preserve">Divers </v>
          </cell>
          <cell r="H35">
            <v>9.5000000000000001E-2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N35">
            <v>0</v>
          </cell>
          <cell r="O35">
            <v>0</v>
          </cell>
          <cell r="P35">
            <v>0</v>
          </cell>
          <cell r="R35">
            <v>0</v>
          </cell>
          <cell r="S35">
            <v>0</v>
          </cell>
          <cell r="T35">
            <v>0</v>
          </cell>
          <cell r="V35">
            <v>0</v>
          </cell>
          <cell r="W35">
            <v>0</v>
          </cell>
          <cell r="X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H35">
            <v>0</v>
          </cell>
          <cell r="AI35">
            <v>0</v>
          </cell>
          <cell r="AK35">
            <v>0</v>
          </cell>
          <cell r="AL35">
            <v>0</v>
          </cell>
          <cell r="AM35">
            <v>0</v>
          </cell>
          <cell r="AO35">
            <v>0</v>
          </cell>
          <cell r="AP35">
            <v>0</v>
          </cell>
        </row>
        <row r="36">
          <cell r="E36" t="str">
            <v>Estimation TCE</v>
          </cell>
          <cell r="H36">
            <v>9.5000000000000001E-2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N36">
            <v>0</v>
          </cell>
          <cell r="O36">
            <v>0</v>
          </cell>
          <cell r="P36">
            <v>0</v>
          </cell>
          <cell r="R36">
            <v>0</v>
          </cell>
          <cell r="S36">
            <v>0</v>
          </cell>
          <cell r="T36">
            <v>0</v>
          </cell>
          <cell r="V36">
            <v>0</v>
          </cell>
          <cell r="W36">
            <v>0</v>
          </cell>
          <cell r="X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H36">
            <v>0</v>
          </cell>
          <cell r="AI36">
            <v>0</v>
          </cell>
          <cell r="AK36">
            <v>0</v>
          </cell>
          <cell r="AL36">
            <v>0</v>
          </cell>
          <cell r="AM36">
            <v>0</v>
          </cell>
          <cell r="AO36">
            <v>0</v>
          </cell>
          <cell r="AP36">
            <v>0</v>
          </cell>
        </row>
        <row r="37">
          <cell r="I37">
            <v>0</v>
          </cell>
          <cell r="J37">
            <v>0</v>
          </cell>
          <cell r="K37">
            <v>0</v>
          </cell>
          <cell r="L37">
            <v>0</v>
          </cell>
          <cell r="N37">
            <v>0</v>
          </cell>
          <cell r="O37">
            <v>0</v>
          </cell>
          <cell r="P37">
            <v>0</v>
          </cell>
          <cell r="R37">
            <v>0</v>
          </cell>
          <cell r="S37">
            <v>0</v>
          </cell>
          <cell r="T37">
            <v>0</v>
          </cell>
          <cell r="V37">
            <v>0</v>
          </cell>
          <cell r="W37">
            <v>0</v>
          </cell>
          <cell r="X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H37">
            <v>0</v>
          </cell>
          <cell r="AI37">
            <v>0</v>
          </cell>
          <cell r="AK37">
            <v>0</v>
          </cell>
          <cell r="AL37">
            <v>0</v>
          </cell>
          <cell r="AM37">
            <v>0</v>
          </cell>
          <cell r="AO37">
            <v>0</v>
          </cell>
          <cell r="AP37">
            <v>0</v>
          </cell>
        </row>
        <row r="38">
          <cell r="A38" t="str">
            <v>A35</v>
          </cell>
          <cell r="D38" t="str">
            <v>Divers</v>
          </cell>
          <cell r="G38">
            <v>8200</v>
          </cell>
          <cell r="H38">
            <v>9.5000000000000001E-2</v>
          </cell>
          <cell r="I38">
            <v>779</v>
          </cell>
          <cell r="J38">
            <v>8979</v>
          </cell>
          <cell r="K38">
            <v>9.9846577210627565</v>
          </cell>
          <cell r="L38">
            <v>546.66666666666663</v>
          </cell>
          <cell r="N38">
            <v>7600.9205367362338</v>
          </cell>
          <cell r="O38">
            <v>722.08745098994223</v>
          </cell>
          <cell r="P38">
            <v>8323.007987726176</v>
          </cell>
          <cell r="R38">
            <v>0</v>
          </cell>
          <cell r="S38">
            <v>0</v>
          </cell>
          <cell r="T38">
            <v>0</v>
          </cell>
          <cell r="V38">
            <v>599.07946326376543</v>
          </cell>
          <cell r="W38">
            <v>56.912549010057717</v>
          </cell>
          <cell r="X38">
            <v>655.99201227382309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H38">
            <v>0</v>
          </cell>
          <cell r="AI38">
            <v>0</v>
          </cell>
          <cell r="AK38">
            <v>0</v>
          </cell>
          <cell r="AL38">
            <v>0</v>
          </cell>
          <cell r="AM38">
            <v>0</v>
          </cell>
          <cell r="AO38">
            <v>8200</v>
          </cell>
          <cell r="AP38">
            <v>8200</v>
          </cell>
        </row>
        <row r="39">
          <cell r="I39">
            <v>0</v>
          </cell>
          <cell r="J39">
            <v>0</v>
          </cell>
          <cell r="K39">
            <v>0</v>
          </cell>
          <cell r="L39">
            <v>0</v>
          </cell>
          <cell r="N39">
            <v>0</v>
          </cell>
          <cell r="O39">
            <v>0</v>
          </cell>
          <cell r="P39">
            <v>0</v>
          </cell>
          <cell r="R39">
            <v>0</v>
          </cell>
          <cell r="S39">
            <v>0</v>
          </cell>
          <cell r="T39">
            <v>0</v>
          </cell>
          <cell r="V39">
            <v>0</v>
          </cell>
          <cell r="W39">
            <v>0</v>
          </cell>
          <cell r="X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H39">
            <v>0</v>
          </cell>
          <cell r="AI39">
            <v>0</v>
          </cell>
          <cell r="AK39">
            <v>0</v>
          </cell>
          <cell r="AL39">
            <v>0</v>
          </cell>
          <cell r="AM39">
            <v>0</v>
          </cell>
          <cell r="AO39">
            <v>0</v>
          </cell>
          <cell r="AP39">
            <v>0</v>
          </cell>
        </row>
        <row r="40">
          <cell r="A40" t="str">
            <v>B</v>
          </cell>
          <cell r="D40" t="str">
            <v>COUT TECHNIQUE</v>
          </cell>
          <cell r="G40">
            <v>3784111</v>
          </cell>
          <cell r="I40">
            <v>352719.04000000004</v>
          </cell>
          <cell r="J40">
            <v>4136830.04</v>
          </cell>
          <cell r="K40">
            <v>4607.6894040864036</v>
          </cell>
          <cell r="L40">
            <v>252274.06666666665</v>
          </cell>
          <cell r="N40">
            <v>3507649.6357548162</v>
          </cell>
          <cell r="O40">
            <v>326949.92619925487</v>
          </cell>
          <cell r="P40">
            <v>3834599.5619540717</v>
          </cell>
          <cell r="R40">
            <v>0</v>
          </cell>
          <cell r="S40">
            <v>0</v>
          </cell>
          <cell r="T40">
            <v>0</v>
          </cell>
          <cell r="V40">
            <v>276461.36424518423</v>
          </cell>
          <cell r="W40">
            <v>25769.113800745192</v>
          </cell>
          <cell r="X40">
            <v>302230.47804592946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E40">
            <v>0</v>
          </cell>
          <cell r="AG40">
            <v>0</v>
          </cell>
          <cell r="AH40">
            <v>0</v>
          </cell>
          <cell r="AI40">
            <v>0</v>
          </cell>
          <cell r="AK40">
            <v>0</v>
          </cell>
          <cell r="AL40">
            <v>0</v>
          </cell>
          <cell r="AM40">
            <v>0</v>
          </cell>
          <cell r="AO40">
            <v>3784111</v>
          </cell>
          <cell r="AP40">
            <v>3784111</v>
          </cell>
        </row>
        <row r="41">
          <cell r="A41" t="str">
            <v>B1</v>
          </cell>
          <cell r="D41" t="str">
            <v>Travaux de bâtiment</v>
          </cell>
          <cell r="G41">
            <v>3299632</v>
          </cell>
          <cell r="I41">
            <v>313465.04000000004</v>
          </cell>
          <cell r="J41">
            <v>3613097.04</v>
          </cell>
          <cell r="K41">
            <v>4017.7678201787498</v>
          </cell>
          <cell r="L41">
            <v>219975.46666666667</v>
          </cell>
          <cell r="N41">
            <v>3058565.9307892751</v>
          </cell>
          <cell r="O41">
            <v>290563.76342498121</v>
          </cell>
          <cell r="P41">
            <v>3349129.6942142569</v>
          </cell>
          <cell r="R41">
            <v>0</v>
          </cell>
          <cell r="S41">
            <v>0</v>
          </cell>
          <cell r="T41">
            <v>0</v>
          </cell>
          <cell r="V41">
            <v>241066.06921072499</v>
          </cell>
          <cell r="W41">
            <v>22901.27657501887</v>
          </cell>
          <cell r="X41">
            <v>263967.34578574385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E41">
            <v>0</v>
          </cell>
          <cell r="AG41">
            <v>0</v>
          </cell>
          <cell r="AH41">
            <v>0</v>
          </cell>
          <cell r="AI41">
            <v>0</v>
          </cell>
          <cell r="AK41">
            <v>0</v>
          </cell>
          <cell r="AL41">
            <v>0</v>
          </cell>
          <cell r="AM41">
            <v>0</v>
          </cell>
          <cell r="AO41">
            <v>3299632</v>
          </cell>
          <cell r="AP41">
            <v>3299632</v>
          </cell>
        </row>
        <row r="42">
          <cell r="A42" t="str">
            <v>B11</v>
          </cell>
          <cell r="C42">
            <v>0</v>
          </cell>
          <cell r="D42" t="str">
            <v>Fondations spéciales</v>
          </cell>
          <cell r="H42">
            <v>9.5000000000000001E-2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N42">
            <v>0</v>
          </cell>
          <cell r="O42">
            <v>0</v>
          </cell>
          <cell r="P42">
            <v>0</v>
          </cell>
          <cell r="R42">
            <v>0</v>
          </cell>
          <cell r="S42">
            <v>0</v>
          </cell>
          <cell r="T42">
            <v>0</v>
          </cell>
          <cell r="V42">
            <v>0</v>
          </cell>
          <cell r="W42">
            <v>0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H42">
            <v>0</v>
          </cell>
          <cell r="AI42">
            <v>0</v>
          </cell>
          <cell r="AK42">
            <v>0</v>
          </cell>
          <cell r="AL42">
            <v>0</v>
          </cell>
          <cell r="AM42">
            <v>0</v>
          </cell>
          <cell r="AO42">
            <v>0</v>
          </cell>
          <cell r="AP42">
            <v>0</v>
          </cell>
        </row>
        <row r="43">
          <cell r="A43" t="str">
            <v>B12</v>
          </cell>
          <cell r="D43" t="str">
            <v>Travaux de construction</v>
          </cell>
          <cell r="G43">
            <v>3299632</v>
          </cell>
          <cell r="I43">
            <v>313465.04000000004</v>
          </cell>
          <cell r="J43">
            <v>3613097.04</v>
          </cell>
          <cell r="K43">
            <v>4017.7678201787498</v>
          </cell>
          <cell r="L43">
            <v>219975.46666666667</v>
          </cell>
          <cell r="N43">
            <v>3058565.9307892751</v>
          </cell>
          <cell r="O43">
            <v>290563.76342498121</v>
          </cell>
          <cell r="P43">
            <v>3349129.6942142569</v>
          </cell>
          <cell r="R43">
            <v>0</v>
          </cell>
          <cell r="S43">
            <v>0</v>
          </cell>
          <cell r="T43">
            <v>0</v>
          </cell>
          <cell r="V43">
            <v>241066.06921072499</v>
          </cell>
          <cell r="W43">
            <v>22901.27657501887</v>
          </cell>
          <cell r="X43">
            <v>263967.34578574385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E43">
            <v>0</v>
          </cell>
          <cell r="AG43">
            <v>0</v>
          </cell>
          <cell r="AH43">
            <v>0</v>
          </cell>
          <cell r="AI43">
            <v>0</v>
          </cell>
          <cell r="AK43">
            <v>0</v>
          </cell>
          <cell r="AL43">
            <v>0</v>
          </cell>
          <cell r="AM43">
            <v>0</v>
          </cell>
          <cell r="AO43">
            <v>3299632</v>
          </cell>
          <cell r="AP43">
            <v>3299632</v>
          </cell>
        </row>
        <row r="44">
          <cell r="C44">
            <v>1</v>
          </cell>
          <cell r="D44" t="str">
            <v xml:space="preserve">     Terrassements généraux</v>
          </cell>
          <cell r="H44">
            <v>9.5000000000000001E-2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N44">
            <v>0</v>
          </cell>
          <cell r="O44">
            <v>0</v>
          </cell>
          <cell r="P44">
            <v>0</v>
          </cell>
          <cell r="R44">
            <v>0</v>
          </cell>
          <cell r="S44">
            <v>0</v>
          </cell>
          <cell r="T44">
            <v>0</v>
          </cell>
          <cell r="V44">
            <v>0</v>
          </cell>
          <cell r="W44">
            <v>0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H44">
            <v>0</v>
          </cell>
          <cell r="AI44">
            <v>0</v>
          </cell>
          <cell r="AK44">
            <v>0</v>
          </cell>
          <cell r="AL44">
            <v>0</v>
          </cell>
          <cell r="AM44">
            <v>0</v>
          </cell>
          <cell r="AO44">
            <v>0</v>
          </cell>
          <cell r="AP44">
            <v>0</v>
          </cell>
        </row>
        <row r="45">
          <cell r="C45">
            <v>2</v>
          </cell>
          <cell r="D45" t="str">
            <v xml:space="preserve">     Gros œuvre / Maçonnerie</v>
          </cell>
          <cell r="F45" t="str">
            <v>BBOI</v>
          </cell>
          <cell r="G45">
            <v>2008636</v>
          </cell>
          <cell r="H45">
            <v>9.5000000000000001E-2</v>
          </cell>
          <cell r="I45">
            <v>190820.42</v>
          </cell>
          <cell r="J45">
            <v>2199456.42</v>
          </cell>
          <cell r="K45">
            <v>2445.7979202688553</v>
          </cell>
          <cell r="L45">
            <v>133909.06666666668</v>
          </cell>
          <cell r="N45">
            <v>1861888.1247838687</v>
          </cell>
          <cell r="O45">
            <v>176879.37185446752</v>
          </cell>
          <cell r="P45">
            <v>2038767.4966383362</v>
          </cell>
          <cell r="R45">
            <v>0</v>
          </cell>
          <cell r="S45">
            <v>0</v>
          </cell>
          <cell r="T45">
            <v>0</v>
          </cell>
          <cell r="V45">
            <v>146747.8752161313</v>
          </cell>
          <cell r="W45">
            <v>13941.048145532473</v>
          </cell>
          <cell r="X45">
            <v>160688.92336166376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H45">
            <v>0</v>
          </cell>
          <cell r="AI45">
            <v>0</v>
          </cell>
          <cell r="AK45">
            <v>0</v>
          </cell>
          <cell r="AL45">
            <v>0</v>
          </cell>
          <cell r="AM45">
            <v>0</v>
          </cell>
          <cell r="AO45">
            <v>2008636</v>
          </cell>
          <cell r="AP45">
            <v>2008636</v>
          </cell>
        </row>
        <row r="46">
          <cell r="C46">
            <v>3</v>
          </cell>
          <cell r="D46" t="str">
            <v xml:space="preserve">     Charpente / couverture</v>
          </cell>
          <cell r="G46">
            <v>170000</v>
          </cell>
          <cell r="H46">
            <v>9.5000000000000001E-2</v>
          </cell>
          <cell r="I46">
            <v>16150</v>
          </cell>
          <cell r="J46">
            <v>186150</v>
          </cell>
          <cell r="K46">
            <v>206.99900153422789</v>
          </cell>
          <cell r="L46">
            <v>11333.333333333334</v>
          </cell>
          <cell r="N46">
            <v>157580.05990794633</v>
          </cell>
          <cell r="O46">
            <v>14970.105691254901</v>
          </cell>
          <cell r="P46">
            <v>172550.16559920122</v>
          </cell>
          <cell r="R46">
            <v>0</v>
          </cell>
          <cell r="S46">
            <v>0</v>
          </cell>
          <cell r="T46">
            <v>0</v>
          </cell>
          <cell r="V46">
            <v>12419.940092053674</v>
          </cell>
          <cell r="W46">
            <v>1179.8943087450991</v>
          </cell>
          <cell r="X46">
            <v>13599.834400798773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H46">
            <v>0</v>
          </cell>
          <cell r="AI46">
            <v>0</v>
          </cell>
          <cell r="AK46">
            <v>0</v>
          </cell>
          <cell r="AL46">
            <v>0</v>
          </cell>
          <cell r="AM46">
            <v>0</v>
          </cell>
          <cell r="AO46">
            <v>170000</v>
          </cell>
          <cell r="AP46">
            <v>170000</v>
          </cell>
        </row>
        <row r="47">
          <cell r="C47" t="str">
            <v>3a</v>
          </cell>
          <cell r="D47" t="str">
            <v xml:space="preserve">     Etanchéité</v>
          </cell>
          <cell r="F47" t="str">
            <v>SCPE</v>
          </cell>
          <cell r="G47">
            <v>75540</v>
          </cell>
          <cell r="H47">
            <v>9.5000000000000001E-2</v>
          </cell>
          <cell r="I47">
            <v>7176.3</v>
          </cell>
          <cell r="J47">
            <v>82716.3</v>
          </cell>
          <cell r="K47">
            <v>91.980615152326919</v>
          </cell>
          <cell r="L47">
            <v>5036</v>
          </cell>
          <cell r="N47">
            <v>70021.163090860384</v>
          </cell>
          <cell r="O47">
            <v>6652.0104936317366</v>
          </cell>
          <cell r="P47">
            <v>76673.17358449212</v>
          </cell>
          <cell r="R47">
            <v>0</v>
          </cell>
          <cell r="S47">
            <v>0</v>
          </cell>
          <cell r="T47">
            <v>0</v>
          </cell>
          <cell r="V47">
            <v>5518.8369091396153</v>
          </cell>
          <cell r="W47">
            <v>524.28950636826346</v>
          </cell>
          <cell r="X47">
            <v>6043.1264155078788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H47">
            <v>0</v>
          </cell>
          <cell r="AI47">
            <v>0</v>
          </cell>
          <cell r="AK47">
            <v>0</v>
          </cell>
          <cell r="AL47">
            <v>0</v>
          </cell>
          <cell r="AM47">
            <v>0</v>
          </cell>
          <cell r="AO47">
            <v>75540</v>
          </cell>
          <cell r="AP47">
            <v>75540</v>
          </cell>
        </row>
        <row r="48">
          <cell r="C48">
            <v>4</v>
          </cell>
          <cell r="D48" t="str">
            <v xml:space="preserve">     Menuiseries Extérieures</v>
          </cell>
          <cell r="E48" t="str">
            <v>Alu/PVC/Bois</v>
          </cell>
          <cell r="F48" t="str">
            <v>SOREMIR</v>
          </cell>
          <cell r="G48">
            <v>145832</v>
          </cell>
          <cell r="H48">
            <v>9.5000000000000001E-2</v>
          </cell>
          <cell r="I48">
            <v>13854.04</v>
          </cell>
          <cell r="J48">
            <v>159686.04</v>
          </cell>
          <cell r="K48">
            <v>177.57104936317367</v>
          </cell>
          <cell r="L48">
            <v>9722.1333333333332</v>
          </cell>
          <cell r="N48">
            <v>135177.7370382096</v>
          </cell>
          <cell r="O48">
            <v>12841.885018629911</v>
          </cell>
          <cell r="P48">
            <v>148019.62205683952</v>
          </cell>
          <cell r="R48">
            <v>0</v>
          </cell>
          <cell r="S48">
            <v>0</v>
          </cell>
          <cell r="T48">
            <v>0</v>
          </cell>
          <cell r="V48">
            <v>10654.26296179042</v>
          </cell>
          <cell r="W48">
            <v>1012.1549813700899</v>
          </cell>
          <cell r="X48">
            <v>11666.41794316051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H48">
            <v>0</v>
          </cell>
          <cell r="AI48">
            <v>0</v>
          </cell>
          <cell r="AK48">
            <v>0</v>
          </cell>
          <cell r="AL48">
            <v>0</v>
          </cell>
          <cell r="AM48">
            <v>0</v>
          </cell>
          <cell r="AO48">
            <v>145832</v>
          </cell>
          <cell r="AP48">
            <v>145832</v>
          </cell>
        </row>
        <row r="49">
          <cell r="C49">
            <v>5</v>
          </cell>
          <cell r="D49" t="str">
            <v xml:space="preserve">     Ferronerie / Serrrurerie</v>
          </cell>
          <cell r="F49" t="str">
            <v>2FR</v>
          </cell>
          <cell r="G49">
            <v>87491</v>
          </cell>
          <cell r="H49">
            <v>9.5000000000000001E-2</v>
          </cell>
          <cell r="I49">
            <v>8311.6450000000004</v>
          </cell>
          <cell r="J49">
            <v>95802.645000000004</v>
          </cell>
          <cell r="K49">
            <v>106.53264496018313</v>
          </cell>
          <cell r="L49">
            <v>5832.7333333333336</v>
          </cell>
          <cell r="N49">
            <v>81099.041302389014</v>
          </cell>
          <cell r="O49">
            <v>7704.4089237269563</v>
          </cell>
          <cell r="P49">
            <v>88803.450226115965</v>
          </cell>
          <cell r="R49">
            <v>0</v>
          </cell>
          <cell r="S49">
            <v>0</v>
          </cell>
          <cell r="T49">
            <v>0</v>
          </cell>
          <cell r="V49">
            <v>6391.9586976109877</v>
          </cell>
          <cell r="W49">
            <v>607.23607627304386</v>
          </cell>
          <cell r="X49">
            <v>6999.1947738840317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H49">
            <v>0</v>
          </cell>
          <cell r="AI49">
            <v>0</v>
          </cell>
          <cell r="AK49">
            <v>0</v>
          </cell>
          <cell r="AL49">
            <v>0</v>
          </cell>
          <cell r="AM49">
            <v>0</v>
          </cell>
          <cell r="AO49">
            <v>87491</v>
          </cell>
          <cell r="AP49">
            <v>87491</v>
          </cell>
        </row>
        <row r="50">
          <cell r="C50">
            <v>6</v>
          </cell>
          <cell r="D50" t="str">
            <v xml:space="preserve">     Menuiseries Intérieures</v>
          </cell>
          <cell r="F50" t="str">
            <v>TTPM</v>
          </cell>
          <cell r="G50">
            <v>131580</v>
          </cell>
          <cell r="H50">
            <v>9.5000000000000001E-2</v>
          </cell>
          <cell r="I50">
            <v>12500.1</v>
          </cell>
          <cell r="J50">
            <v>144080.1</v>
          </cell>
          <cell r="K50">
            <v>160.2172271874924</v>
          </cell>
          <cell r="L50">
            <v>8772</v>
          </cell>
          <cell r="N50">
            <v>121966.96636875047</v>
          </cell>
          <cell r="O50">
            <v>11586.861805031294</v>
          </cell>
          <cell r="P50">
            <v>133553.82817378175</v>
          </cell>
          <cell r="R50">
            <v>0</v>
          </cell>
          <cell r="S50">
            <v>0</v>
          </cell>
          <cell r="T50">
            <v>0</v>
          </cell>
          <cell r="V50">
            <v>9613.0336312495438</v>
          </cell>
          <cell r="W50">
            <v>913.23819496870669</v>
          </cell>
          <cell r="X50">
            <v>10526.27182621825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H50">
            <v>0</v>
          </cell>
          <cell r="AI50">
            <v>0</v>
          </cell>
          <cell r="AK50">
            <v>0</v>
          </cell>
          <cell r="AL50">
            <v>0</v>
          </cell>
          <cell r="AM50">
            <v>0</v>
          </cell>
          <cell r="AO50">
            <v>131580</v>
          </cell>
          <cell r="AP50">
            <v>131580</v>
          </cell>
        </row>
        <row r="51">
          <cell r="C51">
            <v>7</v>
          </cell>
          <cell r="D51" t="str">
            <v xml:space="preserve">     Cloisons sèches / faux plafonds </v>
          </cell>
          <cell r="F51" t="str">
            <v>Plaq-Réunion</v>
          </cell>
          <cell r="G51">
            <v>54709</v>
          </cell>
          <cell r="H51">
            <v>9.5000000000000001E-2</v>
          </cell>
          <cell r="I51">
            <v>5197.3550000000005</v>
          </cell>
          <cell r="J51">
            <v>59906.355000000003</v>
          </cell>
          <cell r="K51">
            <v>66.615931617271016</v>
          </cell>
          <cell r="L51">
            <v>3647.2666666666669</v>
          </cell>
          <cell r="N51">
            <v>50712.044102963737</v>
          </cell>
          <cell r="O51">
            <v>4817.6441897815548</v>
          </cell>
          <cell r="P51">
            <v>55529.68829274529</v>
          </cell>
          <cell r="R51">
            <v>0</v>
          </cell>
          <cell r="S51">
            <v>0</v>
          </cell>
          <cell r="T51">
            <v>0</v>
          </cell>
          <cell r="V51">
            <v>3996.9558970362609</v>
          </cell>
          <cell r="W51">
            <v>379.71081021844481</v>
          </cell>
          <cell r="X51">
            <v>4376.6667072547061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H51">
            <v>0</v>
          </cell>
          <cell r="AI51">
            <v>0</v>
          </cell>
          <cell r="AK51">
            <v>0</v>
          </cell>
          <cell r="AL51">
            <v>0</v>
          </cell>
          <cell r="AM51">
            <v>0</v>
          </cell>
          <cell r="AO51">
            <v>54709</v>
          </cell>
          <cell r="AP51">
            <v>54709</v>
          </cell>
        </row>
        <row r="52">
          <cell r="C52">
            <v>8</v>
          </cell>
          <cell r="D52" t="str">
            <v xml:space="preserve">     Revêtements de sol souples </v>
          </cell>
          <cell r="F52" t="str">
            <v>en lot 10</v>
          </cell>
          <cell r="H52">
            <v>9.5000000000000001E-2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N52">
            <v>0</v>
          </cell>
          <cell r="O52">
            <v>0</v>
          </cell>
          <cell r="P52">
            <v>0</v>
          </cell>
          <cell r="R52">
            <v>0</v>
          </cell>
          <cell r="S52">
            <v>0</v>
          </cell>
          <cell r="T52">
            <v>0</v>
          </cell>
          <cell r="V52">
            <v>0</v>
          </cell>
          <cell r="W52">
            <v>0</v>
          </cell>
          <cell r="X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H52">
            <v>0</v>
          </cell>
          <cell r="AI52">
            <v>0</v>
          </cell>
          <cell r="AK52">
            <v>0</v>
          </cell>
          <cell r="AL52">
            <v>0</v>
          </cell>
          <cell r="AM52">
            <v>0</v>
          </cell>
          <cell r="AO52">
            <v>0</v>
          </cell>
          <cell r="AP52">
            <v>0</v>
          </cell>
        </row>
        <row r="53">
          <cell r="C53">
            <v>9</v>
          </cell>
          <cell r="D53" t="str">
            <v xml:space="preserve">     Carrelage / faïence</v>
          </cell>
          <cell r="F53" t="str">
            <v>SRDC</v>
          </cell>
          <cell r="G53">
            <v>18020</v>
          </cell>
          <cell r="H53">
            <v>9.5000000000000001E-2</v>
          </cell>
          <cell r="I53">
            <v>1711.9</v>
          </cell>
          <cell r="J53">
            <v>19731.900000000001</v>
          </cell>
          <cell r="K53">
            <v>21.941894162628156</v>
          </cell>
          <cell r="L53">
            <v>1201.3333333333333</v>
          </cell>
          <cell r="N53">
            <v>16703.48635024231</v>
          </cell>
          <cell r="O53">
            <v>1586.8312032730196</v>
          </cell>
          <cell r="P53">
            <v>18290.317553515331</v>
          </cell>
          <cell r="R53">
            <v>0</v>
          </cell>
          <cell r="S53">
            <v>0</v>
          </cell>
          <cell r="T53">
            <v>0</v>
          </cell>
          <cell r="V53">
            <v>1316.5136497576893</v>
          </cell>
          <cell r="W53">
            <v>125.06879672698049</v>
          </cell>
          <cell r="X53">
            <v>1441.5824464846698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H53">
            <v>0</v>
          </cell>
          <cell r="AI53">
            <v>0</v>
          </cell>
          <cell r="AK53">
            <v>0</v>
          </cell>
          <cell r="AL53">
            <v>0</v>
          </cell>
          <cell r="AM53">
            <v>0</v>
          </cell>
          <cell r="AO53">
            <v>18020</v>
          </cell>
          <cell r="AP53">
            <v>18020</v>
          </cell>
        </row>
        <row r="54">
          <cell r="C54">
            <v>10</v>
          </cell>
          <cell r="D54" t="str">
            <v xml:space="preserve">     Peinture / Ravalement</v>
          </cell>
          <cell r="F54" t="str">
            <v>Marine Peint.</v>
          </cell>
          <cell r="G54">
            <v>301369</v>
          </cell>
          <cell r="H54">
            <v>9.5000000000000001E-2</v>
          </cell>
          <cell r="I54">
            <v>28630.055</v>
          </cell>
          <cell r="J54">
            <v>329999.05499999999</v>
          </cell>
          <cell r="K54">
            <v>366.95930643158073</v>
          </cell>
          <cell r="L54">
            <v>20091.266666666666</v>
          </cell>
          <cell r="N54">
            <v>279351.44161410513</v>
          </cell>
          <cell r="O54">
            <v>26538.386953339988</v>
          </cell>
          <cell r="P54">
            <v>305889.8285674451</v>
          </cell>
          <cell r="R54">
            <v>0</v>
          </cell>
          <cell r="S54">
            <v>0</v>
          </cell>
          <cell r="T54">
            <v>0</v>
          </cell>
          <cell r="V54">
            <v>22017.558385894845</v>
          </cell>
          <cell r="W54">
            <v>2091.6680466600101</v>
          </cell>
          <cell r="X54">
            <v>24109.226432554853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H54">
            <v>0</v>
          </cell>
          <cell r="AI54">
            <v>0</v>
          </cell>
          <cell r="AK54">
            <v>0</v>
          </cell>
          <cell r="AL54">
            <v>0</v>
          </cell>
          <cell r="AM54">
            <v>0</v>
          </cell>
          <cell r="AO54">
            <v>301369</v>
          </cell>
          <cell r="AP54">
            <v>301369</v>
          </cell>
        </row>
        <row r="55">
          <cell r="C55">
            <v>11</v>
          </cell>
          <cell r="D55" t="str">
            <v xml:space="preserve">     Electricité / Courants faibles</v>
          </cell>
          <cell r="F55" t="str">
            <v>SNTR</v>
          </cell>
          <cell r="G55">
            <v>134485</v>
          </cell>
          <cell r="H55">
            <v>9.5000000000000001E-2</v>
          </cell>
          <cell r="I55">
            <v>12776.075000000001</v>
          </cell>
          <cell r="J55">
            <v>147261.07500000001</v>
          </cell>
          <cell r="K55">
            <v>163.7544748313567</v>
          </cell>
          <cell r="L55">
            <v>8965.6666666666661</v>
          </cell>
          <cell r="N55">
            <v>124659.7315101186</v>
          </cell>
          <cell r="O55">
            <v>11842.674493461267</v>
          </cell>
          <cell r="P55">
            <v>136502.40600357988</v>
          </cell>
          <cell r="R55">
            <v>0</v>
          </cell>
          <cell r="S55">
            <v>0</v>
          </cell>
          <cell r="T55">
            <v>0</v>
          </cell>
          <cell r="V55">
            <v>9825.2684898814023</v>
          </cell>
          <cell r="W55">
            <v>933.40050653873323</v>
          </cell>
          <cell r="X55">
            <v>10758.668996420136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H55">
            <v>0</v>
          </cell>
          <cell r="AI55">
            <v>0</v>
          </cell>
          <cell r="AK55">
            <v>0</v>
          </cell>
          <cell r="AL55">
            <v>0</v>
          </cell>
          <cell r="AM55">
            <v>0</v>
          </cell>
          <cell r="AO55">
            <v>134485</v>
          </cell>
          <cell r="AP55">
            <v>134485</v>
          </cell>
        </row>
        <row r="56">
          <cell r="C56" t="str">
            <v>11a</v>
          </cell>
          <cell r="D56" t="str">
            <v xml:space="preserve">     Télévision</v>
          </cell>
          <cell r="F56" t="str">
            <v>Gualtieri</v>
          </cell>
          <cell r="G56">
            <v>25000</v>
          </cell>
          <cell r="H56">
            <v>9.5000000000000001E-2</v>
          </cell>
          <cell r="I56">
            <v>2375</v>
          </cell>
          <cell r="J56">
            <v>27375</v>
          </cell>
          <cell r="K56">
            <v>30.441029637386457</v>
          </cell>
          <cell r="L56">
            <v>1666.6666666666667</v>
          </cell>
          <cell r="N56">
            <v>23173.538221756815</v>
          </cell>
          <cell r="O56">
            <v>2201.4861310668975</v>
          </cell>
          <cell r="P56">
            <v>25375.024352823712</v>
          </cell>
          <cell r="R56">
            <v>0</v>
          </cell>
          <cell r="S56">
            <v>0</v>
          </cell>
          <cell r="T56">
            <v>0</v>
          </cell>
          <cell r="V56">
            <v>1826.4617782431874</v>
          </cell>
          <cell r="W56">
            <v>173.5138689331028</v>
          </cell>
          <cell r="X56">
            <v>1999.9756471762903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H56">
            <v>0</v>
          </cell>
          <cell r="AI56">
            <v>0</v>
          </cell>
          <cell r="AK56">
            <v>0</v>
          </cell>
          <cell r="AL56">
            <v>0</v>
          </cell>
          <cell r="AM56">
            <v>0</v>
          </cell>
          <cell r="AO56">
            <v>25000</v>
          </cell>
          <cell r="AP56">
            <v>25000</v>
          </cell>
        </row>
        <row r="57">
          <cell r="C57">
            <v>12</v>
          </cell>
          <cell r="D57" t="str">
            <v xml:space="preserve">     Plomberie / Sanitaire / VMC</v>
          </cell>
          <cell r="F57" t="str">
            <v>SODURE</v>
          </cell>
          <cell r="G57">
            <v>146970</v>
          </cell>
          <cell r="H57">
            <v>9.5000000000000001E-2</v>
          </cell>
          <cell r="I57">
            <v>13962.15</v>
          </cell>
          <cell r="J57">
            <v>160932.15</v>
          </cell>
          <cell r="K57">
            <v>178.95672503226749</v>
          </cell>
          <cell r="L57">
            <v>9798</v>
          </cell>
          <cell r="N57">
            <v>136232.59649806394</v>
          </cell>
          <cell r="O57">
            <v>12942.096667316075</v>
          </cell>
          <cell r="P57">
            <v>149174.69316538001</v>
          </cell>
          <cell r="R57">
            <v>0</v>
          </cell>
          <cell r="S57">
            <v>0</v>
          </cell>
          <cell r="T57">
            <v>0</v>
          </cell>
          <cell r="V57">
            <v>10737.403501936049</v>
          </cell>
          <cell r="W57">
            <v>1020.0533326839246</v>
          </cell>
          <cell r="X57">
            <v>11757.456834619974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H57">
            <v>0</v>
          </cell>
          <cell r="AI57">
            <v>0</v>
          </cell>
          <cell r="AK57">
            <v>0</v>
          </cell>
          <cell r="AL57">
            <v>0</v>
          </cell>
          <cell r="AM57">
            <v>0</v>
          </cell>
          <cell r="AO57">
            <v>146970</v>
          </cell>
          <cell r="AP57">
            <v>146970</v>
          </cell>
        </row>
        <row r="58">
          <cell r="C58">
            <v>13</v>
          </cell>
          <cell r="D58" t="str">
            <v xml:space="preserve">     Boîtes aux lettres / Signalitique</v>
          </cell>
          <cell r="H58">
            <v>9.5000000000000001E-2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N58">
            <v>0</v>
          </cell>
          <cell r="O58">
            <v>0</v>
          </cell>
          <cell r="P58">
            <v>0</v>
          </cell>
          <cell r="R58">
            <v>0</v>
          </cell>
          <cell r="S58">
            <v>0</v>
          </cell>
          <cell r="T58">
            <v>0</v>
          </cell>
          <cell r="V58">
            <v>0</v>
          </cell>
          <cell r="W58">
            <v>0</v>
          </cell>
          <cell r="X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H58">
            <v>0</v>
          </cell>
          <cell r="AI58">
            <v>0</v>
          </cell>
          <cell r="AK58">
            <v>0</v>
          </cell>
          <cell r="AL58">
            <v>0</v>
          </cell>
          <cell r="AM58">
            <v>0</v>
          </cell>
          <cell r="AO58">
            <v>0</v>
          </cell>
          <cell r="AP58">
            <v>0</v>
          </cell>
        </row>
        <row r="59">
          <cell r="C59">
            <v>14</v>
          </cell>
          <cell r="D59" t="str">
            <v xml:space="preserve">     Nettoyage</v>
          </cell>
          <cell r="H59">
            <v>9.5000000000000001E-2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N59">
            <v>0</v>
          </cell>
          <cell r="O59">
            <v>0</v>
          </cell>
          <cell r="P59">
            <v>0</v>
          </cell>
          <cell r="R59">
            <v>0</v>
          </cell>
          <cell r="S59">
            <v>0</v>
          </cell>
          <cell r="T59">
            <v>0</v>
          </cell>
          <cell r="V59">
            <v>0</v>
          </cell>
          <cell r="W59">
            <v>0</v>
          </cell>
          <cell r="X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H59">
            <v>0</v>
          </cell>
          <cell r="AI59">
            <v>0</v>
          </cell>
          <cell r="AK59">
            <v>0</v>
          </cell>
          <cell r="AL59">
            <v>0</v>
          </cell>
          <cell r="AM59">
            <v>0</v>
          </cell>
          <cell r="AO59">
            <v>0</v>
          </cell>
          <cell r="AP59">
            <v>0</v>
          </cell>
        </row>
        <row r="60">
          <cell r="C60">
            <v>15</v>
          </cell>
          <cell r="D60" t="str">
            <v xml:space="preserve">     Frais de mandataire</v>
          </cell>
          <cell r="H60">
            <v>9.5000000000000001E-2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N60">
            <v>0</v>
          </cell>
          <cell r="O60">
            <v>0</v>
          </cell>
          <cell r="P60">
            <v>0</v>
          </cell>
          <cell r="R60">
            <v>0</v>
          </cell>
          <cell r="S60">
            <v>0</v>
          </cell>
          <cell r="T60">
            <v>0</v>
          </cell>
          <cell r="V60">
            <v>0</v>
          </cell>
          <cell r="W60">
            <v>0</v>
          </cell>
          <cell r="X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H60">
            <v>0</v>
          </cell>
          <cell r="AI60">
            <v>0</v>
          </cell>
          <cell r="AK60">
            <v>0</v>
          </cell>
          <cell r="AL60">
            <v>0</v>
          </cell>
          <cell r="AM60">
            <v>0</v>
          </cell>
          <cell r="AO60">
            <v>0</v>
          </cell>
          <cell r="AP60">
            <v>0</v>
          </cell>
        </row>
        <row r="61">
          <cell r="E61" t="str">
            <v>Estimation TCE</v>
          </cell>
          <cell r="H61">
            <v>9.5000000000000001E-2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N61">
            <v>0</v>
          </cell>
          <cell r="O61">
            <v>0</v>
          </cell>
          <cell r="P61">
            <v>0</v>
          </cell>
          <cell r="R61">
            <v>0</v>
          </cell>
          <cell r="S61">
            <v>0</v>
          </cell>
          <cell r="T61">
            <v>0</v>
          </cell>
          <cell r="V61">
            <v>0</v>
          </cell>
          <cell r="W61">
            <v>0</v>
          </cell>
          <cell r="X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H61">
            <v>0</v>
          </cell>
          <cell r="AI61">
            <v>0</v>
          </cell>
          <cell r="AK61">
            <v>0</v>
          </cell>
          <cell r="AL61">
            <v>0</v>
          </cell>
          <cell r="AM61">
            <v>0</v>
          </cell>
          <cell r="AO61">
            <v>0</v>
          </cell>
          <cell r="AP61">
            <v>0</v>
          </cell>
        </row>
        <row r="62">
          <cell r="A62" t="str">
            <v>B2</v>
          </cell>
          <cell r="D62" t="str">
            <v>Honoraires tecniques</v>
          </cell>
          <cell r="G62">
            <v>313200</v>
          </cell>
          <cell r="I62">
            <v>29754</v>
          </cell>
          <cell r="J62">
            <v>342954</v>
          </cell>
          <cell r="K62">
            <v>381.36521929717748</v>
          </cell>
          <cell r="L62">
            <v>20880</v>
          </cell>
          <cell r="N62">
            <v>290318.08684216934</v>
          </cell>
          <cell r="O62">
            <v>27580.218250006084</v>
          </cell>
          <cell r="P62">
            <v>317898.30509217543</v>
          </cell>
          <cell r="R62">
            <v>0</v>
          </cell>
          <cell r="S62">
            <v>0</v>
          </cell>
          <cell r="T62">
            <v>0</v>
          </cell>
          <cell r="V62">
            <v>22881.913157830651</v>
          </cell>
          <cell r="W62">
            <v>2173.7817499939124</v>
          </cell>
          <cell r="X62">
            <v>25055.694907824567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E62">
            <v>0</v>
          </cell>
          <cell r="AG62">
            <v>0</v>
          </cell>
          <cell r="AH62">
            <v>0</v>
          </cell>
          <cell r="AI62">
            <v>0</v>
          </cell>
          <cell r="AK62">
            <v>0</v>
          </cell>
          <cell r="AL62">
            <v>0</v>
          </cell>
          <cell r="AM62">
            <v>0</v>
          </cell>
          <cell r="AO62">
            <v>313200</v>
          </cell>
          <cell r="AP62">
            <v>313200</v>
          </cell>
        </row>
        <row r="63">
          <cell r="D63" t="str">
            <v>Maîtrise d'oeuvre - Arch.</v>
          </cell>
          <cell r="E63" t="str">
            <v>ETAVE</v>
          </cell>
          <cell r="F63">
            <v>8.3039563199774999E-2</v>
          </cell>
          <cell r="G63">
            <v>274000</v>
          </cell>
          <cell r="H63">
            <v>9.5000000000000001E-2</v>
          </cell>
          <cell r="I63">
            <v>26030</v>
          </cell>
          <cell r="J63">
            <v>300030</v>
          </cell>
          <cell r="K63">
            <v>333.63368482575555</v>
          </cell>
          <cell r="L63">
            <v>18266.666666666668</v>
          </cell>
          <cell r="N63">
            <v>253981.97891045467</v>
          </cell>
          <cell r="O63">
            <v>24128.287996493193</v>
          </cell>
          <cell r="P63">
            <v>278110.26690694783</v>
          </cell>
          <cell r="R63">
            <v>0</v>
          </cell>
          <cell r="S63">
            <v>0</v>
          </cell>
          <cell r="T63">
            <v>0</v>
          </cell>
          <cell r="V63">
            <v>20018.021089545335</v>
          </cell>
          <cell r="W63">
            <v>1901.7120035068069</v>
          </cell>
          <cell r="X63">
            <v>21919.733093052142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H63">
            <v>0</v>
          </cell>
          <cell r="AI63">
            <v>0</v>
          </cell>
          <cell r="AK63">
            <v>0</v>
          </cell>
          <cell r="AL63">
            <v>0</v>
          </cell>
          <cell r="AM63">
            <v>0</v>
          </cell>
          <cell r="AO63">
            <v>274000</v>
          </cell>
          <cell r="AP63">
            <v>274000</v>
          </cell>
        </row>
        <row r="64">
          <cell r="D64" t="str">
            <v>Maîtrise d'oeuvre - BET</v>
          </cell>
          <cell r="E64" t="str">
            <v>INDEX</v>
          </cell>
          <cell r="G64">
            <v>35000</v>
          </cell>
          <cell r="H64">
            <v>9.5000000000000001E-2</v>
          </cell>
          <cell r="I64">
            <v>3325</v>
          </cell>
          <cell r="J64">
            <v>38325</v>
          </cell>
          <cell r="K64">
            <v>42.617441492341037</v>
          </cell>
          <cell r="L64">
            <v>2333.3333333333335</v>
          </cell>
          <cell r="N64">
            <v>32442.953510459538</v>
          </cell>
          <cell r="O64">
            <v>3082.0805834936559</v>
          </cell>
          <cell r="P64">
            <v>35525.034093953196</v>
          </cell>
          <cell r="R64">
            <v>0</v>
          </cell>
          <cell r="S64">
            <v>0</v>
          </cell>
          <cell r="T64">
            <v>0</v>
          </cell>
          <cell r="V64">
            <v>2557.0464895404621</v>
          </cell>
          <cell r="W64">
            <v>242.91941650634391</v>
          </cell>
          <cell r="X64">
            <v>2799.9659060468061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H64">
            <v>0</v>
          </cell>
          <cell r="AI64">
            <v>0</v>
          </cell>
          <cell r="AK64">
            <v>0</v>
          </cell>
          <cell r="AL64">
            <v>0</v>
          </cell>
          <cell r="AM64">
            <v>0</v>
          </cell>
          <cell r="AO64">
            <v>35000</v>
          </cell>
          <cell r="AP64">
            <v>35000</v>
          </cell>
        </row>
        <row r="65">
          <cell r="D65" t="str">
            <v>Coordination-pilotage</v>
          </cell>
          <cell r="H65">
            <v>9.5000000000000001E-2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N65">
            <v>0</v>
          </cell>
          <cell r="O65">
            <v>0</v>
          </cell>
          <cell r="P65">
            <v>0</v>
          </cell>
          <cell r="R65">
            <v>0</v>
          </cell>
          <cell r="S65">
            <v>0</v>
          </cell>
          <cell r="T65">
            <v>0</v>
          </cell>
          <cell r="V65">
            <v>0</v>
          </cell>
          <cell r="W65">
            <v>0</v>
          </cell>
          <cell r="X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H65">
            <v>0</v>
          </cell>
          <cell r="AI65">
            <v>0</v>
          </cell>
          <cell r="AK65">
            <v>0</v>
          </cell>
          <cell r="AL65">
            <v>0</v>
          </cell>
          <cell r="AM65">
            <v>0</v>
          </cell>
          <cell r="AO65">
            <v>0</v>
          </cell>
          <cell r="AP65">
            <v>0</v>
          </cell>
        </row>
        <row r="66">
          <cell r="D66" t="str">
            <v>Hygiène-Sécurité</v>
          </cell>
          <cell r="H66">
            <v>9.5000000000000001E-2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N66">
            <v>0</v>
          </cell>
          <cell r="O66">
            <v>0</v>
          </cell>
          <cell r="P66">
            <v>0</v>
          </cell>
          <cell r="R66">
            <v>0</v>
          </cell>
          <cell r="S66">
            <v>0</v>
          </cell>
          <cell r="T66">
            <v>0</v>
          </cell>
          <cell r="V66">
            <v>0</v>
          </cell>
          <cell r="W66">
            <v>0</v>
          </cell>
          <cell r="X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H66">
            <v>0</v>
          </cell>
          <cell r="AI66">
            <v>0</v>
          </cell>
          <cell r="AK66">
            <v>0</v>
          </cell>
          <cell r="AL66">
            <v>0</v>
          </cell>
          <cell r="AM66">
            <v>0</v>
          </cell>
          <cell r="AO66">
            <v>0</v>
          </cell>
          <cell r="AP66">
            <v>0</v>
          </cell>
        </row>
        <row r="67">
          <cell r="D67" t="str">
            <v>Géomètre (parcellaire-DA)</v>
          </cell>
          <cell r="H67">
            <v>9.5000000000000001E-2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N67">
            <v>0</v>
          </cell>
          <cell r="O67">
            <v>0</v>
          </cell>
          <cell r="P67">
            <v>0</v>
          </cell>
          <cell r="R67">
            <v>0</v>
          </cell>
          <cell r="S67">
            <v>0</v>
          </cell>
          <cell r="T67">
            <v>0</v>
          </cell>
          <cell r="V67">
            <v>0</v>
          </cell>
          <cell r="W67">
            <v>0</v>
          </cell>
          <cell r="X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H67">
            <v>0</v>
          </cell>
          <cell r="AI67">
            <v>0</v>
          </cell>
          <cell r="AK67">
            <v>0</v>
          </cell>
          <cell r="AL67">
            <v>0</v>
          </cell>
          <cell r="AM67">
            <v>0</v>
          </cell>
          <cell r="AO67">
            <v>0</v>
          </cell>
          <cell r="AP67">
            <v>0</v>
          </cell>
        </row>
        <row r="68">
          <cell r="D68" t="str">
            <v>Sondages / études de sols</v>
          </cell>
          <cell r="F68" t="str">
            <v>Geiser</v>
          </cell>
          <cell r="G68">
            <v>4200</v>
          </cell>
          <cell r="H68">
            <v>9.5000000000000001E-2</v>
          </cell>
          <cell r="I68">
            <v>399</v>
          </cell>
          <cell r="J68">
            <v>4599</v>
          </cell>
          <cell r="K68">
            <v>5.1140929790809242</v>
          </cell>
          <cell r="L68">
            <v>280</v>
          </cell>
          <cell r="N68">
            <v>3893.1544212551444</v>
          </cell>
          <cell r="O68">
            <v>369.84967001923872</v>
          </cell>
          <cell r="P68">
            <v>4263.0040912743834</v>
          </cell>
          <cell r="R68">
            <v>0</v>
          </cell>
          <cell r="S68">
            <v>0</v>
          </cell>
          <cell r="T68">
            <v>0</v>
          </cell>
          <cell r="V68">
            <v>306.84557874485546</v>
          </cell>
          <cell r="W68">
            <v>29.150329980761271</v>
          </cell>
          <cell r="X68">
            <v>335.99590872561674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H68">
            <v>0</v>
          </cell>
          <cell r="AI68">
            <v>0</v>
          </cell>
          <cell r="AK68">
            <v>0</v>
          </cell>
          <cell r="AL68">
            <v>0</v>
          </cell>
          <cell r="AM68">
            <v>0</v>
          </cell>
          <cell r="AO68">
            <v>4200</v>
          </cell>
          <cell r="AP68">
            <v>4200</v>
          </cell>
        </row>
        <row r="69">
          <cell r="D69" t="str">
            <v>Divers</v>
          </cell>
          <cell r="H69">
            <v>9.5000000000000001E-2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N69">
            <v>0</v>
          </cell>
          <cell r="O69">
            <v>0</v>
          </cell>
          <cell r="P69">
            <v>0</v>
          </cell>
          <cell r="R69">
            <v>0</v>
          </cell>
          <cell r="S69">
            <v>0</v>
          </cell>
          <cell r="T69">
            <v>0</v>
          </cell>
          <cell r="V69">
            <v>0</v>
          </cell>
          <cell r="W69">
            <v>0</v>
          </cell>
          <cell r="X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H69">
            <v>0</v>
          </cell>
          <cell r="AI69">
            <v>0</v>
          </cell>
          <cell r="AK69">
            <v>0</v>
          </cell>
          <cell r="AL69">
            <v>0</v>
          </cell>
          <cell r="AM69">
            <v>0</v>
          </cell>
          <cell r="AO69">
            <v>0</v>
          </cell>
          <cell r="AP69">
            <v>0</v>
          </cell>
        </row>
        <row r="70">
          <cell r="E70" t="str">
            <v>Estimation TCE</v>
          </cell>
          <cell r="H70">
            <v>9.5000000000000001E-2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N70">
            <v>0</v>
          </cell>
          <cell r="O70">
            <v>0</v>
          </cell>
          <cell r="P70">
            <v>0</v>
          </cell>
          <cell r="R70">
            <v>0</v>
          </cell>
          <cell r="S70">
            <v>0</v>
          </cell>
          <cell r="T70">
            <v>0</v>
          </cell>
          <cell r="V70">
            <v>0</v>
          </cell>
          <cell r="W70">
            <v>0</v>
          </cell>
          <cell r="X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H70">
            <v>0</v>
          </cell>
          <cell r="AI70">
            <v>0</v>
          </cell>
          <cell r="AK70">
            <v>0</v>
          </cell>
          <cell r="AL70">
            <v>0</v>
          </cell>
          <cell r="AM70">
            <v>0</v>
          </cell>
          <cell r="AO70">
            <v>0</v>
          </cell>
          <cell r="AP70">
            <v>0</v>
          </cell>
        </row>
        <row r="71">
          <cell r="A71" t="str">
            <v>B3</v>
          </cell>
          <cell r="D71" t="str">
            <v>Frais annexes techniques</v>
          </cell>
          <cell r="G71">
            <v>71279</v>
          </cell>
          <cell r="I71">
            <v>0</v>
          </cell>
          <cell r="J71">
            <v>71279</v>
          </cell>
          <cell r="K71">
            <v>86.792246060930765</v>
          </cell>
          <cell r="L71">
            <v>4751.9333333333334</v>
          </cell>
          <cell r="N71">
            <v>66071.465236344156</v>
          </cell>
          <cell r="O71">
            <v>0</v>
          </cell>
          <cell r="P71">
            <v>66071.465236344156</v>
          </cell>
          <cell r="R71">
            <v>0</v>
          </cell>
          <cell r="S71">
            <v>0</v>
          </cell>
          <cell r="T71">
            <v>0</v>
          </cell>
          <cell r="V71">
            <v>5207.5347636558463</v>
          </cell>
          <cell r="W71">
            <v>0</v>
          </cell>
          <cell r="X71">
            <v>5207.5347636558463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E71">
            <v>0</v>
          </cell>
          <cell r="AG71">
            <v>0</v>
          </cell>
          <cell r="AH71">
            <v>0</v>
          </cell>
          <cell r="AI71">
            <v>0</v>
          </cell>
          <cell r="AK71">
            <v>0</v>
          </cell>
          <cell r="AL71">
            <v>0</v>
          </cell>
          <cell r="AM71">
            <v>0</v>
          </cell>
          <cell r="AO71">
            <v>71279</v>
          </cell>
          <cell r="AP71">
            <v>71279</v>
          </cell>
        </row>
        <row r="72">
          <cell r="D72" t="str">
            <v>Assurance DO</v>
          </cell>
          <cell r="F72">
            <v>1.9729397879558196E-2</v>
          </cell>
          <cell r="G72">
            <v>71279</v>
          </cell>
          <cell r="H72">
            <v>0</v>
          </cell>
          <cell r="I72">
            <v>0</v>
          </cell>
          <cell r="J72">
            <v>71279</v>
          </cell>
          <cell r="K72">
            <v>86.792246060930765</v>
          </cell>
          <cell r="L72">
            <v>4751.9333333333334</v>
          </cell>
          <cell r="N72">
            <v>66071.465236344156</v>
          </cell>
          <cell r="O72">
            <v>0</v>
          </cell>
          <cell r="P72">
            <v>66071.465236344156</v>
          </cell>
          <cell r="R72">
            <v>0</v>
          </cell>
          <cell r="S72">
            <v>0</v>
          </cell>
          <cell r="T72">
            <v>0</v>
          </cell>
          <cell r="V72">
            <v>5207.5347636558463</v>
          </cell>
          <cell r="W72">
            <v>0</v>
          </cell>
          <cell r="X72">
            <v>5207.5347636558463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H72">
            <v>0</v>
          </cell>
          <cell r="AI72">
            <v>0</v>
          </cell>
          <cell r="AK72">
            <v>0</v>
          </cell>
          <cell r="AL72">
            <v>0</v>
          </cell>
          <cell r="AM72">
            <v>0</v>
          </cell>
          <cell r="AO72">
            <v>71279</v>
          </cell>
          <cell r="AP72">
            <v>71279</v>
          </cell>
        </row>
        <row r="73">
          <cell r="D73" t="str">
            <v>Bureau de contrôle</v>
          </cell>
          <cell r="H73">
            <v>9.5000000000000001E-2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N73">
            <v>0</v>
          </cell>
          <cell r="O73">
            <v>0</v>
          </cell>
          <cell r="P73">
            <v>0</v>
          </cell>
          <cell r="R73">
            <v>0</v>
          </cell>
          <cell r="S73">
            <v>0</v>
          </cell>
          <cell r="T73">
            <v>0</v>
          </cell>
          <cell r="V73">
            <v>0</v>
          </cell>
          <cell r="W73">
            <v>0</v>
          </cell>
          <cell r="X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H73">
            <v>0</v>
          </cell>
          <cell r="AI73">
            <v>0</v>
          </cell>
          <cell r="AK73">
            <v>0</v>
          </cell>
          <cell r="AL73">
            <v>0</v>
          </cell>
          <cell r="AM73">
            <v>0</v>
          </cell>
          <cell r="AO73">
            <v>0</v>
          </cell>
          <cell r="AP73">
            <v>0</v>
          </cell>
        </row>
        <row r="74">
          <cell r="D74" t="str">
            <v>Divers  (affichage,constats…)</v>
          </cell>
          <cell r="H74">
            <v>9.5000000000000001E-2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N74">
            <v>0</v>
          </cell>
          <cell r="O74">
            <v>0</v>
          </cell>
          <cell r="P74">
            <v>0</v>
          </cell>
          <cell r="R74">
            <v>0</v>
          </cell>
          <cell r="S74">
            <v>0</v>
          </cell>
          <cell r="T74">
            <v>0</v>
          </cell>
          <cell r="V74">
            <v>0</v>
          </cell>
          <cell r="W74">
            <v>0</v>
          </cell>
          <cell r="X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H74">
            <v>0</v>
          </cell>
          <cell r="AI74">
            <v>0</v>
          </cell>
          <cell r="AK74">
            <v>0</v>
          </cell>
          <cell r="AL74">
            <v>0</v>
          </cell>
          <cell r="AM74">
            <v>0</v>
          </cell>
          <cell r="AO74">
            <v>0</v>
          </cell>
          <cell r="AP74">
            <v>0</v>
          </cell>
        </row>
        <row r="75">
          <cell r="E75" t="str">
            <v>Estimation TCE</v>
          </cell>
          <cell r="H75">
            <v>9.5000000000000001E-2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N75">
            <v>0</v>
          </cell>
          <cell r="O75">
            <v>0</v>
          </cell>
          <cell r="P75">
            <v>0</v>
          </cell>
          <cell r="R75">
            <v>0</v>
          </cell>
          <cell r="S75">
            <v>0</v>
          </cell>
          <cell r="T75">
            <v>0</v>
          </cell>
          <cell r="V75">
            <v>0</v>
          </cell>
          <cell r="W75">
            <v>0</v>
          </cell>
          <cell r="X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H75">
            <v>0</v>
          </cell>
          <cell r="AI75">
            <v>0</v>
          </cell>
          <cell r="AK75">
            <v>0</v>
          </cell>
          <cell r="AL75">
            <v>0</v>
          </cell>
          <cell r="AM75">
            <v>0</v>
          </cell>
          <cell r="AO75">
            <v>0</v>
          </cell>
          <cell r="AP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L76">
            <v>0</v>
          </cell>
          <cell r="N76">
            <v>0</v>
          </cell>
          <cell r="O76">
            <v>0</v>
          </cell>
          <cell r="P76">
            <v>0</v>
          </cell>
          <cell r="R76">
            <v>0</v>
          </cell>
          <cell r="S76">
            <v>0</v>
          </cell>
          <cell r="T76">
            <v>0</v>
          </cell>
          <cell r="V76">
            <v>0</v>
          </cell>
          <cell r="W76">
            <v>0</v>
          </cell>
          <cell r="X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H76">
            <v>0</v>
          </cell>
          <cell r="AI76">
            <v>0</v>
          </cell>
          <cell r="AK76">
            <v>0</v>
          </cell>
          <cell r="AL76">
            <v>0</v>
          </cell>
          <cell r="AM76">
            <v>0</v>
          </cell>
          <cell r="AO76">
            <v>0</v>
          </cell>
          <cell r="AP76">
            <v>0</v>
          </cell>
        </row>
        <row r="77">
          <cell r="A77" t="str">
            <v>B4</v>
          </cell>
          <cell r="D77" t="str">
            <v>Imprévus sur coût technique</v>
          </cell>
          <cell r="G77">
            <v>100000</v>
          </cell>
          <cell r="H77">
            <v>9.5000000000000001E-2</v>
          </cell>
          <cell r="I77">
            <v>9500</v>
          </cell>
          <cell r="J77">
            <v>109500</v>
          </cell>
          <cell r="K77">
            <v>121.76411854954583</v>
          </cell>
          <cell r="L77">
            <v>6666.666666666667</v>
          </cell>
          <cell r="N77">
            <v>92694.15288702726</v>
          </cell>
          <cell r="O77">
            <v>8805.9445242675902</v>
          </cell>
          <cell r="P77">
            <v>101500.09741129485</v>
          </cell>
          <cell r="R77">
            <v>0</v>
          </cell>
          <cell r="S77">
            <v>0</v>
          </cell>
          <cell r="T77">
            <v>0</v>
          </cell>
          <cell r="V77">
            <v>7305.8471129727495</v>
          </cell>
          <cell r="W77">
            <v>694.0554757324112</v>
          </cell>
          <cell r="X77">
            <v>7999.9025887051612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H77">
            <v>0</v>
          </cell>
          <cell r="AI77">
            <v>0</v>
          </cell>
          <cell r="AK77">
            <v>0</v>
          </cell>
          <cell r="AL77">
            <v>0</v>
          </cell>
          <cell r="AM77">
            <v>0</v>
          </cell>
          <cell r="AO77">
            <v>100000</v>
          </cell>
          <cell r="AP77">
            <v>100000</v>
          </cell>
        </row>
        <row r="79">
          <cell r="A79" t="str">
            <v>B5</v>
          </cell>
          <cell r="D79" t="str">
            <v>Actualisations/Révisions</v>
          </cell>
          <cell r="G79">
            <v>0</v>
          </cell>
          <cell r="H79">
            <v>9.5000000000000001E-2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R79">
            <v>0</v>
          </cell>
          <cell r="S79">
            <v>0</v>
          </cell>
          <cell r="T79">
            <v>0</v>
          </cell>
          <cell r="V79">
            <v>0</v>
          </cell>
          <cell r="W79">
            <v>0</v>
          </cell>
          <cell r="X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H79">
            <v>0</v>
          </cell>
          <cell r="AI79">
            <v>0</v>
          </cell>
          <cell r="AK79">
            <v>0</v>
          </cell>
          <cell r="AL79">
            <v>0</v>
          </cell>
          <cell r="AM79">
            <v>0</v>
          </cell>
          <cell r="AO79">
            <v>0</v>
          </cell>
          <cell r="AP79">
            <v>0</v>
          </cell>
        </row>
        <row r="80">
          <cell r="D80" t="str">
            <v>Total A+B</v>
          </cell>
          <cell r="G80">
            <v>4589652</v>
          </cell>
          <cell r="I80">
            <v>372908.04000000004</v>
          </cell>
          <cell r="J80">
            <v>4962560.04</v>
          </cell>
          <cell r="K80">
            <v>5588.5493022916007</v>
          </cell>
          <cell r="L80">
            <v>305976.8</v>
          </cell>
          <cell r="N80">
            <v>4254339.0418625046</v>
          </cell>
          <cell r="O80">
            <v>345663.94872561679</v>
          </cell>
          <cell r="P80">
            <v>4600002.990588122</v>
          </cell>
          <cell r="R80">
            <v>0</v>
          </cell>
          <cell r="S80">
            <v>0</v>
          </cell>
          <cell r="T80">
            <v>0</v>
          </cell>
          <cell r="V80">
            <v>335312.95813749603</v>
          </cell>
          <cell r="W80">
            <v>27244.09127438326</v>
          </cell>
          <cell r="X80">
            <v>362557.04941187933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E80">
            <v>0</v>
          </cell>
          <cell r="AG80">
            <v>0</v>
          </cell>
          <cell r="AH80">
            <v>0</v>
          </cell>
          <cell r="AI80">
            <v>0</v>
          </cell>
          <cell r="AK80">
            <v>0</v>
          </cell>
          <cell r="AL80">
            <v>0</v>
          </cell>
          <cell r="AM80">
            <v>0</v>
          </cell>
          <cell r="AO80">
            <v>4589652</v>
          </cell>
          <cell r="AP80">
            <v>4589652</v>
          </cell>
        </row>
        <row r="81">
          <cell r="A81" t="str">
            <v>C</v>
          </cell>
          <cell r="D81" t="str">
            <v xml:space="preserve">FRAIS GENERAUX </v>
          </cell>
          <cell r="G81">
            <v>393460</v>
          </cell>
          <cell r="I81">
            <v>3764.9450000000002</v>
          </cell>
          <cell r="J81">
            <v>397224.94500000001</v>
          </cell>
          <cell r="K81">
            <v>479.09310084504295</v>
          </cell>
          <cell r="L81">
            <v>26230.666666666664</v>
          </cell>
          <cell r="N81">
            <v>378483.0134184059</v>
          </cell>
          <cell r="O81">
            <v>3764.9450000000002</v>
          </cell>
          <cell r="P81">
            <v>382247.95841840591</v>
          </cell>
          <cell r="R81">
            <v>0</v>
          </cell>
          <cell r="S81">
            <v>0</v>
          </cell>
          <cell r="T81">
            <v>0</v>
          </cell>
          <cell r="V81">
            <v>14976.986581594136</v>
          </cell>
          <cell r="W81">
            <v>0</v>
          </cell>
          <cell r="X81">
            <v>14976.986581594136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E81">
            <v>0</v>
          </cell>
          <cell r="AG81">
            <v>0</v>
          </cell>
          <cell r="AH81">
            <v>0</v>
          </cell>
          <cell r="AI81">
            <v>0</v>
          </cell>
          <cell r="AK81">
            <v>0</v>
          </cell>
          <cell r="AL81">
            <v>0</v>
          </cell>
          <cell r="AM81">
            <v>0</v>
          </cell>
          <cell r="AO81">
            <v>393460</v>
          </cell>
          <cell r="AP81">
            <v>393460</v>
          </cell>
        </row>
        <row r="82">
          <cell r="A82" t="str">
            <v>C1</v>
          </cell>
          <cell r="D82" t="str">
            <v xml:space="preserve"> Rémunération du Maître d'ouvrage    </v>
          </cell>
          <cell r="G82">
            <v>205000</v>
          </cell>
          <cell r="I82">
            <v>0</v>
          </cell>
          <cell r="J82">
            <v>205000</v>
          </cell>
          <cell r="K82">
            <v>249.61644302656893</v>
          </cell>
          <cell r="L82">
            <v>13666.666666666666</v>
          </cell>
          <cell r="N82">
            <v>190023.01341840587</v>
          </cell>
          <cell r="O82">
            <v>0</v>
          </cell>
          <cell r="P82">
            <v>190023.01341840587</v>
          </cell>
          <cell r="R82">
            <v>0</v>
          </cell>
          <cell r="S82">
            <v>0</v>
          </cell>
          <cell r="T82">
            <v>0</v>
          </cell>
          <cell r="V82">
            <v>14976.986581594136</v>
          </cell>
          <cell r="W82">
            <v>0</v>
          </cell>
          <cell r="X82">
            <v>14976.986581594136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E82">
            <v>0</v>
          </cell>
          <cell r="AG82">
            <v>0</v>
          </cell>
          <cell r="AH82">
            <v>0</v>
          </cell>
          <cell r="AI82">
            <v>0</v>
          </cell>
          <cell r="AK82">
            <v>0</v>
          </cell>
          <cell r="AL82">
            <v>0</v>
          </cell>
          <cell r="AM82">
            <v>0</v>
          </cell>
          <cell r="AO82">
            <v>205000</v>
          </cell>
          <cell r="AP82">
            <v>205000</v>
          </cell>
        </row>
        <row r="83">
          <cell r="D83" t="str">
            <v>Direction d'investissement</v>
          </cell>
          <cell r="F83">
            <v>4.4665695786957268E-2</v>
          </cell>
          <cell r="G83">
            <v>205000</v>
          </cell>
          <cell r="H83">
            <v>0</v>
          </cell>
          <cell r="I83">
            <v>0</v>
          </cell>
          <cell r="J83">
            <v>205000</v>
          </cell>
          <cell r="K83">
            <v>249.61644302656893</v>
          </cell>
          <cell r="L83">
            <v>13666.666666666666</v>
          </cell>
          <cell r="N83">
            <v>190023.01341840587</v>
          </cell>
          <cell r="O83">
            <v>0</v>
          </cell>
          <cell r="P83">
            <v>190023.01341840587</v>
          </cell>
          <cell r="R83">
            <v>0</v>
          </cell>
          <cell r="S83">
            <v>0</v>
          </cell>
          <cell r="T83">
            <v>0</v>
          </cell>
          <cell r="V83">
            <v>14976.986581594136</v>
          </cell>
          <cell r="W83">
            <v>0</v>
          </cell>
          <cell r="X83">
            <v>14976.986581594136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H83">
            <v>0</v>
          </cell>
          <cell r="AI83">
            <v>0</v>
          </cell>
          <cell r="AK83">
            <v>0</v>
          </cell>
          <cell r="AL83">
            <v>0</v>
          </cell>
          <cell r="AM83">
            <v>0</v>
          </cell>
          <cell r="AO83">
            <v>205000</v>
          </cell>
          <cell r="AP83">
            <v>205000</v>
          </cell>
        </row>
        <row r="84">
          <cell r="A84" t="str">
            <v xml:space="preserve"> </v>
          </cell>
          <cell r="D84" t="str">
            <v>Conduite d'opération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N84">
            <v>0</v>
          </cell>
          <cell r="O84">
            <v>0</v>
          </cell>
          <cell r="P84">
            <v>0</v>
          </cell>
          <cell r="R84">
            <v>0</v>
          </cell>
          <cell r="S84">
            <v>0</v>
          </cell>
          <cell r="T84">
            <v>0</v>
          </cell>
          <cell r="V84">
            <v>0</v>
          </cell>
          <cell r="W84">
            <v>0</v>
          </cell>
          <cell r="X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H84">
            <v>0</v>
          </cell>
          <cell r="AI84">
            <v>0</v>
          </cell>
          <cell r="AK84">
            <v>0</v>
          </cell>
          <cell r="AL84">
            <v>0</v>
          </cell>
          <cell r="AM84">
            <v>0</v>
          </cell>
          <cell r="AO84">
            <v>0</v>
          </cell>
          <cell r="AP84">
            <v>0</v>
          </cell>
        </row>
        <row r="85">
          <cell r="A85" t="str">
            <v>C2</v>
          </cell>
          <cell r="D85" t="str">
            <v>Charges financières</v>
          </cell>
          <cell r="G85">
            <v>148829</v>
          </cell>
          <cell r="I85">
            <v>0</v>
          </cell>
          <cell r="J85">
            <v>148829</v>
          </cell>
          <cell r="K85">
            <v>181.22031999610354</v>
          </cell>
          <cell r="L85">
            <v>9921.9333333333343</v>
          </cell>
          <cell r="N85">
            <v>148829</v>
          </cell>
          <cell r="O85">
            <v>0</v>
          </cell>
          <cell r="P85">
            <v>148829</v>
          </cell>
          <cell r="R85">
            <v>0</v>
          </cell>
          <cell r="S85">
            <v>0</v>
          </cell>
          <cell r="T85">
            <v>0</v>
          </cell>
          <cell r="V85">
            <v>0</v>
          </cell>
          <cell r="W85">
            <v>0</v>
          </cell>
          <cell r="X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E85">
            <v>0</v>
          </cell>
          <cell r="AG85">
            <v>0</v>
          </cell>
          <cell r="AH85">
            <v>0</v>
          </cell>
          <cell r="AI85">
            <v>0</v>
          </cell>
          <cell r="AK85">
            <v>0</v>
          </cell>
          <cell r="AL85">
            <v>0</v>
          </cell>
          <cell r="AM85">
            <v>0</v>
          </cell>
          <cell r="AO85">
            <v>148829</v>
          </cell>
          <cell r="AP85">
            <v>148829</v>
          </cell>
        </row>
        <row r="86">
          <cell r="D86" t="str">
            <v xml:space="preserve">Intérêts sur emprunts </v>
          </cell>
          <cell r="E86" t="str">
            <v>(Préfinancement CDC)</v>
          </cell>
          <cell r="G86">
            <v>112226</v>
          </cell>
          <cell r="H86">
            <v>0</v>
          </cell>
          <cell r="I86">
            <v>0</v>
          </cell>
          <cell r="J86">
            <v>112226</v>
          </cell>
          <cell r="K86">
            <v>136.65099968341329</v>
          </cell>
          <cell r="L86">
            <v>7481.7333333333336</v>
          </cell>
          <cell r="N86">
            <v>112226</v>
          </cell>
          <cell r="O86">
            <v>0</v>
          </cell>
          <cell r="P86">
            <v>112226</v>
          </cell>
          <cell r="S86">
            <v>0</v>
          </cell>
          <cell r="T86">
            <v>0</v>
          </cell>
          <cell r="W86">
            <v>0</v>
          </cell>
          <cell r="X86">
            <v>0</v>
          </cell>
          <cell r="AA86">
            <v>0</v>
          </cell>
          <cell r="AB86">
            <v>0</v>
          </cell>
          <cell r="AC86">
            <v>0</v>
          </cell>
          <cell r="AH86">
            <v>0</v>
          </cell>
          <cell r="AI86">
            <v>0</v>
          </cell>
          <cell r="AK86">
            <v>0</v>
          </cell>
          <cell r="AL86">
            <v>0</v>
          </cell>
          <cell r="AM86">
            <v>0</v>
          </cell>
          <cell r="AO86">
            <v>112226</v>
          </cell>
          <cell r="AP86">
            <v>112226</v>
          </cell>
        </row>
        <row r="87">
          <cell r="D87" t="str">
            <v>Frais sur emprunts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O87">
            <v>0</v>
          </cell>
          <cell r="P87">
            <v>0</v>
          </cell>
          <cell r="S87">
            <v>0</v>
          </cell>
          <cell r="T87">
            <v>0</v>
          </cell>
          <cell r="W87">
            <v>0</v>
          </cell>
          <cell r="X87">
            <v>0</v>
          </cell>
          <cell r="AA87">
            <v>0</v>
          </cell>
          <cell r="AB87">
            <v>0</v>
          </cell>
          <cell r="AC87">
            <v>0</v>
          </cell>
          <cell r="AH87">
            <v>0</v>
          </cell>
          <cell r="AI87">
            <v>0</v>
          </cell>
          <cell r="AK87">
            <v>0</v>
          </cell>
          <cell r="AL87">
            <v>0</v>
          </cell>
          <cell r="AM87">
            <v>0</v>
          </cell>
          <cell r="AO87">
            <v>0</v>
          </cell>
          <cell r="AP87">
            <v>0</v>
          </cell>
        </row>
        <row r="88">
          <cell r="D88" t="str">
            <v>Cautions et garanties financières</v>
          </cell>
          <cell r="E88" t="str">
            <v>CGLS</v>
          </cell>
          <cell r="G88">
            <v>36603</v>
          </cell>
          <cell r="H88">
            <v>0</v>
          </cell>
          <cell r="I88">
            <v>0</v>
          </cell>
          <cell r="J88">
            <v>36603</v>
          </cell>
          <cell r="K88">
            <v>44.569320312690259</v>
          </cell>
          <cell r="L88">
            <v>2440.1999999999998</v>
          </cell>
          <cell r="N88">
            <v>36603</v>
          </cell>
          <cell r="O88">
            <v>0</v>
          </cell>
          <cell r="P88">
            <v>36603</v>
          </cell>
          <cell r="S88">
            <v>0</v>
          </cell>
          <cell r="T88">
            <v>0</v>
          </cell>
          <cell r="W88">
            <v>0</v>
          </cell>
          <cell r="X88">
            <v>0</v>
          </cell>
          <cell r="AA88">
            <v>0</v>
          </cell>
          <cell r="AB88">
            <v>0</v>
          </cell>
          <cell r="AC88">
            <v>0</v>
          </cell>
          <cell r="AH88">
            <v>0</v>
          </cell>
          <cell r="AI88">
            <v>0</v>
          </cell>
          <cell r="AK88">
            <v>0</v>
          </cell>
          <cell r="AL88">
            <v>0</v>
          </cell>
          <cell r="AM88">
            <v>0</v>
          </cell>
          <cell r="AO88">
            <v>36603</v>
          </cell>
          <cell r="AP88">
            <v>36603</v>
          </cell>
        </row>
        <row r="89">
          <cell r="E89" t="str">
            <v>Estimation TCE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O89">
            <v>0</v>
          </cell>
          <cell r="P89">
            <v>0</v>
          </cell>
          <cell r="S89">
            <v>0</v>
          </cell>
          <cell r="T89">
            <v>0</v>
          </cell>
          <cell r="W89">
            <v>0</v>
          </cell>
          <cell r="X89">
            <v>0</v>
          </cell>
          <cell r="AA89">
            <v>0</v>
          </cell>
          <cell r="AB89">
            <v>0</v>
          </cell>
          <cell r="AC89">
            <v>0</v>
          </cell>
          <cell r="AH89">
            <v>0</v>
          </cell>
          <cell r="AI89">
            <v>0</v>
          </cell>
          <cell r="AK89">
            <v>0</v>
          </cell>
          <cell r="AL89">
            <v>0</v>
          </cell>
          <cell r="AM89">
            <v>0</v>
          </cell>
          <cell r="AO89">
            <v>0</v>
          </cell>
          <cell r="AP89">
            <v>0</v>
          </cell>
        </row>
        <row r="90">
          <cell r="A90" t="str">
            <v>C3</v>
          </cell>
          <cell r="D90" t="str">
            <v>Frais annexes divers</v>
          </cell>
          <cell r="G90">
            <v>39631</v>
          </cell>
          <cell r="I90">
            <v>3764.9450000000002</v>
          </cell>
          <cell r="J90">
            <v>43395.945</v>
          </cell>
          <cell r="K90">
            <v>48.256337822370504</v>
          </cell>
          <cell r="L90">
            <v>2642.0666666666666</v>
          </cell>
          <cell r="N90">
            <v>39631</v>
          </cell>
          <cell r="O90">
            <v>3764.9450000000002</v>
          </cell>
          <cell r="P90">
            <v>43395.945</v>
          </cell>
          <cell r="R90">
            <v>0</v>
          </cell>
          <cell r="S90">
            <v>0</v>
          </cell>
          <cell r="T90">
            <v>0</v>
          </cell>
          <cell r="V90">
            <v>0</v>
          </cell>
          <cell r="W90">
            <v>0</v>
          </cell>
          <cell r="X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E90">
            <v>0</v>
          </cell>
          <cell r="AG90">
            <v>0</v>
          </cell>
          <cell r="AH90">
            <v>0</v>
          </cell>
          <cell r="AI90">
            <v>0</v>
          </cell>
          <cell r="AK90">
            <v>0</v>
          </cell>
          <cell r="AL90">
            <v>0</v>
          </cell>
          <cell r="AM90">
            <v>0</v>
          </cell>
          <cell r="AO90">
            <v>39631</v>
          </cell>
          <cell r="AP90">
            <v>39631</v>
          </cell>
        </row>
        <row r="91">
          <cell r="D91" t="str">
            <v>Participation au LCR de quartier</v>
          </cell>
          <cell r="G91">
            <v>39631</v>
          </cell>
          <cell r="H91">
            <v>9.5000000000000001E-2</v>
          </cell>
          <cell r="I91">
            <v>3764.9450000000002</v>
          </cell>
          <cell r="J91">
            <v>43395.945</v>
          </cell>
          <cell r="K91">
            <v>48.256337822370504</v>
          </cell>
          <cell r="L91">
            <v>2642.0666666666666</v>
          </cell>
          <cell r="N91">
            <v>39631</v>
          </cell>
          <cell r="O91">
            <v>3764.9450000000002</v>
          </cell>
          <cell r="P91">
            <v>43395.945</v>
          </cell>
          <cell r="S91">
            <v>0</v>
          </cell>
          <cell r="T91">
            <v>0</v>
          </cell>
          <cell r="W91">
            <v>0</v>
          </cell>
          <cell r="X91">
            <v>0</v>
          </cell>
          <cell r="AA91">
            <v>0</v>
          </cell>
          <cell r="AB91">
            <v>0</v>
          </cell>
          <cell r="AC91">
            <v>0</v>
          </cell>
          <cell r="AH91">
            <v>0</v>
          </cell>
          <cell r="AI91">
            <v>0</v>
          </cell>
          <cell r="AK91">
            <v>0</v>
          </cell>
          <cell r="AL91">
            <v>0</v>
          </cell>
          <cell r="AM91">
            <v>0</v>
          </cell>
          <cell r="AO91">
            <v>39631</v>
          </cell>
          <cell r="AP91">
            <v>39631</v>
          </cell>
        </row>
        <row r="92">
          <cell r="D92" t="str">
            <v>Frais de première installation</v>
          </cell>
          <cell r="H92">
            <v>9.5000000000000001E-2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N92">
            <v>0</v>
          </cell>
          <cell r="O92">
            <v>0</v>
          </cell>
          <cell r="P92">
            <v>0</v>
          </cell>
          <cell r="R92">
            <v>0</v>
          </cell>
          <cell r="S92">
            <v>0</v>
          </cell>
          <cell r="T92">
            <v>0</v>
          </cell>
          <cell r="V92">
            <v>0</v>
          </cell>
          <cell r="W92">
            <v>0</v>
          </cell>
          <cell r="X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H92">
            <v>0</v>
          </cell>
          <cell r="AI92">
            <v>0</v>
          </cell>
          <cell r="AK92">
            <v>0</v>
          </cell>
          <cell r="AL92">
            <v>0</v>
          </cell>
          <cell r="AM92">
            <v>0</v>
          </cell>
          <cell r="AO92">
            <v>0</v>
          </cell>
          <cell r="AP92">
            <v>0</v>
          </cell>
        </row>
        <row r="93">
          <cell r="D93" t="str">
            <v xml:space="preserve">Autres frais divers </v>
          </cell>
          <cell r="H93">
            <v>9.5000000000000001E-2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N93">
            <v>0</v>
          </cell>
          <cell r="O93">
            <v>0</v>
          </cell>
          <cell r="P93">
            <v>0</v>
          </cell>
          <cell r="R93">
            <v>0</v>
          </cell>
          <cell r="S93">
            <v>0</v>
          </cell>
          <cell r="T93">
            <v>0</v>
          </cell>
          <cell r="V93">
            <v>0</v>
          </cell>
          <cell r="W93">
            <v>0</v>
          </cell>
          <cell r="X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H93">
            <v>0</v>
          </cell>
          <cell r="AI93">
            <v>0</v>
          </cell>
          <cell r="AK93">
            <v>0</v>
          </cell>
          <cell r="AL93">
            <v>0</v>
          </cell>
          <cell r="AM93">
            <v>0</v>
          </cell>
          <cell r="AO93">
            <v>0</v>
          </cell>
          <cell r="AP93">
            <v>0</v>
          </cell>
        </row>
        <row r="94">
          <cell r="E94" t="str">
            <v>Estimation TCE</v>
          </cell>
          <cell r="H94">
            <v>9.5000000000000001E-2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N94">
            <v>0</v>
          </cell>
          <cell r="O94">
            <v>0</v>
          </cell>
          <cell r="P94">
            <v>0</v>
          </cell>
          <cell r="R94">
            <v>0</v>
          </cell>
          <cell r="S94">
            <v>0</v>
          </cell>
          <cell r="T94">
            <v>0</v>
          </cell>
          <cell r="V94">
            <v>0</v>
          </cell>
          <cell r="W94">
            <v>0</v>
          </cell>
          <cell r="X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H94">
            <v>0</v>
          </cell>
          <cell r="AI94">
            <v>0</v>
          </cell>
          <cell r="AK94">
            <v>0</v>
          </cell>
          <cell r="AL94">
            <v>0</v>
          </cell>
          <cell r="AM94">
            <v>0</v>
          </cell>
          <cell r="AO94">
            <v>0</v>
          </cell>
          <cell r="AP94">
            <v>0</v>
          </cell>
        </row>
        <row r="96">
          <cell r="A96" t="str">
            <v>D</v>
          </cell>
          <cell r="D96" t="str">
            <v>Total HT. Livraison à soi-même</v>
          </cell>
          <cell r="F96" t="str">
            <v>A+B+C</v>
          </cell>
          <cell r="G96">
            <v>4983112</v>
          </cell>
          <cell r="I96">
            <v>376672.98500000004</v>
          </cell>
          <cell r="J96">
            <v>5359784.9850000003</v>
          </cell>
          <cell r="K96">
            <v>6067.6424031366441</v>
          </cell>
          <cell r="L96">
            <v>332207.46666666667</v>
          </cell>
          <cell r="N96">
            <v>4632822.0552809108</v>
          </cell>
          <cell r="O96">
            <v>349428.8937256168</v>
          </cell>
          <cell r="P96">
            <v>4982250.9490065277</v>
          </cell>
          <cell r="R96">
            <v>0</v>
          </cell>
          <cell r="S96">
            <v>0</v>
          </cell>
          <cell r="T96">
            <v>0</v>
          </cell>
          <cell r="V96">
            <v>350289.94471909018</v>
          </cell>
          <cell r="W96">
            <v>27244.09127438326</v>
          </cell>
          <cell r="X96">
            <v>377534.03599347349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E96">
            <v>0</v>
          </cell>
          <cell r="AG96">
            <v>0</v>
          </cell>
          <cell r="AH96">
            <v>0</v>
          </cell>
          <cell r="AI96">
            <v>0</v>
          </cell>
          <cell r="AK96">
            <v>0</v>
          </cell>
          <cell r="AL96">
            <v>0</v>
          </cell>
          <cell r="AM96">
            <v>0</v>
          </cell>
          <cell r="AO96">
            <v>4983112</v>
          </cell>
          <cell r="AP96">
            <v>4983112</v>
          </cell>
        </row>
        <row r="97">
          <cell r="D97" t="str">
            <v>Charges fiscales</v>
          </cell>
          <cell r="O97" t="str">
            <v>TVAS</v>
          </cell>
          <cell r="S97" t="str">
            <v>TVAS</v>
          </cell>
          <cell r="W97" t="str">
            <v>TVAN</v>
          </cell>
          <cell r="AA97" t="str">
            <v>TVAN</v>
          </cell>
          <cell r="AH97">
            <v>0</v>
          </cell>
          <cell r="AL97">
            <v>0</v>
          </cell>
        </row>
        <row r="98">
          <cell r="D98" t="str">
            <v>TVA sur livraison àsoi-même</v>
          </cell>
          <cell r="G98">
            <v>130566.8079092127</v>
          </cell>
          <cell r="N98">
            <v>97289.263160899136</v>
          </cell>
          <cell r="O98">
            <v>2.1000000000000001E-2</v>
          </cell>
          <cell r="R98">
            <v>0</v>
          </cell>
          <cell r="S98">
            <v>2.1000000000000001E-2</v>
          </cell>
          <cell r="V98">
            <v>33277.544748313565</v>
          </cell>
          <cell r="W98">
            <v>9.5000000000000001E-2</v>
          </cell>
          <cell r="Z98">
            <v>0</v>
          </cell>
          <cell r="AA98">
            <v>9.5000000000000001E-2</v>
          </cell>
          <cell r="AH98">
            <v>0</v>
          </cell>
          <cell r="AI98">
            <v>0</v>
          </cell>
          <cell r="AK98">
            <v>0</v>
          </cell>
          <cell r="AL98">
            <v>0</v>
          </cell>
          <cell r="AM98">
            <v>0</v>
          </cell>
          <cell r="AO98">
            <v>130566.8079092127</v>
          </cell>
          <cell r="AP98">
            <v>130566.8079092127</v>
          </cell>
        </row>
        <row r="99">
          <cell r="D99" t="str">
            <v>TVA déductible</v>
          </cell>
          <cell r="I99">
            <v>376672.98500000004</v>
          </cell>
          <cell r="O99">
            <v>349428.8937256168</v>
          </cell>
          <cell r="S99">
            <v>0</v>
          </cell>
          <cell r="W99">
            <v>27244.09127438326</v>
          </cell>
          <cell r="AA99">
            <v>0</v>
          </cell>
          <cell r="AH99">
            <v>0</v>
          </cell>
          <cell r="AI99">
            <v>0</v>
          </cell>
          <cell r="AL99">
            <v>0</v>
          </cell>
          <cell r="AM99">
            <v>0</v>
          </cell>
        </row>
        <row r="100">
          <cell r="D100" t="str">
            <v>TVA résiduelle</v>
          </cell>
          <cell r="J100">
            <v>-246106.17709078736</v>
          </cell>
          <cell r="P100">
            <v>-252139.63056471766</v>
          </cell>
          <cell r="T100">
            <v>0</v>
          </cell>
          <cell r="X100">
            <v>6033.4534739303053</v>
          </cell>
          <cell r="AB100">
            <v>0</v>
          </cell>
          <cell r="AH100">
            <v>0</v>
          </cell>
          <cell r="AI100">
            <v>0</v>
          </cell>
          <cell r="AL100">
            <v>0</v>
          </cell>
          <cell r="AM100">
            <v>0</v>
          </cell>
        </row>
        <row r="101">
          <cell r="AH101">
            <v>0</v>
          </cell>
          <cell r="AI101">
            <v>0</v>
          </cell>
          <cell r="AL101">
            <v>0</v>
          </cell>
          <cell r="AM101">
            <v>0</v>
          </cell>
        </row>
        <row r="102">
          <cell r="A102" t="str">
            <v>E</v>
          </cell>
          <cell r="D102" t="str">
            <v>PRIX DE REVIENT PREVISIONNEL</v>
          </cell>
          <cell r="F102" t="str">
            <v>A+B+C+D</v>
          </cell>
          <cell r="G102">
            <v>5113678.807909213</v>
          </cell>
          <cell r="I102">
            <v>376672.98500000004</v>
          </cell>
          <cell r="J102">
            <v>5113678.807909213</v>
          </cell>
          <cell r="K102">
            <v>6226.625925905576</v>
          </cell>
          <cell r="L102">
            <v>340911.92052728089</v>
          </cell>
          <cell r="N102">
            <v>4730111.3184418101</v>
          </cell>
          <cell r="O102">
            <v>349428.91472561681</v>
          </cell>
          <cell r="P102">
            <v>4730111.3184418101</v>
          </cell>
          <cell r="R102">
            <v>0</v>
          </cell>
          <cell r="S102">
            <v>2.1000000000000001E-2</v>
          </cell>
          <cell r="T102">
            <v>0</v>
          </cell>
          <cell r="V102">
            <v>383567.48946740374</v>
          </cell>
          <cell r="W102">
            <v>27244.186274383261</v>
          </cell>
          <cell r="X102">
            <v>383567.48946740379</v>
          </cell>
          <cell r="Z102">
            <v>0</v>
          </cell>
          <cell r="AA102">
            <v>9.5000000000000001E-2</v>
          </cell>
          <cell r="AB102">
            <v>0</v>
          </cell>
          <cell r="AC102">
            <v>0</v>
          </cell>
          <cell r="AE102">
            <v>0</v>
          </cell>
          <cell r="AG102">
            <v>0</v>
          </cell>
          <cell r="AH102">
            <v>0</v>
          </cell>
          <cell r="AI102">
            <v>0</v>
          </cell>
          <cell r="AK102">
            <v>0</v>
          </cell>
          <cell r="AL102">
            <v>0</v>
          </cell>
          <cell r="AM102">
            <v>0</v>
          </cell>
          <cell r="AO102">
            <v>5113678.807909213</v>
          </cell>
          <cell r="AP102">
            <v>5113678.807909213</v>
          </cell>
        </row>
        <row r="103">
          <cell r="E103" t="str">
            <v>insuffisance ou excédent de financement</v>
          </cell>
          <cell r="G103">
            <v>-0.80790921300649643</v>
          </cell>
          <cell r="N103">
            <v>-0.31844181008636951</v>
          </cell>
          <cell r="R103">
            <v>0</v>
          </cell>
          <cell r="V103">
            <v>-0.48946740373503417</v>
          </cell>
          <cell r="Z103">
            <v>0</v>
          </cell>
        </row>
        <row r="104">
          <cell r="A104" t="str">
            <v>F</v>
          </cell>
          <cell r="D104" t="str">
            <v>FINANCEMENT PREVISIONNEL</v>
          </cell>
          <cell r="G104">
            <v>5113678</v>
          </cell>
          <cell r="K104">
            <v>6226.6249421620432</v>
          </cell>
          <cell r="L104">
            <v>340911.86666666664</v>
          </cell>
          <cell r="N104">
            <v>4730111</v>
          </cell>
          <cell r="R104">
            <v>0</v>
          </cell>
          <cell r="V104">
            <v>383567</v>
          </cell>
          <cell r="Z104">
            <v>0</v>
          </cell>
          <cell r="AC104">
            <v>0</v>
          </cell>
          <cell r="AE104">
            <v>0</v>
          </cell>
          <cell r="AG104">
            <v>0</v>
          </cell>
          <cell r="AK104">
            <v>0</v>
          </cell>
          <cell r="AO104">
            <v>426065</v>
          </cell>
          <cell r="AP104">
            <v>426065</v>
          </cell>
        </row>
        <row r="105">
          <cell r="A105" t="str">
            <v>F1</v>
          </cell>
          <cell r="D105" t="str">
            <v>Prêt CDC</v>
          </cell>
          <cell r="G105">
            <v>4687613</v>
          </cell>
          <cell r="K105">
            <v>5707.8306504639213</v>
          </cell>
          <cell r="L105">
            <v>312507.53333333333</v>
          </cell>
          <cell r="N105">
            <v>4687613</v>
          </cell>
          <cell r="R105">
            <v>0</v>
          </cell>
          <cell r="V105">
            <v>0</v>
          </cell>
          <cell r="Z105">
            <v>0</v>
          </cell>
          <cell r="AC105">
            <v>0</v>
          </cell>
          <cell r="AE105">
            <v>0</v>
          </cell>
          <cell r="AG105">
            <v>0</v>
          </cell>
          <cell r="AK105">
            <v>0</v>
          </cell>
          <cell r="AO105">
            <v>0</v>
          </cell>
          <cell r="AP105">
            <v>0</v>
          </cell>
        </row>
        <row r="106">
          <cell r="A106" t="str">
            <v>F11</v>
          </cell>
          <cell r="D106" t="str">
            <v>Principal</v>
          </cell>
          <cell r="E106" t="str">
            <v>LLS</v>
          </cell>
          <cell r="G106">
            <v>0</v>
          </cell>
          <cell r="K106">
            <v>0</v>
          </cell>
          <cell r="L106">
            <v>0</v>
          </cell>
          <cell r="AC106">
            <v>0</v>
          </cell>
          <cell r="AK106">
            <v>0</v>
          </cell>
          <cell r="AO106">
            <v>0</v>
          </cell>
          <cell r="AP106">
            <v>0</v>
          </cell>
        </row>
        <row r="107">
          <cell r="D107" t="str">
            <v>Principal</v>
          </cell>
          <cell r="E107" t="str">
            <v>LLTS</v>
          </cell>
          <cell r="G107">
            <v>4575387</v>
          </cell>
          <cell r="K107">
            <v>5571.1796507805084</v>
          </cell>
          <cell r="L107">
            <v>305025.8</v>
          </cell>
          <cell r="N107">
            <v>4575387</v>
          </cell>
          <cell r="AC107">
            <v>0</v>
          </cell>
        </row>
        <row r="108">
          <cell r="A108" t="str">
            <v>F12</v>
          </cell>
          <cell r="D108" t="str">
            <v>Complémentaire</v>
          </cell>
          <cell r="G108">
            <v>0</v>
          </cell>
          <cell r="K108">
            <v>0</v>
          </cell>
          <cell r="L108">
            <v>0</v>
          </cell>
          <cell r="AC108">
            <v>0</v>
          </cell>
        </row>
        <row r="109">
          <cell r="A109" t="str">
            <v>F13</v>
          </cell>
          <cell r="D109" t="str">
            <v>Révisions de prix</v>
          </cell>
          <cell r="G109">
            <v>0</v>
          </cell>
          <cell r="K109">
            <v>0</v>
          </cell>
          <cell r="L109">
            <v>0</v>
          </cell>
          <cell r="AC109">
            <v>0</v>
          </cell>
        </row>
        <row r="110">
          <cell r="A110" t="str">
            <v>F14</v>
          </cell>
          <cell r="D110" t="str">
            <v>Intérêts consolidés</v>
          </cell>
          <cell r="G110">
            <v>112226</v>
          </cell>
          <cell r="K110">
            <v>136.65099968341329</v>
          </cell>
          <cell r="L110">
            <v>7481.7333333333336</v>
          </cell>
          <cell r="N110">
            <v>112226</v>
          </cell>
          <cell r="AC110">
            <v>0</v>
          </cell>
        </row>
        <row r="111">
          <cell r="A111" t="str">
            <v>F2</v>
          </cell>
          <cell r="D111" t="str">
            <v>Autres prêts</v>
          </cell>
          <cell r="G111">
            <v>0</v>
          </cell>
          <cell r="K111">
            <v>0</v>
          </cell>
          <cell r="L111">
            <v>0</v>
          </cell>
          <cell r="N111">
            <v>0</v>
          </cell>
          <cell r="R111">
            <v>0</v>
          </cell>
          <cell r="V111">
            <v>0</v>
          </cell>
          <cell r="Z111">
            <v>0</v>
          </cell>
          <cell r="AC111">
            <v>0</v>
          </cell>
          <cell r="AE111">
            <v>0</v>
          </cell>
          <cell r="AG111">
            <v>0</v>
          </cell>
          <cell r="AK111">
            <v>0</v>
          </cell>
          <cell r="AO111">
            <v>0</v>
          </cell>
          <cell r="AP111">
            <v>0</v>
          </cell>
        </row>
        <row r="112">
          <cell r="A112" t="str">
            <v>F21</v>
          </cell>
          <cell r="D112" t="str">
            <v>1/8ème ACL-PME</v>
          </cell>
          <cell r="G112">
            <v>0</v>
          </cell>
          <cell r="K112">
            <v>0</v>
          </cell>
          <cell r="L112">
            <v>0</v>
          </cell>
          <cell r="AC112">
            <v>0</v>
          </cell>
          <cell r="AK112">
            <v>0</v>
          </cell>
          <cell r="AO112">
            <v>0</v>
          </cell>
          <cell r="AP112">
            <v>0</v>
          </cell>
        </row>
        <row r="113">
          <cell r="A113" t="str">
            <v>F22</v>
          </cell>
          <cell r="D113" t="str">
            <v>Autres</v>
          </cell>
          <cell r="G113">
            <v>0</v>
          </cell>
          <cell r="K113">
            <v>0</v>
          </cell>
          <cell r="L113">
            <v>0</v>
          </cell>
          <cell r="AC113">
            <v>0</v>
          </cell>
          <cell r="AK113">
            <v>0</v>
          </cell>
          <cell r="AO113">
            <v>0</v>
          </cell>
          <cell r="AP113">
            <v>0</v>
          </cell>
        </row>
        <row r="114">
          <cell r="A114" t="str">
            <v>F23</v>
          </cell>
          <cell r="D114" t="str">
            <v>Autres</v>
          </cell>
          <cell r="G114">
            <v>0</v>
          </cell>
          <cell r="K114">
            <v>0</v>
          </cell>
          <cell r="L114">
            <v>0</v>
          </cell>
          <cell r="AC114">
            <v>0</v>
          </cell>
          <cell r="AK114">
            <v>0</v>
          </cell>
          <cell r="AO114">
            <v>0</v>
          </cell>
          <cell r="AP114">
            <v>0</v>
          </cell>
        </row>
        <row r="115">
          <cell r="G115">
            <v>0</v>
          </cell>
          <cell r="K115">
            <v>0</v>
          </cell>
          <cell r="L115">
            <v>0</v>
          </cell>
          <cell r="AC115">
            <v>0</v>
          </cell>
          <cell r="AK115">
            <v>0</v>
          </cell>
          <cell r="AO115">
            <v>0</v>
          </cell>
          <cell r="AP115">
            <v>0</v>
          </cell>
        </row>
        <row r="116">
          <cell r="A116" t="str">
            <v>F3</v>
          </cell>
          <cell r="D116" t="str">
            <v>Subventions</v>
          </cell>
          <cell r="G116">
            <v>0</v>
          </cell>
          <cell r="K116">
            <v>0</v>
          </cell>
          <cell r="L116">
            <v>0</v>
          </cell>
          <cell r="N116">
            <v>0</v>
          </cell>
          <cell r="R116">
            <v>0</v>
          </cell>
          <cell r="V116">
            <v>0</v>
          </cell>
          <cell r="Z116">
            <v>0</v>
          </cell>
          <cell r="AC116">
            <v>0</v>
          </cell>
          <cell r="AE116">
            <v>0</v>
          </cell>
          <cell r="AG116">
            <v>0</v>
          </cell>
          <cell r="AK116">
            <v>0</v>
          </cell>
          <cell r="AO116">
            <v>0</v>
          </cell>
          <cell r="AP116">
            <v>0</v>
          </cell>
        </row>
        <row r="117">
          <cell r="A117" t="str">
            <v>F31</v>
          </cell>
          <cell r="D117" t="str">
            <v>LBU-LLTS</v>
          </cell>
          <cell r="G117">
            <v>0</v>
          </cell>
          <cell r="K117">
            <v>0</v>
          </cell>
          <cell r="L117">
            <v>0</v>
          </cell>
          <cell r="AC117">
            <v>0</v>
          </cell>
          <cell r="AK117">
            <v>0</v>
          </cell>
          <cell r="AO117">
            <v>0</v>
          </cell>
          <cell r="AP117">
            <v>0</v>
          </cell>
        </row>
        <row r="118">
          <cell r="A118" t="str">
            <v>F32</v>
          </cell>
          <cell r="D118" t="str">
            <v>CAF</v>
          </cell>
          <cell r="G118">
            <v>0</v>
          </cell>
          <cell r="K118">
            <v>0</v>
          </cell>
          <cell r="L118">
            <v>0</v>
          </cell>
          <cell r="AC118">
            <v>0</v>
          </cell>
          <cell r="AK118">
            <v>0</v>
          </cell>
          <cell r="AO118">
            <v>0</v>
          </cell>
          <cell r="AP118">
            <v>0</v>
          </cell>
        </row>
        <row r="119">
          <cell r="A119" t="str">
            <v>F33</v>
          </cell>
          <cell r="D119" t="str">
            <v>ADI</v>
          </cell>
          <cell r="G119">
            <v>0</v>
          </cell>
          <cell r="K119">
            <v>0</v>
          </cell>
          <cell r="L119">
            <v>0</v>
          </cell>
          <cell r="AC119">
            <v>0</v>
          </cell>
          <cell r="AK119">
            <v>0</v>
          </cell>
          <cell r="AO119">
            <v>0</v>
          </cell>
          <cell r="AP119">
            <v>0</v>
          </cell>
        </row>
        <row r="120">
          <cell r="A120" t="str">
            <v>F34</v>
          </cell>
          <cell r="D120" t="str">
            <v>Autres</v>
          </cell>
          <cell r="G120">
            <v>0</v>
          </cell>
          <cell r="K120">
            <v>0</v>
          </cell>
          <cell r="L120">
            <v>0</v>
          </cell>
          <cell r="AC120">
            <v>0</v>
          </cell>
          <cell r="AK120">
            <v>0</v>
          </cell>
          <cell r="AO120">
            <v>0</v>
          </cell>
          <cell r="AP120">
            <v>0</v>
          </cell>
        </row>
        <row r="121">
          <cell r="A121" t="str">
            <v>F4</v>
          </cell>
          <cell r="D121" t="str">
            <v>Fonds propres</v>
          </cell>
          <cell r="G121">
            <v>426065</v>
          </cell>
          <cell r="K121">
            <v>518.79429169812238</v>
          </cell>
          <cell r="L121">
            <v>28404.333333333336</v>
          </cell>
          <cell r="N121">
            <v>42498</v>
          </cell>
          <cell r="R121">
            <v>0</v>
          </cell>
          <cell r="V121">
            <v>383567</v>
          </cell>
          <cell r="Z121">
            <v>0</v>
          </cell>
          <cell r="AC121">
            <v>0</v>
          </cell>
          <cell r="AE121">
            <v>0</v>
          </cell>
          <cell r="AG121">
            <v>0</v>
          </cell>
          <cell r="AK121">
            <v>0</v>
          </cell>
          <cell r="AO121">
            <v>426065</v>
          </cell>
          <cell r="AP121">
            <v>426065</v>
          </cell>
        </row>
        <row r="122">
          <cell r="A122" t="str">
            <v>F31</v>
          </cell>
          <cell r="D122" t="str">
            <v>Sur logements</v>
          </cell>
          <cell r="G122">
            <v>42498</v>
          </cell>
          <cell r="K122">
            <v>51.747315101185983</v>
          </cell>
          <cell r="L122">
            <v>2833.2</v>
          </cell>
          <cell r="N122">
            <v>42498</v>
          </cell>
          <cell r="AC122">
            <v>0</v>
          </cell>
          <cell r="AK122">
            <v>0</v>
          </cell>
          <cell r="AO122">
            <v>42498</v>
          </cell>
          <cell r="AP122">
            <v>42498</v>
          </cell>
        </row>
        <row r="123">
          <cell r="A123" t="str">
            <v>F32</v>
          </cell>
          <cell r="D123" t="str">
            <v>Sur autres locaux</v>
          </cell>
          <cell r="G123">
            <v>383567</v>
          </cell>
          <cell r="K123">
            <v>467.04697659693642</v>
          </cell>
          <cell r="L123">
            <v>25571.133333333335</v>
          </cell>
          <cell r="V123">
            <v>383567</v>
          </cell>
          <cell r="AC123">
            <v>0</v>
          </cell>
          <cell r="AK123">
            <v>0</v>
          </cell>
          <cell r="AO123">
            <v>383567</v>
          </cell>
          <cell r="AP123">
            <v>383567</v>
          </cell>
        </row>
        <row r="124">
          <cell r="AC124">
            <v>0</v>
          </cell>
        </row>
        <row r="126">
          <cell r="D126" t="str">
            <v>Fiche Programme</v>
          </cell>
          <cell r="K126" t="str">
            <v>Fiche Programme</v>
          </cell>
        </row>
        <row r="127">
          <cell r="D127" t="str">
            <v>Prix de Revient</v>
          </cell>
          <cell r="E127" t="str">
            <v>TTC</v>
          </cell>
          <cell r="K127" t="str">
            <v>Prix de Revient</v>
          </cell>
          <cell r="L127" t="str">
            <v>TTC</v>
          </cell>
          <cell r="N127" t="str">
            <v>LLTS</v>
          </cell>
          <cell r="V127" t="str">
            <v>Com</v>
          </cell>
        </row>
        <row r="129">
          <cell r="D129" t="str">
            <v>Terrain</v>
          </cell>
          <cell r="K129" t="str">
            <v>Terrain</v>
          </cell>
          <cell r="N129">
            <v>683628.79619470076</v>
          </cell>
          <cell r="R129">
            <v>0</v>
          </cell>
          <cell r="V129">
            <v>57786.576358278733</v>
          </cell>
          <cell r="Z129">
            <v>0</v>
          </cell>
        </row>
        <row r="130">
          <cell r="D130" t="str">
            <v>VRD/Aménag.</v>
          </cell>
          <cell r="K130" t="str">
            <v>VRD/Aménag.</v>
          </cell>
          <cell r="N130">
            <v>78741.087441248805</v>
          </cell>
          <cell r="R130">
            <v>0</v>
          </cell>
          <cell r="V130">
            <v>6655.918953802694</v>
          </cell>
          <cell r="Z130">
            <v>0</v>
          </cell>
        </row>
        <row r="132">
          <cell r="D132" t="str">
            <v xml:space="preserve"> Charge Foncière</v>
          </cell>
          <cell r="K132" t="str">
            <v xml:space="preserve"> Charge Foncière</v>
          </cell>
          <cell r="N132">
            <v>762369.88363594958</v>
          </cell>
          <cell r="R132">
            <v>0</v>
          </cell>
          <cell r="V132">
            <v>64442.495312081424</v>
          </cell>
          <cell r="Z132">
            <v>0</v>
          </cell>
        </row>
        <row r="134">
          <cell r="D134" t="str">
            <v>Travaux Bâtiment</v>
          </cell>
          <cell r="K134" t="str">
            <v>Travaux Bâtiment</v>
          </cell>
          <cell r="N134">
            <v>3217436.5454335045</v>
          </cell>
          <cell r="R134">
            <v>0</v>
          </cell>
          <cell r="V134">
            <v>271967.24837444897</v>
          </cell>
          <cell r="Z134">
            <v>0</v>
          </cell>
        </row>
        <row r="135">
          <cell r="D135" t="str">
            <v>Honoraires Techniques</v>
          </cell>
          <cell r="K135" t="str">
            <v>Honoraires Techniques</v>
          </cell>
          <cell r="N135">
            <v>296414.7666658549</v>
          </cell>
          <cell r="R135">
            <v>0</v>
          </cell>
          <cell r="V135">
            <v>25055.694907824563</v>
          </cell>
          <cell r="Z135">
            <v>0</v>
          </cell>
        </row>
        <row r="136">
          <cell r="D136" t="str">
            <v>Assurance et contrôle</v>
          </cell>
          <cell r="K136" t="str">
            <v>Assurance et contrôle</v>
          </cell>
          <cell r="N136">
            <v>67458.966006307382</v>
          </cell>
          <cell r="R136">
            <v>0</v>
          </cell>
          <cell r="V136">
            <v>5702.2505662031517</v>
          </cell>
          <cell r="Z136">
            <v>0</v>
          </cell>
        </row>
        <row r="137">
          <cell r="D137" t="str">
            <v xml:space="preserve"> Côut Technique</v>
          </cell>
          <cell r="K137" t="str">
            <v xml:space="preserve"> Côut Technique</v>
          </cell>
          <cell r="N137">
            <v>3581310.2781056669</v>
          </cell>
          <cell r="R137">
            <v>0</v>
          </cell>
          <cell r="V137">
            <v>302725.19384847669</v>
          </cell>
          <cell r="Z137">
            <v>0</v>
          </cell>
        </row>
        <row r="139">
          <cell r="D139" t="str">
            <v>Frais annexes</v>
          </cell>
          <cell r="K139" t="str">
            <v>Frais annexes</v>
          </cell>
          <cell r="N139">
            <v>386431.15670019237</v>
          </cell>
          <cell r="R139">
            <v>0</v>
          </cell>
          <cell r="V139">
            <v>16399.800306845576</v>
          </cell>
          <cell r="Z139">
            <v>0</v>
          </cell>
        </row>
        <row r="141">
          <cell r="D141" t="str">
            <v>Prix de Revient Prév. TTC</v>
          </cell>
          <cell r="K141" t="str">
            <v>Prix de Revient Prév. TTC</v>
          </cell>
          <cell r="N141">
            <v>4730111.3184418082</v>
          </cell>
          <cell r="R141">
            <v>0</v>
          </cell>
          <cell r="V141">
            <v>383567.48946740368</v>
          </cell>
          <cell r="Z141">
            <v>0</v>
          </cell>
        </row>
        <row r="142">
          <cell r="M142" t="str">
            <v>Cr.</v>
          </cell>
          <cell r="N142">
            <v>0</v>
          </cell>
          <cell r="R142">
            <v>0</v>
          </cell>
          <cell r="V142">
            <v>0</v>
          </cell>
          <cell r="Z142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 pour DA (2)"/>
      <sheetName val="Fidji 15 individuels"/>
      <sheetName val="Fidji 16 colletifs"/>
      <sheetName val="Fidji 15 + 16 consol"/>
      <sheetName val="Subv Fidji"/>
      <sheetName val="Récap"/>
      <sheetName val="data"/>
      <sheetName val="Loyers"/>
      <sheetName val="Emprunts CDC &amp; 1%"/>
      <sheetName val="Prêt Promoteur"/>
      <sheetName val="Prêt Investisseur"/>
      <sheetName val="Amort&quot;FIDJI&quot;"/>
      <sheetName val="Amort&quot;WALLIS&quot;"/>
      <sheetName val="Amort&quot;FUTUNA&quot;"/>
      <sheetName val="Amort&quot;HEBRIDES&quot;"/>
      <sheetName val="Amort&quot;MARE A POULE&quot;"/>
      <sheetName val="Amort&quot;BEC ROSE&quot;"/>
      <sheetName val="Amort&quot;JAVA&quot;"/>
      <sheetName val="SNC comptes"/>
      <sheetName val="Appels travaux"/>
      <sheetName val="Amort&quot;cumul&quot;"/>
      <sheetName val="schéma CB"/>
      <sheetName val="Investisseur détails"/>
      <sheetName val="Equi pour 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CC"/>
    <outlinePr summaryBelow="0"/>
  </sheetPr>
  <dimension ref="A1:U368"/>
  <sheetViews>
    <sheetView tabSelected="1" topLeftCell="K1" zoomScale="85" zoomScaleNormal="85" workbookViewId="0">
      <selection activeCell="T27" sqref="T27"/>
    </sheetView>
  </sheetViews>
  <sheetFormatPr baseColWidth="10" defaultRowHeight="12" outlineLevelRow="2" x14ac:dyDescent="0.2"/>
  <cols>
    <col min="1" max="1" width="11.42578125" style="54" customWidth="1"/>
    <col min="2" max="2" width="54.5703125" style="1" customWidth="1"/>
    <col min="3" max="3" width="24" style="18" customWidth="1"/>
    <col min="4" max="4" width="24.85546875" style="19" customWidth="1"/>
    <col min="5" max="5" width="16.85546875" style="4" customWidth="1"/>
    <col min="6" max="7" width="17" style="4" customWidth="1"/>
    <col min="8" max="8" width="18.42578125" style="5" customWidth="1"/>
    <col min="9" max="10" width="36.7109375" style="8" customWidth="1"/>
    <col min="11" max="11" width="36.7109375" style="21" customWidth="1"/>
    <col min="12" max="12" width="18.28515625" style="8" customWidth="1"/>
    <col min="13" max="13" width="17.5703125" style="8" bestFit="1" customWidth="1"/>
    <col min="14" max="14" width="16.85546875" style="9" customWidth="1"/>
    <col min="15" max="16" width="17" style="9" customWidth="1"/>
    <col min="17" max="17" width="20.85546875" style="4" customWidth="1"/>
    <col min="18" max="18" width="13.28515625" style="1" customWidth="1"/>
    <col min="19" max="19" width="10.85546875" style="1" bestFit="1" customWidth="1"/>
    <col min="20" max="258" width="11.42578125" style="1"/>
    <col min="259" max="259" width="0" style="1" hidden="1" customWidth="1"/>
    <col min="260" max="260" width="29.5703125" style="1" customWidth="1"/>
    <col min="261" max="262" width="26.7109375" style="1" customWidth="1"/>
    <col min="263" max="263" width="21.7109375" style="1" customWidth="1"/>
    <col min="264" max="264" width="12.42578125" style="1" customWidth="1"/>
    <col min="265" max="268" width="13.85546875" style="1" bestFit="1" customWidth="1"/>
    <col min="269" max="514" width="11.42578125" style="1"/>
    <col min="515" max="515" width="0" style="1" hidden="1" customWidth="1"/>
    <col min="516" max="516" width="29.5703125" style="1" customWidth="1"/>
    <col min="517" max="518" width="26.7109375" style="1" customWidth="1"/>
    <col min="519" max="519" width="21.7109375" style="1" customWidth="1"/>
    <col min="520" max="520" width="12.42578125" style="1" customWidth="1"/>
    <col min="521" max="524" width="13.85546875" style="1" bestFit="1" customWidth="1"/>
    <col min="525" max="770" width="11.42578125" style="1"/>
    <col min="771" max="771" width="0" style="1" hidden="1" customWidth="1"/>
    <col min="772" max="772" width="29.5703125" style="1" customWidth="1"/>
    <col min="773" max="774" width="26.7109375" style="1" customWidth="1"/>
    <col min="775" max="775" width="21.7109375" style="1" customWidth="1"/>
    <col min="776" max="776" width="12.42578125" style="1" customWidth="1"/>
    <col min="777" max="780" width="13.85546875" style="1" bestFit="1" customWidth="1"/>
    <col min="781" max="1026" width="11.42578125" style="1"/>
    <col min="1027" max="1027" width="0" style="1" hidden="1" customWidth="1"/>
    <col min="1028" max="1028" width="29.5703125" style="1" customWidth="1"/>
    <col min="1029" max="1030" width="26.7109375" style="1" customWidth="1"/>
    <col min="1031" max="1031" width="21.7109375" style="1" customWidth="1"/>
    <col min="1032" max="1032" width="12.42578125" style="1" customWidth="1"/>
    <col min="1033" max="1036" width="13.85546875" style="1" bestFit="1" customWidth="1"/>
    <col min="1037" max="1282" width="11.42578125" style="1"/>
    <col min="1283" max="1283" width="0" style="1" hidden="1" customWidth="1"/>
    <col min="1284" max="1284" width="29.5703125" style="1" customWidth="1"/>
    <col min="1285" max="1286" width="26.7109375" style="1" customWidth="1"/>
    <col min="1287" max="1287" width="21.7109375" style="1" customWidth="1"/>
    <col min="1288" max="1288" width="12.42578125" style="1" customWidth="1"/>
    <col min="1289" max="1292" width="13.85546875" style="1" bestFit="1" customWidth="1"/>
    <col min="1293" max="1538" width="11.42578125" style="1"/>
    <col min="1539" max="1539" width="0" style="1" hidden="1" customWidth="1"/>
    <col min="1540" max="1540" width="29.5703125" style="1" customWidth="1"/>
    <col min="1541" max="1542" width="26.7109375" style="1" customWidth="1"/>
    <col min="1543" max="1543" width="21.7109375" style="1" customWidth="1"/>
    <col min="1544" max="1544" width="12.42578125" style="1" customWidth="1"/>
    <col min="1545" max="1548" width="13.85546875" style="1" bestFit="1" customWidth="1"/>
    <col min="1549" max="1794" width="11.42578125" style="1"/>
    <col min="1795" max="1795" width="0" style="1" hidden="1" customWidth="1"/>
    <col min="1796" max="1796" width="29.5703125" style="1" customWidth="1"/>
    <col min="1797" max="1798" width="26.7109375" style="1" customWidth="1"/>
    <col min="1799" max="1799" width="21.7109375" style="1" customWidth="1"/>
    <col min="1800" max="1800" width="12.42578125" style="1" customWidth="1"/>
    <col min="1801" max="1804" width="13.85546875" style="1" bestFit="1" customWidth="1"/>
    <col min="1805" max="2050" width="11.42578125" style="1"/>
    <col min="2051" max="2051" width="0" style="1" hidden="1" customWidth="1"/>
    <col min="2052" max="2052" width="29.5703125" style="1" customWidth="1"/>
    <col min="2053" max="2054" width="26.7109375" style="1" customWidth="1"/>
    <col min="2055" max="2055" width="21.7109375" style="1" customWidth="1"/>
    <col min="2056" max="2056" width="12.42578125" style="1" customWidth="1"/>
    <col min="2057" max="2060" width="13.85546875" style="1" bestFit="1" customWidth="1"/>
    <col min="2061" max="2306" width="11.42578125" style="1"/>
    <col min="2307" max="2307" width="0" style="1" hidden="1" customWidth="1"/>
    <col min="2308" max="2308" width="29.5703125" style="1" customWidth="1"/>
    <col min="2309" max="2310" width="26.7109375" style="1" customWidth="1"/>
    <col min="2311" max="2311" width="21.7109375" style="1" customWidth="1"/>
    <col min="2312" max="2312" width="12.42578125" style="1" customWidth="1"/>
    <col min="2313" max="2316" width="13.85546875" style="1" bestFit="1" customWidth="1"/>
    <col min="2317" max="2562" width="11.42578125" style="1"/>
    <col min="2563" max="2563" width="0" style="1" hidden="1" customWidth="1"/>
    <col min="2564" max="2564" width="29.5703125" style="1" customWidth="1"/>
    <col min="2565" max="2566" width="26.7109375" style="1" customWidth="1"/>
    <col min="2567" max="2567" width="21.7109375" style="1" customWidth="1"/>
    <col min="2568" max="2568" width="12.42578125" style="1" customWidth="1"/>
    <col min="2569" max="2572" width="13.85546875" style="1" bestFit="1" customWidth="1"/>
    <col min="2573" max="2818" width="11.42578125" style="1"/>
    <col min="2819" max="2819" width="0" style="1" hidden="1" customWidth="1"/>
    <col min="2820" max="2820" width="29.5703125" style="1" customWidth="1"/>
    <col min="2821" max="2822" width="26.7109375" style="1" customWidth="1"/>
    <col min="2823" max="2823" width="21.7109375" style="1" customWidth="1"/>
    <col min="2824" max="2824" width="12.42578125" style="1" customWidth="1"/>
    <col min="2825" max="2828" width="13.85546875" style="1" bestFit="1" customWidth="1"/>
    <col min="2829" max="3074" width="11.42578125" style="1"/>
    <col min="3075" max="3075" width="0" style="1" hidden="1" customWidth="1"/>
    <col min="3076" max="3076" width="29.5703125" style="1" customWidth="1"/>
    <col min="3077" max="3078" width="26.7109375" style="1" customWidth="1"/>
    <col min="3079" max="3079" width="21.7109375" style="1" customWidth="1"/>
    <col min="3080" max="3080" width="12.42578125" style="1" customWidth="1"/>
    <col min="3081" max="3084" width="13.85546875" style="1" bestFit="1" customWidth="1"/>
    <col min="3085" max="3330" width="11.42578125" style="1"/>
    <col min="3331" max="3331" width="0" style="1" hidden="1" customWidth="1"/>
    <col min="3332" max="3332" width="29.5703125" style="1" customWidth="1"/>
    <col min="3333" max="3334" width="26.7109375" style="1" customWidth="1"/>
    <col min="3335" max="3335" width="21.7109375" style="1" customWidth="1"/>
    <col min="3336" max="3336" width="12.42578125" style="1" customWidth="1"/>
    <col min="3337" max="3340" width="13.85546875" style="1" bestFit="1" customWidth="1"/>
    <col min="3341" max="3586" width="11.42578125" style="1"/>
    <col min="3587" max="3587" width="0" style="1" hidden="1" customWidth="1"/>
    <col min="3588" max="3588" width="29.5703125" style="1" customWidth="1"/>
    <col min="3589" max="3590" width="26.7109375" style="1" customWidth="1"/>
    <col min="3591" max="3591" width="21.7109375" style="1" customWidth="1"/>
    <col min="3592" max="3592" width="12.42578125" style="1" customWidth="1"/>
    <col min="3593" max="3596" width="13.85546875" style="1" bestFit="1" customWidth="1"/>
    <col min="3597" max="3842" width="11.42578125" style="1"/>
    <col min="3843" max="3843" width="0" style="1" hidden="1" customWidth="1"/>
    <col min="3844" max="3844" width="29.5703125" style="1" customWidth="1"/>
    <col min="3845" max="3846" width="26.7109375" style="1" customWidth="1"/>
    <col min="3847" max="3847" width="21.7109375" style="1" customWidth="1"/>
    <col min="3848" max="3848" width="12.42578125" style="1" customWidth="1"/>
    <col min="3849" max="3852" width="13.85546875" style="1" bestFit="1" customWidth="1"/>
    <col min="3853" max="4098" width="11.42578125" style="1"/>
    <col min="4099" max="4099" width="0" style="1" hidden="1" customWidth="1"/>
    <col min="4100" max="4100" width="29.5703125" style="1" customWidth="1"/>
    <col min="4101" max="4102" width="26.7109375" style="1" customWidth="1"/>
    <col min="4103" max="4103" width="21.7109375" style="1" customWidth="1"/>
    <col min="4104" max="4104" width="12.42578125" style="1" customWidth="1"/>
    <col min="4105" max="4108" width="13.85546875" style="1" bestFit="1" customWidth="1"/>
    <col min="4109" max="4354" width="11.42578125" style="1"/>
    <col min="4355" max="4355" width="0" style="1" hidden="1" customWidth="1"/>
    <col min="4356" max="4356" width="29.5703125" style="1" customWidth="1"/>
    <col min="4357" max="4358" width="26.7109375" style="1" customWidth="1"/>
    <col min="4359" max="4359" width="21.7109375" style="1" customWidth="1"/>
    <col min="4360" max="4360" width="12.42578125" style="1" customWidth="1"/>
    <col min="4361" max="4364" width="13.85546875" style="1" bestFit="1" customWidth="1"/>
    <col min="4365" max="4610" width="11.42578125" style="1"/>
    <col min="4611" max="4611" width="0" style="1" hidden="1" customWidth="1"/>
    <col min="4612" max="4612" width="29.5703125" style="1" customWidth="1"/>
    <col min="4613" max="4614" width="26.7109375" style="1" customWidth="1"/>
    <col min="4615" max="4615" width="21.7109375" style="1" customWidth="1"/>
    <col min="4616" max="4616" width="12.42578125" style="1" customWidth="1"/>
    <col min="4617" max="4620" width="13.85546875" style="1" bestFit="1" customWidth="1"/>
    <col min="4621" max="4866" width="11.42578125" style="1"/>
    <col min="4867" max="4867" width="0" style="1" hidden="1" customWidth="1"/>
    <col min="4868" max="4868" width="29.5703125" style="1" customWidth="1"/>
    <col min="4869" max="4870" width="26.7109375" style="1" customWidth="1"/>
    <col min="4871" max="4871" width="21.7109375" style="1" customWidth="1"/>
    <col min="4872" max="4872" width="12.42578125" style="1" customWidth="1"/>
    <col min="4873" max="4876" width="13.85546875" style="1" bestFit="1" customWidth="1"/>
    <col min="4877" max="5122" width="11.42578125" style="1"/>
    <col min="5123" max="5123" width="0" style="1" hidden="1" customWidth="1"/>
    <col min="5124" max="5124" width="29.5703125" style="1" customWidth="1"/>
    <col min="5125" max="5126" width="26.7109375" style="1" customWidth="1"/>
    <col min="5127" max="5127" width="21.7109375" style="1" customWidth="1"/>
    <col min="5128" max="5128" width="12.42578125" style="1" customWidth="1"/>
    <col min="5129" max="5132" width="13.85546875" style="1" bestFit="1" customWidth="1"/>
    <col min="5133" max="5378" width="11.42578125" style="1"/>
    <col min="5379" max="5379" width="0" style="1" hidden="1" customWidth="1"/>
    <col min="5380" max="5380" width="29.5703125" style="1" customWidth="1"/>
    <col min="5381" max="5382" width="26.7109375" style="1" customWidth="1"/>
    <col min="5383" max="5383" width="21.7109375" style="1" customWidth="1"/>
    <col min="5384" max="5384" width="12.42578125" style="1" customWidth="1"/>
    <col min="5385" max="5388" width="13.85546875" style="1" bestFit="1" customWidth="1"/>
    <col min="5389" max="5634" width="11.42578125" style="1"/>
    <col min="5635" max="5635" width="0" style="1" hidden="1" customWidth="1"/>
    <col min="5636" max="5636" width="29.5703125" style="1" customWidth="1"/>
    <col min="5637" max="5638" width="26.7109375" style="1" customWidth="1"/>
    <col min="5639" max="5639" width="21.7109375" style="1" customWidth="1"/>
    <col min="5640" max="5640" width="12.42578125" style="1" customWidth="1"/>
    <col min="5641" max="5644" width="13.85546875" style="1" bestFit="1" customWidth="1"/>
    <col min="5645" max="5890" width="11.42578125" style="1"/>
    <col min="5891" max="5891" width="0" style="1" hidden="1" customWidth="1"/>
    <col min="5892" max="5892" width="29.5703125" style="1" customWidth="1"/>
    <col min="5893" max="5894" width="26.7109375" style="1" customWidth="1"/>
    <col min="5895" max="5895" width="21.7109375" style="1" customWidth="1"/>
    <col min="5896" max="5896" width="12.42578125" style="1" customWidth="1"/>
    <col min="5897" max="5900" width="13.85546875" style="1" bestFit="1" customWidth="1"/>
    <col min="5901" max="6146" width="11.42578125" style="1"/>
    <col min="6147" max="6147" width="0" style="1" hidden="1" customWidth="1"/>
    <col min="6148" max="6148" width="29.5703125" style="1" customWidth="1"/>
    <col min="6149" max="6150" width="26.7109375" style="1" customWidth="1"/>
    <col min="6151" max="6151" width="21.7109375" style="1" customWidth="1"/>
    <col min="6152" max="6152" width="12.42578125" style="1" customWidth="1"/>
    <col min="6153" max="6156" width="13.85546875" style="1" bestFit="1" customWidth="1"/>
    <col min="6157" max="6402" width="11.42578125" style="1"/>
    <col min="6403" max="6403" width="0" style="1" hidden="1" customWidth="1"/>
    <col min="6404" max="6404" width="29.5703125" style="1" customWidth="1"/>
    <col min="6405" max="6406" width="26.7109375" style="1" customWidth="1"/>
    <col min="6407" max="6407" width="21.7109375" style="1" customWidth="1"/>
    <col min="6408" max="6408" width="12.42578125" style="1" customWidth="1"/>
    <col min="6409" max="6412" width="13.85546875" style="1" bestFit="1" customWidth="1"/>
    <col min="6413" max="6658" width="11.42578125" style="1"/>
    <col min="6659" max="6659" width="0" style="1" hidden="1" customWidth="1"/>
    <col min="6660" max="6660" width="29.5703125" style="1" customWidth="1"/>
    <col min="6661" max="6662" width="26.7109375" style="1" customWidth="1"/>
    <col min="6663" max="6663" width="21.7109375" style="1" customWidth="1"/>
    <col min="6664" max="6664" width="12.42578125" style="1" customWidth="1"/>
    <col min="6665" max="6668" width="13.85546875" style="1" bestFit="1" customWidth="1"/>
    <col min="6669" max="6914" width="11.42578125" style="1"/>
    <col min="6915" max="6915" width="0" style="1" hidden="1" customWidth="1"/>
    <col min="6916" max="6916" width="29.5703125" style="1" customWidth="1"/>
    <col min="6917" max="6918" width="26.7109375" style="1" customWidth="1"/>
    <col min="6919" max="6919" width="21.7109375" style="1" customWidth="1"/>
    <col min="6920" max="6920" width="12.42578125" style="1" customWidth="1"/>
    <col min="6921" max="6924" width="13.85546875" style="1" bestFit="1" customWidth="1"/>
    <col min="6925" max="7170" width="11.42578125" style="1"/>
    <col min="7171" max="7171" width="0" style="1" hidden="1" customWidth="1"/>
    <col min="7172" max="7172" width="29.5703125" style="1" customWidth="1"/>
    <col min="7173" max="7174" width="26.7109375" style="1" customWidth="1"/>
    <col min="7175" max="7175" width="21.7109375" style="1" customWidth="1"/>
    <col min="7176" max="7176" width="12.42578125" style="1" customWidth="1"/>
    <col min="7177" max="7180" width="13.85546875" style="1" bestFit="1" customWidth="1"/>
    <col min="7181" max="7426" width="11.42578125" style="1"/>
    <col min="7427" max="7427" width="0" style="1" hidden="1" customWidth="1"/>
    <col min="7428" max="7428" width="29.5703125" style="1" customWidth="1"/>
    <col min="7429" max="7430" width="26.7109375" style="1" customWidth="1"/>
    <col min="7431" max="7431" width="21.7109375" style="1" customWidth="1"/>
    <col min="7432" max="7432" width="12.42578125" style="1" customWidth="1"/>
    <col min="7433" max="7436" width="13.85546875" style="1" bestFit="1" customWidth="1"/>
    <col min="7437" max="7682" width="11.42578125" style="1"/>
    <col min="7683" max="7683" width="0" style="1" hidden="1" customWidth="1"/>
    <col min="7684" max="7684" width="29.5703125" style="1" customWidth="1"/>
    <col min="7685" max="7686" width="26.7109375" style="1" customWidth="1"/>
    <col min="7687" max="7687" width="21.7109375" style="1" customWidth="1"/>
    <col min="7688" max="7688" width="12.42578125" style="1" customWidth="1"/>
    <col min="7689" max="7692" width="13.85546875" style="1" bestFit="1" customWidth="1"/>
    <col min="7693" max="7938" width="11.42578125" style="1"/>
    <col min="7939" max="7939" width="0" style="1" hidden="1" customWidth="1"/>
    <col min="7940" max="7940" width="29.5703125" style="1" customWidth="1"/>
    <col min="7941" max="7942" width="26.7109375" style="1" customWidth="1"/>
    <col min="7943" max="7943" width="21.7109375" style="1" customWidth="1"/>
    <col min="7944" max="7944" width="12.42578125" style="1" customWidth="1"/>
    <col min="7945" max="7948" width="13.85546875" style="1" bestFit="1" customWidth="1"/>
    <col min="7949" max="8194" width="11.42578125" style="1"/>
    <col min="8195" max="8195" width="0" style="1" hidden="1" customWidth="1"/>
    <col min="8196" max="8196" width="29.5703125" style="1" customWidth="1"/>
    <col min="8197" max="8198" width="26.7109375" style="1" customWidth="1"/>
    <col min="8199" max="8199" width="21.7109375" style="1" customWidth="1"/>
    <col min="8200" max="8200" width="12.42578125" style="1" customWidth="1"/>
    <col min="8201" max="8204" width="13.85546875" style="1" bestFit="1" customWidth="1"/>
    <col min="8205" max="8450" width="11.42578125" style="1"/>
    <col min="8451" max="8451" width="0" style="1" hidden="1" customWidth="1"/>
    <col min="8452" max="8452" width="29.5703125" style="1" customWidth="1"/>
    <col min="8453" max="8454" width="26.7109375" style="1" customWidth="1"/>
    <col min="8455" max="8455" width="21.7109375" style="1" customWidth="1"/>
    <col min="8456" max="8456" width="12.42578125" style="1" customWidth="1"/>
    <col min="8457" max="8460" width="13.85546875" style="1" bestFit="1" customWidth="1"/>
    <col min="8461" max="8706" width="11.42578125" style="1"/>
    <col min="8707" max="8707" width="0" style="1" hidden="1" customWidth="1"/>
    <col min="8708" max="8708" width="29.5703125" style="1" customWidth="1"/>
    <col min="8709" max="8710" width="26.7109375" style="1" customWidth="1"/>
    <col min="8711" max="8711" width="21.7109375" style="1" customWidth="1"/>
    <col min="8712" max="8712" width="12.42578125" style="1" customWidth="1"/>
    <col min="8713" max="8716" width="13.85546875" style="1" bestFit="1" customWidth="1"/>
    <col min="8717" max="8962" width="11.42578125" style="1"/>
    <col min="8963" max="8963" width="0" style="1" hidden="1" customWidth="1"/>
    <col min="8964" max="8964" width="29.5703125" style="1" customWidth="1"/>
    <col min="8965" max="8966" width="26.7109375" style="1" customWidth="1"/>
    <col min="8967" max="8967" width="21.7109375" style="1" customWidth="1"/>
    <col min="8968" max="8968" width="12.42578125" style="1" customWidth="1"/>
    <col min="8969" max="8972" width="13.85546875" style="1" bestFit="1" customWidth="1"/>
    <col min="8973" max="9218" width="11.42578125" style="1"/>
    <col min="9219" max="9219" width="0" style="1" hidden="1" customWidth="1"/>
    <col min="9220" max="9220" width="29.5703125" style="1" customWidth="1"/>
    <col min="9221" max="9222" width="26.7109375" style="1" customWidth="1"/>
    <col min="9223" max="9223" width="21.7109375" style="1" customWidth="1"/>
    <col min="9224" max="9224" width="12.42578125" style="1" customWidth="1"/>
    <col min="9225" max="9228" width="13.85546875" style="1" bestFit="1" customWidth="1"/>
    <col min="9229" max="9474" width="11.42578125" style="1"/>
    <col min="9475" max="9475" width="0" style="1" hidden="1" customWidth="1"/>
    <col min="9476" max="9476" width="29.5703125" style="1" customWidth="1"/>
    <col min="9477" max="9478" width="26.7109375" style="1" customWidth="1"/>
    <col min="9479" max="9479" width="21.7109375" style="1" customWidth="1"/>
    <col min="9480" max="9480" width="12.42578125" style="1" customWidth="1"/>
    <col min="9481" max="9484" width="13.85546875" style="1" bestFit="1" customWidth="1"/>
    <col min="9485" max="9730" width="11.42578125" style="1"/>
    <col min="9731" max="9731" width="0" style="1" hidden="1" customWidth="1"/>
    <col min="9732" max="9732" width="29.5703125" style="1" customWidth="1"/>
    <col min="9733" max="9734" width="26.7109375" style="1" customWidth="1"/>
    <col min="9735" max="9735" width="21.7109375" style="1" customWidth="1"/>
    <col min="9736" max="9736" width="12.42578125" style="1" customWidth="1"/>
    <col min="9737" max="9740" width="13.85546875" style="1" bestFit="1" customWidth="1"/>
    <col min="9741" max="9986" width="11.42578125" style="1"/>
    <col min="9987" max="9987" width="0" style="1" hidden="1" customWidth="1"/>
    <col min="9988" max="9988" width="29.5703125" style="1" customWidth="1"/>
    <col min="9989" max="9990" width="26.7109375" style="1" customWidth="1"/>
    <col min="9991" max="9991" width="21.7109375" style="1" customWidth="1"/>
    <col min="9992" max="9992" width="12.42578125" style="1" customWidth="1"/>
    <col min="9993" max="9996" width="13.85546875" style="1" bestFit="1" customWidth="1"/>
    <col min="9997" max="10242" width="11.42578125" style="1"/>
    <col min="10243" max="10243" width="0" style="1" hidden="1" customWidth="1"/>
    <col min="10244" max="10244" width="29.5703125" style="1" customWidth="1"/>
    <col min="10245" max="10246" width="26.7109375" style="1" customWidth="1"/>
    <col min="10247" max="10247" width="21.7109375" style="1" customWidth="1"/>
    <col min="10248" max="10248" width="12.42578125" style="1" customWidth="1"/>
    <col min="10249" max="10252" width="13.85546875" style="1" bestFit="1" customWidth="1"/>
    <col min="10253" max="10498" width="11.42578125" style="1"/>
    <col min="10499" max="10499" width="0" style="1" hidden="1" customWidth="1"/>
    <col min="10500" max="10500" width="29.5703125" style="1" customWidth="1"/>
    <col min="10501" max="10502" width="26.7109375" style="1" customWidth="1"/>
    <col min="10503" max="10503" width="21.7109375" style="1" customWidth="1"/>
    <col min="10504" max="10504" width="12.42578125" style="1" customWidth="1"/>
    <col min="10505" max="10508" width="13.85546875" style="1" bestFit="1" customWidth="1"/>
    <col min="10509" max="10754" width="11.42578125" style="1"/>
    <col min="10755" max="10755" width="0" style="1" hidden="1" customWidth="1"/>
    <col min="10756" max="10756" width="29.5703125" style="1" customWidth="1"/>
    <col min="10757" max="10758" width="26.7109375" style="1" customWidth="1"/>
    <col min="10759" max="10759" width="21.7109375" style="1" customWidth="1"/>
    <col min="10760" max="10760" width="12.42578125" style="1" customWidth="1"/>
    <col min="10761" max="10764" width="13.85546875" style="1" bestFit="1" customWidth="1"/>
    <col min="10765" max="11010" width="11.42578125" style="1"/>
    <col min="11011" max="11011" width="0" style="1" hidden="1" customWidth="1"/>
    <col min="11012" max="11012" width="29.5703125" style="1" customWidth="1"/>
    <col min="11013" max="11014" width="26.7109375" style="1" customWidth="1"/>
    <col min="11015" max="11015" width="21.7109375" style="1" customWidth="1"/>
    <col min="11016" max="11016" width="12.42578125" style="1" customWidth="1"/>
    <col min="11017" max="11020" width="13.85546875" style="1" bestFit="1" customWidth="1"/>
    <col min="11021" max="11266" width="11.42578125" style="1"/>
    <col min="11267" max="11267" width="0" style="1" hidden="1" customWidth="1"/>
    <col min="11268" max="11268" width="29.5703125" style="1" customWidth="1"/>
    <col min="11269" max="11270" width="26.7109375" style="1" customWidth="1"/>
    <col min="11271" max="11271" width="21.7109375" style="1" customWidth="1"/>
    <col min="11272" max="11272" width="12.42578125" style="1" customWidth="1"/>
    <col min="11273" max="11276" width="13.85546875" style="1" bestFit="1" customWidth="1"/>
    <col min="11277" max="11522" width="11.42578125" style="1"/>
    <col min="11523" max="11523" width="0" style="1" hidden="1" customWidth="1"/>
    <col min="11524" max="11524" width="29.5703125" style="1" customWidth="1"/>
    <col min="11525" max="11526" width="26.7109375" style="1" customWidth="1"/>
    <col min="11527" max="11527" width="21.7109375" style="1" customWidth="1"/>
    <col min="11528" max="11528" width="12.42578125" style="1" customWidth="1"/>
    <col min="11529" max="11532" width="13.85546875" style="1" bestFit="1" customWidth="1"/>
    <col min="11533" max="11778" width="11.42578125" style="1"/>
    <col min="11779" max="11779" width="0" style="1" hidden="1" customWidth="1"/>
    <col min="11780" max="11780" width="29.5703125" style="1" customWidth="1"/>
    <col min="11781" max="11782" width="26.7109375" style="1" customWidth="1"/>
    <col min="11783" max="11783" width="21.7109375" style="1" customWidth="1"/>
    <col min="11784" max="11784" width="12.42578125" style="1" customWidth="1"/>
    <col min="11785" max="11788" width="13.85546875" style="1" bestFit="1" customWidth="1"/>
    <col min="11789" max="12034" width="11.42578125" style="1"/>
    <col min="12035" max="12035" width="0" style="1" hidden="1" customWidth="1"/>
    <col min="12036" max="12036" width="29.5703125" style="1" customWidth="1"/>
    <col min="12037" max="12038" width="26.7109375" style="1" customWidth="1"/>
    <col min="12039" max="12039" width="21.7109375" style="1" customWidth="1"/>
    <col min="12040" max="12040" width="12.42578125" style="1" customWidth="1"/>
    <col min="12041" max="12044" width="13.85546875" style="1" bestFit="1" customWidth="1"/>
    <col min="12045" max="12290" width="11.42578125" style="1"/>
    <col min="12291" max="12291" width="0" style="1" hidden="1" customWidth="1"/>
    <col min="12292" max="12292" width="29.5703125" style="1" customWidth="1"/>
    <col min="12293" max="12294" width="26.7109375" style="1" customWidth="1"/>
    <col min="12295" max="12295" width="21.7109375" style="1" customWidth="1"/>
    <col min="12296" max="12296" width="12.42578125" style="1" customWidth="1"/>
    <col min="12297" max="12300" width="13.85546875" style="1" bestFit="1" customWidth="1"/>
    <col min="12301" max="12546" width="11.42578125" style="1"/>
    <col min="12547" max="12547" width="0" style="1" hidden="1" customWidth="1"/>
    <col min="12548" max="12548" width="29.5703125" style="1" customWidth="1"/>
    <col min="12549" max="12550" width="26.7109375" style="1" customWidth="1"/>
    <col min="12551" max="12551" width="21.7109375" style="1" customWidth="1"/>
    <col min="12552" max="12552" width="12.42578125" style="1" customWidth="1"/>
    <col min="12553" max="12556" width="13.85546875" style="1" bestFit="1" customWidth="1"/>
    <col min="12557" max="12802" width="11.42578125" style="1"/>
    <col min="12803" max="12803" width="0" style="1" hidden="1" customWidth="1"/>
    <col min="12804" max="12804" width="29.5703125" style="1" customWidth="1"/>
    <col min="12805" max="12806" width="26.7109375" style="1" customWidth="1"/>
    <col min="12807" max="12807" width="21.7109375" style="1" customWidth="1"/>
    <col min="12808" max="12808" width="12.42578125" style="1" customWidth="1"/>
    <col min="12809" max="12812" width="13.85546875" style="1" bestFit="1" customWidth="1"/>
    <col min="12813" max="13058" width="11.42578125" style="1"/>
    <col min="13059" max="13059" width="0" style="1" hidden="1" customWidth="1"/>
    <col min="13060" max="13060" width="29.5703125" style="1" customWidth="1"/>
    <col min="13061" max="13062" width="26.7109375" style="1" customWidth="1"/>
    <col min="13063" max="13063" width="21.7109375" style="1" customWidth="1"/>
    <col min="13064" max="13064" width="12.42578125" style="1" customWidth="1"/>
    <col min="13065" max="13068" width="13.85546875" style="1" bestFit="1" customWidth="1"/>
    <col min="13069" max="13314" width="11.42578125" style="1"/>
    <col min="13315" max="13315" width="0" style="1" hidden="1" customWidth="1"/>
    <col min="13316" max="13316" width="29.5703125" style="1" customWidth="1"/>
    <col min="13317" max="13318" width="26.7109375" style="1" customWidth="1"/>
    <col min="13319" max="13319" width="21.7109375" style="1" customWidth="1"/>
    <col min="13320" max="13320" width="12.42578125" style="1" customWidth="1"/>
    <col min="13321" max="13324" width="13.85546875" style="1" bestFit="1" customWidth="1"/>
    <col min="13325" max="13570" width="11.42578125" style="1"/>
    <col min="13571" max="13571" width="0" style="1" hidden="1" customWidth="1"/>
    <col min="13572" max="13572" width="29.5703125" style="1" customWidth="1"/>
    <col min="13573" max="13574" width="26.7109375" style="1" customWidth="1"/>
    <col min="13575" max="13575" width="21.7109375" style="1" customWidth="1"/>
    <col min="13576" max="13576" width="12.42578125" style="1" customWidth="1"/>
    <col min="13577" max="13580" width="13.85546875" style="1" bestFit="1" customWidth="1"/>
    <col min="13581" max="13826" width="11.42578125" style="1"/>
    <col min="13827" max="13827" width="0" style="1" hidden="1" customWidth="1"/>
    <col min="13828" max="13828" width="29.5703125" style="1" customWidth="1"/>
    <col min="13829" max="13830" width="26.7109375" style="1" customWidth="1"/>
    <col min="13831" max="13831" width="21.7109375" style="1" customWidth="1"/>
    <col min="13832" max="13832" width="12.42578125" style="1" customWidth="1"/>
    <col min="13833" max="13836" width="13.85546875" style="1" bestFit="1" customWidth="1"/>
    <col min="13837" max="14082" width="11.42578125" style="1"/>
    <col min="14083" max="14083" width="0" style="1" hidden="1" customWidth="1"/>
    <col min="14084" max="14084" width="29.5703125" style="1" customWidth="1"/>
    <col min="14085" max="14086" width="26.7109375" style="1" customWidth="1"/>
    <col min="14087" max="14087" width="21.7109375" style="1" customWidth="1"/>
    <col min="14088" max="14088" width="12.42578125" style="1" customWidth="1"/>
    <col min="14089" max="14092" width="13.85546875" style="1" bestFit="1" customWidth="1"/>
    <col min="14093" max="14338" width="11.42578125" style="1"/>
    <col min="14339" max="14339" width="0" style="1" hidden="1" customWidth="1"/>
    <col min="14340" max="14340" width="29.5703125" style="1" customWidth="1"/>
    <col min="14341" max="14342" width="26.7109375" style="1" customWidth="1"/>
    <col min="14343" max="14343" width="21.7109375" style="1" customWidth="1"/>
    <col min="14344" max="14344" width="12.42578125" style="1" customWidth="1"/>
    <col min="14345" max="14348" width="13.85546875" style="1" bestFit="1" customWidth="1"/>
    <col min="14349" max="14594" width="11.42578125" style="1"/>
    <col min="14595" max="14595" width="0" style="1" hidden="1" customWidth="1"/>
    <col min="14596" max="14596" width="29.5703125" style="1" customWidth="1"/>
    <col min="14597" max="14598" width="26.7109375" style="1" customWidth="1"/>
    <col min="14599" max="14599" width="21.7109375" style="1" customWidth="1"/>
    <col min="14600" max="14600" width="12.42578125" style="1" customWidth="1"/>
    <col min="14601" max="14604" width="13.85546875" style="1" bestFit="1" customWidth="1"/>
    <col min="14605" max="14850" width="11.42578125" style="1"/>
    <col min="14851" max="14851" width="0" style="1" hidden="1" customWidth="1"/>
    <col min="14852" max="14852" width="29.5703125" style="1" customWidth="1"/>
    <col min="14853" max="14854" width="26.7109375" style="1" customWidth="1"/>
    <col min="14855" max="14855" width="21.7109375" style="1" customWidth="1"/>
    <col min="14856" max="14856" width="12.42578125" style="1" customWidth="1"/>
    <col min="14857" max="14860" width="13.85546875" style="1" bestFit="1" customWidth="1"/>
    <col min="14861" max="15106" width="11.42578125" style="1"/>
    <col min="15107" max="15107" width="0" style="1" hidden="1" customWidth="1"/>
    <col min="15108" max="15108" width="29.5703125" style="1" customWidth="1"/>
    <col min="15109" max="15110" width="26.7109375" style="1" customWidth="1"/>
    <col min="15111" max="15111" width="21.7109375" style="1" customWidth="1"/>
    <col min="15112" max="15112" width="12.42578125" style="1" customWidth="1"/>
    <col min="15113" max="15116" width="13.85546875" style="1" bestFit="1" customWidth="1"/>
    <col min="15117" max="15362" width="11.42578125" style="1"/>
    <col min="15363" max="15363" width="0" style="1" hidden="1" customWidth="1"/>
    <col min="15364" max="15364" width="29.5703125" style="1" customWidth="1"/>
    <col min="15365" max="15366" width="26.7109375" style="1" customWidth="1"/>
    <col min="15367" max="15367" width="21.7109375" style="1" customWidth="1"/>
    <col min="15368" max="15368" width="12.42578125" style="1" customWidth="1"/>
    <col min="15369" max="15372" width="13.85546875" style="1" bestFit="1" customWidth="1"/>
    <col min="15373" max="15618" width="11.42578125" style="1"/>
    <col min="15619" max="15619" width="0" style="1" hidden="1" customWidth="1"/>
    <col min="15620" max="15620" width="29.5703125" style="1" customWidth="1"/>
    <col min="15621" max="15622" width="26.7109375" style="1" customWidth="1"/>
    <col min="15623" max="15623" width="21.7109375" style="1" customWidth="1"/>
    <col min="15624" max="15624" width="12.42578125" style="1" customWidth="1"/>
    <col min="15625" max="15628" width="13.85546875" style="1" bestFit="1" customWidth="1"/>
    <col min="15629" max="15874" width="11.42578125" style="1"/>
    <col min="15875" max="15875" width="0" style="1" hidden="1" customWidth="1"/>
    <col min="15876" max="15876" width="29.5703125" style="1" customWidth="1"/>
    <col min="15877" max="15878" width="26.7109375" style="1" customWidth="1"/>
    <col min="15879" max="15879" width="21.7109375" style="1" customWidth="1"/>
    <col min="15880" max="15880" width="12.42578125" style="1" customWidth="1"/>
    <col min="15881" max="15884" width="13.85546875" style="1" bestFit="1" customWidth="1"/>
    <col min="15885" max="16130" width="11.42578125" style="1"/>
    <col min="16131" max="16131" width="0" style="1" hidden="1" customWidth="1"/>
    <col min="16132" max="16132" width="29.5703125" style="1" customWidth="1"/>
    <col min="16133" max="16134" width="26.7109375" style="1" customWidth="1"/>
    <col min="16135" max="16135" width="21.7109375" style="1" customWidth="1"/>
    <col min="16136" max="16136" width="12.42578125" style="1" customWidth="1"/>
    <col min="16137" max="16140" width="13.85546875" style="1" bestFit="1" customWidth="1"/>
    <col min="16141" max="16384" width="11.42578125" style="1"/>
  </cols>
  <sheetData>
    <row r="1" spans="2:21" ht="12.75" thickTop="1" x14ac:dyDescent="0.2">
      <c r="C1" s="2"/>
      <c r="D1" s="3"/>
      <c r="I1" s="6" t="s">
        <v>0</v>
      </c>
      <c r="J1" s="6"/>
      <c r="K1" s="7"/>
      <c r="P1" s="10"/>
      <c r="Q1" s="11" t="s">
        <v>1</v>
      </c>
      <c r="R1" s="12" t="s">
        <v>2</v>
      </c>
      <c r="S1" s="12" t="s">
        <v>3</v>
      </c>
      <c r="T1" s="12" t="s">
        <v>4</v>
      </c>
      <c r="U1" s="13" t="s">
        <v>5</v>
      </c>
    </row>
    <row r="2" spans="2:21" x14ac:dyDescent="0.2">
      <c r="C2" s="2"/>
      <c r="D2" s="3"/>
      <c r="I2" s="6" t="s">
        <v>6</v>
      </c>
      <c r="J2" s="6"/>
      <c r="K2" s="7"/>
      <c r="P2" s="14" t="s">
        <v>7</v>
      </c>
      <c r="Q2" s="15">
        <f>SUM(R2:U2)</f>
        <v>5830</v>
      </c>
      <c r="R2" s="16">
        <f>SF_LLS</f>
        <v>1930</v>
      </c>
      <c r="S2" s="16">
        <f>SF_LLTS</f>
        <v>2180</v>
      </c>
      <c r="T2" s="16">
        <f>SF.PLS</f>
        <v>1520</v>
      </c>
      <c r="U2" s="17">
        <f>'[1]Prgr. 2019'!AC37</f>
        <v>200</v>
      </c>
    </row>
    <row r="3" spans="2:21" x14ac:dyDescent="0.2">
      <c r="B3" s="18"/>
      <c r="I3" s="20"/>
      <c r="J3" s="20"/>
      <c r="P3" s="14" t="s">
        <v>8</v>
      </c>
      <c r="Q3" s="15">
        <f>SUM(R3:U3)</f>
        <v>97</v>
      </c>
      <c r="R3" s="16">
        <f>nombreLLS</f>
        <v>35</v>
      </c>
      <c r="S3" s="16">
        <f>nombreLLTS</f>
        <v>40</v>
      </c>
      <c r="T3" s="16">
        <f>NbrePLS</f>
        <v>20</v>
      </c>
      <c r="U3" s="17">
        <f>'[1]Prgr. 2019'!NbreCOMM</f>
        <v>2</v>
      </c>
    </row>
    <row r="4" spans="2:21" ht="12.75" x14ac:dyDescent="0.2">
      <c r="C4" s="22"/>
      <c r="D4" s="23"/>
      <c r="I4" s="24" t="s">
        <v>9</v>
      </c>
      <c r="J4" s="24"/>
      <c r="K4" s="25"/>
      <c r="P4" s="26"/>
      <c r="Q4" s="27" t="s">
        <v>10</v>
      </c>
      <c r="R4" s="28">
        <f>R2/$Q$2</f>
        <v>0.33104631217838765</v>
      </c>
      <c r="S4" s="28">
        <f>S2/$Q$2</f>
        <v>0.37392795883361923</v>
      </c>
      <c r="T4" s="28">
        <f>T2/$Q$2</f>
        <v>0.26072041166380788</v>
      </c>
      <c r="U4" s="29">
        <f>U2/$Q$2</f>
        <v>3.430531732418525E-2</v>
      </c>
    </row>
    <row r="5" spans="2:21" ht="12.75" x14ac:dyDescent="0.2">
      <c r="C5" s="22"/>
      <c r="D5" s="23"/>
      <c r="I5" s="24"/>
      <c r="J5" s="24"/>
      <c r="K5" s="25"/>
      <c r="P5" s="26"/>
      <c r="Q5" s="27" t="s">
        <v>11</v>
      </c>
      <c r="R5" s="28">
        <f>R2/($R$2+$S$2+$T$2)</f>
        <v>0.34280639431616339</v>
      </c>
      <c r="S5" s="28">
        <f t="shared" ref="S5:T5" si="0">S2/($R$2+$S$2+$T$2)</f>
        <v>0.38721136767317937</v>
      </c>
      <c r="T5" s="28">
        <f t="shared" si="0"/>
        <v>0.26998223801065718</v>
      </c>
      <c r="U5" s="30"/>
    </row>
    <row r="6" spans="2:21" ht="12.75" x14ac:dyDescent="0.2">
      <c r="C6" s="22"/>
      <c r="D6" s="23"/>
      <c r="I6" s="24"/>
      <c r="J6" s="24"/>
      <c r="K6" s="25"/>
      <c r="P6" s="26"/>
      <c r="Q6" s="27" t="s">
        <v>12</v>
      </c>
      <c r="R6" s="28">
        <f>R3/$Q$3</f>
        <v>0.36082474226804123</v>
      </c>
      <c r="S6" s="28">
        <f>S3/$Q$3</f>
        <v>0.41237113402061853</v>
      </c>
      <c r="T6" s="28">
        <f>T3/$Q$3</f>
        <v>0.20618556701030927</v>
      </c>
      <c r="U6" s="29">
        <f>U3/$Q$3</f>
        <v>2.0618556701030927E-2</v>
      </c>
    </row>
    <row r="7" spans="2:21" ht="12.75" thickBot="1" x14ac:dyDescent="0.25">
      <c r="C7" s="31" t="s">
        <v>13</v>
      </c>
      <c r="D7" s="32"/>
      <c r="K7" s="33"/>
      <c r="P7" s="34"/>
      <c r="Q7" s="35" t="s">
        <v>14</v>
      </c>
      <c r="R7" s="36">
        <f>R3/($R$3+$S$3+$T$3)</f>
        <v>0.36842105263157893</v>
      </c>
      <c r="S7" s="36">
        <f t="shared" ref="S7:T7" si="1">S3/($R$3+$S$3+$T$3)</f>
        <v>0.42105263157894735</v>
      </c>
      <c r="T7" s="36">
        <f t="shared" si="1"/>
        <v>0.21052631578947367</v>
      </c>
      <c r="U7" s="37"/>
    </row>
    <row r="8" spans="2:21" ht="12.75" thickTop="1" x14ac:dyDescent="0.2">
      <c r="C8" s="1"/>
    </row>
    <row r="9" spans="2:21" x14ac:dyDescent="0.2">
      <c r="B9" s="38" t="s">
        <v>15</v>
      </c>
      <c r="C9" s="38" t="s">
        <v>16</v>
      </c>
      <c r="D9" s="39"/>
      <c r="K9" s="40"/>
    </row>
    <row r="10" spans="2:21" x14ac:dyDescent="0.2">
      <c r="B10" s="38" t="s">
        <v>17</v>
      </c>
      <c r="C10" s="38" t="str">
        <f>nom</f>
        <v>Prog 2019</v>
      </c>
      <c r="D10" s="39"/>
      <c r="K10" s="40"/>
    </row>
    <row r="11" spans="2:21" x14ac:dyDescent="0.2">
      <c r="B11" s="38" t="s">
        <v>18</v>
      </c>
      <c r="C11" s="38" t="s">
        <v>19</v>
      </c>
      <c r="D11" s="39"/>
      <c r="K11" s="40"/>
      <c r="Q11" s="4">
        <f>48500*R6</f>
        <v>17500</v>
      </c>
    </row>
    <row r="12" spans="2:21" x14ac:dyDescent="0.2">
      <c r="B12" s="38" t="s">
        <v>20</v>
      </c>
      <c r="C12" s="41">
        <f>R3+S3+T3</f>
        <v>95</v>
      </c>
      <c r="D12" s="39"/>
      <c r="K12" s="40"/>
    </row>
    <row r="13" spans="2:21" x14ac:dyDescent="0.2">
      <c r="B13" s="38" t="s">
        <v>21</v>
      </c>
      <c r="C13" s="42">
        <f>adr_op</f>
        <v>0</v>
      </c>
      <c r="D13" s="39"/>
      <c r="K13" s="40"/>
    </row>
    <row r="14" spans="2:21" x14ac:dyDescent="0.2">
      <c r="B14" s="38" t="s">
        <v>22</v>
      </c>
      <c r="C14" s="42">
        <f>commune</f>
        <v>0</v>
      </c>
      <c r="D14" s="39"/>
      <c r="K14" s="40"/>
    </row>
    <row r="15" spans="2:21" x14ac:dyDescent="0.2">
      <c r="B15" s="38"/>
      <c r="C15" s="43"/>
      <c r="I15" s="44" t="s">
        <v>23</v>
      </c>
      <c r="J15" s="45">
        <f>+L348/C364</f>
        <v>2.6080302735555634</v>
      </c>
    </row>
    <row r="16" spans="2:21" x14ac:dyDescent="0.2">
      <c r="B16" s="38"/>
      <c r="C16" s="38"/>
      <c r="D16" s="39"/>
      <c r="K16" s="40"/>
    </row>
    <row r="17" spans="1:20" x14ac:dyDescent="0.2">
      <c r="A17" s="46"/>
      <c r="B17" s="47" t="s">
        <v>24</v>
      </c>
      <c r="C17" s="42" t="s">
        <v>2</v>
      </c>
      <c r="D17" s="39"/>
      <c r="K17" s="40"/>
    </row>
    <row r="18" spans="1:20" x14ac:dyDescent="0.2">
      <c r="A18" s="46"/>
      <c r="B18" s="47" t="s">
        <v>24</v>
      </c>
      <c r="C18" s="42" t="s">
        <v>3</v>
      </c>
      <c r="D18" s="39"/>
      <c r="E18" s="39"/>
      <c r="F18" s="39"/>
      <c r="G18" s="39"/>
      <c r="H18" s="48"/>
      <c r="K18" s="40"/>
      <c r="L18" s="49"/>
      <c r="M18" s="50"/>
      <c r="N18" s="51"/>
      <c r="O18" s="51"/>
      <c r="P18" s="51"/>
      <c r="Q18" s="52"/>
      <c r="R18" s="53"/>
      <c r="S18" s="53"/>
      <c r="T18" s="53"/>
    </row>
    <row r="19" spans="1:20" x14ac:dyDescent="0.2">
      <c r="A19" s="46"/>
      <c r="B19" s="47" t="s">
        <v>24</v>
      </c>
      <c r="C19" s="42" t="s">
        <v>4</v>
      </c>
      <c r="D19" s="39"/>
      <c r="E19" s="39"/>
      <c r="F19" s="39"/>
      <c r="G19" s="39"/>
      <c r="H19" s="48"/>
      <c r="K19" s="40"/>
      <c r="L19" s="49"/>
      <c r="M19" s="50"/>
      <c r="N19" s="51"/>
      <c r="O19" s="51"/>
      <c r="P19" s="51"/>
      <c r="Q19" s="52"/>
      <c r="R19" s="53"/>
      <c r="S19" s="53"/>
      <c r="T19" s="53"/>
    </row>
    <row r="20" spans="1:20" ht="12.75" thickBot="1" x14ac:dyDescent="0.25">
      <c r="E20" s="19"/>
      <c r="F20" s="19"/>
      <c r="G20" s="19"/>
      <c r="H20" s="55"/>
      <c r="L20" s="20"/>
      <c r="M20" s="20"/>
      <c r="N20" s="56"/>
      <c r="O20" s="56"/>
      <c r="P20" s="56"/>
      <c r="Q20" s="52"/>
      <c r="R20" s="53"/>
      <c r="S20" s="53"/>
      <c r="T20" s="53"/>
    </row>
    <row r="21" spans="1:20" s="71" customFormat="1" ht="12" customHeight="1" thickTop="1" x14ac:dyDescent="0.2">
      <c r="A21" s="57" t="s">
        <v>25</v>
      </c>
      <c r="B21" s="58" t="s">
        <v>26</v>
      </c>
      <c r="C21" s="59" t="s">
        <v>27</v>
      </c>
      <c r="D21" s="60"/>
      <c r="E21" s="60"/>
      <c r="F21" s="60"/>
      <c r="G21" s="61"/>
      <c r="H21" s="62" t="s">
        <v>28</v>
      </c>
      <c r="I21" s="63" t="s">
        <v>29</v>
      </c>
      <c r="J21" s="64" t="s">
        <v>30</v>
      </c>
      <c r="K21" s="65" t="s">
        <v>31</v>
      </c>
      <c r="L21" s="66" t="s">
        <v>32</v>
      </c>
      <c r="M21" s="67"/>
      <c r="N21" s="67"/>
      <c r="O21" s="67"/>
      <c r="P21" s="68"/>
      <c r="Q21" s="69"/>
      <c r="R21" s="70"/>
      <c r="S21" s="70"/>
      <c r="T21" s="70"/>
    </row>
    <row r="22" spans="1:20" s="71" customFormat="1" ht="12.75" x14ac:dyDescent="0.2">
      <c r="A22" s="72"/>
      <c r="B22" s="73" t="s">
        <v>33</v>
      </c>
      <c r="C22" s="74"/>
      <c r="D22" s="75"/>
      <c r="E22" s="75"/>
      <c r="F22" s="75"/>
      <c r="G22" s="76"/>
      <c r="H22" s="62"/>
      <c r="I22" s="77"/>
      <c r="J22" s="78"/>
      <c r="K22" s="79"/>
      <c r="L22" s="80"/>
      <c r="M22" s="81"/>
      <c r="N22" s="81"/>
      <c r="O22" s="81"/>
      <c r="P22" s="82"/>
      <c r="Q22" s="83"/>
      <c r="R22" s="70"/>
      <c r="S22" s="70"/>
      <c r="T22" s="70"/>
    </row>
    <row r="23" spans="1:20" s="71" customFormat="1" ht="26.25" customHeight="1" x14ac:dyDescent="0.2">
      <c r="A23" s="84"/>
      <c r="B23" s="85"/>
      <c r="C23" s="86" t="s">
        <v>1</v>
      </c>
      <c r="D23" s="87" t="s">
        <v>2</v>
      </c>
      <c r="E23" s="87" t="s">
        <v>3</v>
      </c>
      <c r="F23" s="87" t="s">
        <v>4</v>
      </c>
      <c r="G23" s="88" t="s">
        <v>34</v>
      </c>
      <c r="H23" s="89"/>
      <c r="I23" s="90"/>
      <c r="J23" s="91"/>
      <c r="K23" s="92"/>
      <c r="L23" s="93" t="s">
        <v>1</v>
      </c>
      <c r="M23" s="94" t="s">
        <v>2</v>
      </c>
      <c r="N23" s="94" t="s">
        <v>3</v>
      </c>
      <c r="O23" s="94" t="s">
        <v>4</v>
      </c>
      <c r="P23" s="95" t="s">
        <v>34</v>
      </c>
      <c r="Q23" s="96" t="s">
        <v>35</v>
      </c>
      <c r="R23" s="97" t="s">
        <v>36</v>
      </c>
      <c r="S23" s="70"/>
      <c r="T23" s="70"/>
    </row>
    <row r="24" spans="1:20" s="114" customFormat="1" ht="15" x14ac:dyDescent="0.25">
      <c r="A24" s="98"/>
      <c r="B24" s="99" t="str">
        <f>[1]Bdgt!F8</f>
        <v xml:space="preserve">Terrain </v>
      </c>
      <c r="C24" s="100">
        <f>C25+C35+C45+C62+C69+C55+C76</f>
        <v>1121455</v>
      </c>
      <c r="D24" s="101">
        <f>D25+D35+D45+D62+D69+D55+D76</f>
        <v>369928.33157642989</v>
      </c>
      <c r="E24" s="101">
        <f>E25+E35+E45+E62+E69+E55+E76</f>
        <v>363110.75794643367</v>
      </c>
      <c r="F24" s="101">
        <f>F25+F35+F45+F62+F69+F55+F76</f>
        <v>312389.15232962347</v>
      </c>
      <c r="G24" s="102">
        <f>G25+G35+G45+G62+G69+G55+G76</f>
        <v>76026.758147512868</v>
      </c>
      <c r="H24" s="103">
        <f t="shared" ref="H24:H86" si="2">M24-D24</f>
        <v>0</v>
      </c>
      <c r="I24" s="104"/>
      <c r="J24" s="105"/>
      <c r="K24" s="106"/>
      <c r="L24" s="107">
        <f>L25+L35+L45+L62+L69+L55+L76</f>
        <v>1121455</v>
      </c>
      <c r="M24" s="108">
        <f>M25+M35+M45+M62+M69+M55+M76</f>
        <v>369928.33157642989</v>
      </c>
      <c r="N24" s="109">
        <f>N25+N35+N45+N62+N69+N55+N76</f>
        <v>363110.75794643362</v>
      </c>
      <c r="O24" s="109">
        <f>O25+O35+O45+O62+O69+O55+O76</f>
        <v>312389.15232962347</v>
      </c>
      <c r="P24" s="110">
        <f>P25+P35+P45+P62+P69+P55+P76</f>
        <v>76026.758147512868</v>
      </c>
      <c r="Q24" s="111">
        <f t="shared" ref="Q24:Q87" si="3">L24-(M24+N24+O24+P24)</f>
        <v>0</v>
      </c>
      <c r="R24" s="112"/>
      <c r="S24" s="70"/>
      <c r="T24" s="113"/>
    </row>
    <row r="25" spans="1:20" s="127" customFormat="1" ht="12.75" outlineLevel="1" x14ac:dyDescent="0.2">
      <c r="A25" s="115" t="str">
        <f>[1]Bdgt!D9</f>
        <v>110</v>
      </c>
      <c r="B25" s="116" t="s">
        <v>37</v>
      </c>
      <c r="C25" s="117">
        <f>SUM(C26:C32)</f>
        <v>810000</v>
      </c>
      <c r="D25" s="118">
        <f>SUM(D26:D32)</f>
        <v>274245.11545293074</v>
      </c>
      <c r="E25" s="118">
        <f>SUM(E26:E32)</f>
        <v>309769.09413854353</v>
      </c>
      <c r="F25" s="118">
        <f>SUM(F26:F32)</f>
        <v>215985.79040852576</v>
      </c>
      <c r="G25" s="119">
        <f>SUM(G26:G32)</f>
        <v>10000</v>
      </c>
      <c r="H25" s="103">
        <f t="shared" si="2"/>
        <v>0</v>
      </c>
      <c r="I25" s="120"/>
      <c r="J25" s="121"/>
      <c r="K25" s="122"/>
      <c r="L25" s="123">
        <f>L26+L29+L32</f>
        <v>810000</v>
      </c>
      <c r="M25" s="124">
        <f t="shared" ref="M25:P25" si="4">M26+M29+M32</f>
        <v>274245.11545293074</v>
      </c>
      <c r="N25" s="125">
        <f t="shared" si="4"/>
        <v>309769.09413854347</v>
      </c>
      <c r="O25" s="125">
        <f t="shared" si="4"/>
        <v>215985.79040852573</v>
      </c>
      <c r="P25" s="126">
        <f t="shared" si="4"/>
        <v>10000</v>
      </c>
      <c r="Q25" s="52">
        <f t="shared" si="3"/>
        <v>0</v>
      </c>
      <c r="R25" s="112"/>
      <c r="S25" s="70"/>
      <c r="T25" s="112"/>
    </row>
    <row r="26" spans="1:20" s="141" customFormat="1" ht="12.75" outlineLevel="1" x14ac:dyDescent="0.2">
      <c r="A26" s="128" t="str">
        <f>[1]Bdgt!E10</f>
        <v>111</v>
      </c>
      <c r="B26" s="129" t="str">
        <f>[1]Bdgt!F10</f>
        <v>Prix d'achat - logement social</v>
      </c>
      <c r="C26" s="130">
        <f>[1]Bdgt!I10</f>
        <v>800000</v>
      </c>
      <c r="D26" s="131">
        <f>[1]Bdgt!P10</f>
        <v>274245.11545293074</v>
      </c>
      <c r="E26" s="131">
        <f>[1]Bdgt!T10</f>
        <v>309769.09413854353</v>
      </c>
      <c r="F26" s="131">
        <f>[1]Bdgt!X10</f>
        <v>215985.79040852576</v>
      </c>
      <c r="G26" s="132">
        <f>[1]Bdgt!AB10</f>
        <v>0</v>
      </c>
      <c r="H26" s="103">
        <f t="shared" si="2"/>
        <v>0</v>
      </c>
      <c r="I26" s="133"/>
      <c r="J26" s="134"/>
      <c r="K26" s="135"/>
      <c r="L26" s="136">
        <f>SUM(L27:L28)</f>
        <v>800000</v>
      </c>
      <c r="M26" s="137">
        <f t="shared" ref="M26:P26" si="5">SUM(M27:M28)</f>
        <v>274245.11545293074</v>
      </c>
      <c r="N26" s="138">
        <f t="shared" si="5"/>
        <v>309769.09413854347</v>
      </c>
      <c r="O26" s="138">
        <f t="shared" si="5"/>
        <v>215985.79040852573</v>
      </c>
      <c r="P26" s="139">
        <f t="shared" si="5"/>
        <v>0</v>
      </c>
      <c r="Q26" s="52">
        <f t="shared" si="3"/>
        <v>0</v>
      </c>
      <c r="R26" s="112"/>
      <c r="S26" s="70"/>
      <c r="T26" s="140"/>
    </row>
    <row r="27" spans="1:20" s="156" customFormat="1" outlineLevel="2" x14ac:dyDescent="0.2">
      <c r="A27" s="142"/>
      <c r="B27" s="143"/>
      <c r="C27" s="144"/>
      <c r="D27" s="145"/>
      <c r="E27" s="145"/>
      <c r="F27" s="145"/>
      <c r="G27" s="146"/>
      <c r="H27" s="103"/>
      <c r="I27" s="147"/>
      <c r="J27" s="148"/>
      <c r="K27" s="149"/>
      <c r="L27" s="150">
        <v>400000</v>
      </c>
      <c r="M27" s="151">
        <f>L27*$R$5</f>
        <v>137122.55772646537</v>
      </c>
      <c r="N27" s="152">
        <f>L27*$S$5</f>
        <v>154884.54706927174</v>
      </c>
      <c r="O27" s="152">
        <f>L27*$T$5</f>
        <v>107992.89520426287</v>
      </c>
      <c r="P27" s="153"/>
      <c r="Q27" s="52">
        <f t="shared" si="3"/>
        <v>0</v>
      </c>
      <c r="R27" s="154" t="s">
        <v>38</v>
      </c>
      <c r="S27" s="140"/>
      <c r="T27" s="155" t="e">
        <f>IF(R1="LLS",VLOOKUP(R27,Q1:U7,2))</f>
        <v>#N/A</v>
      </c>
    </row>
    <row r="28" spans="1:20" s="156" customFormat="1" outlineLevel="2" x14ac:dyDescent="0.2">
      <c r="A28" s="142"/>
      <c r="B28" s="143"/>
      <c r="C28" s="144"/>
      <c r="D28" s="145"/>
      <c r="E28" s="145"/>
      <c r="F28" s="145"/>
      <c r="G28" s="146"/>
      <c r="H28" s="103"/>
      <c r="I28" s="147"/>
      <c r="J28" s="148"/>
      <c r="K28" s="149"/>
      <c r="L28" s="150">
        <v>400000</v>
      </c>
      <c r="M28" s="151">
        <f>L28*$R$5</f>
        <v>137122.55772646537</v>
      </c>
      <c r="N28" s="152">
        <f>L28*$S$5</f>
        <v>154884.54706927174</v>
      </c>
      <c r="O28" s="152">
        <f>L28*$T$5</f>
        <v>107992.89520426287</v>
      </c>
      <c r="P28" s="153"/>
      <c r="Q28" s="52">
        <f t="shared" si="3"/>
        <v>0</v>
      </c>
      <c r="R28" s="154" t="s">
        <v>38</v>
      </c>
      <c r="S28" s="157"/>
      <c r="T28" s="157"/>
    </row>
    <row r="29" spans="1:20" s="141" customFormat="1" outlineLevel="1" x14ac:dyDescent="0.2">
      <c r="A29" s="128" t="str">
        <f>[1]Bdgt!E11</f>
        <v>112</v>
      </c>
      <c r="B29" s="129" t="str">
        <f>[1]Bdgt!F11</f>
        <v>Prix d'achat - autres opérations</v>
      </c>
      <c r="C29" s="130">
        <f>[1]Bdgt!I11</f>
        <v>10000</v>
      </c>
      <c r="D29" s="131">
        <f>[1]Bdgt!P11</f>
        <v>0</v>
      </c>
      <c r="E29" s="131">
        <f>[1]Bdgt!T11</f>
        <v>0</v>
      </c>
      <c r="F29" s="131">
        <f>[1]Bdgt!X11</f>
        <v>0</v>
      </c>
      <c r="G29" s="132">
        <f>[1]Bdgt!AB11</f>
        <v>10000</v>
      </c>
      <c r="H29" s="103">
        <f t="shared" si="2"/>
        <v>0</v>
      </c>
      <c r="I29" s="133"/>
      <c r="J29" s="134"/>
      <c r="K29" s="135"/>
      <c r="L29" s="136">
        <f>SUM(L30:L31)</f>
        <v>10000</v>
      </c>
      <c r="M29" s="137">
        <f t="shared" ref="M29:O29" si="6">SUM(M30:M31)</f>
        <v>0</v>
      </c>
      <c r="N29" s="138">
        <f t="shared" si="6"/>
        <v>0</v>
      </c>
      <c r="O29" s="138">
        <f t="shared" si="6"/>
        <v>0</v>
      </c>
      <c r="P29" s="139">
        <f>SUM(P30:P31)</f>
        <v>10000</v>
      </c>
      <c r="Q29" s="52">
        <f t="shared" si="3"/>
        <v>0</v>
      </c>
      <c r="R29" s="112"/>
      <c r="S29" s="140"/>
      <c r="T29" s="140"/>
    </row>
    <row r="30" spans="1:20" s="156" customFormat="1" outlineLevel="2" x14ac:dyDescent="0.2">
      <c r="A30" s="142"/>
      <c r="B30" s="143"/>
      <c r="C30" s="144"/>
      <c r="D30" s="145"/>
      <c r="E30" s="145"/>
      <c r="F30" s="145"/>
      <c r="G30" s="146"/>
      <c r="H30" s="103"/>
      <c r="I30" s="147"/>
      <c r="J30" s="148"/>
      <c r="K30" s="149"/>
      <c r="L30" s="150">
        <v>5000</v>
      </c>
      <c r="M30" s="158"/>
      <c r="N30" s="159"/>
      <c r="O30" s="159"/>
      <c r="P30" s="160">
        <f>L30</f>
        <v>5000</v>
      </c>
      <c r="Q30" s="52">
        <f t="shared" si="3"/>
        <v>0</v>
      </c>
      <c r="R30" s="154" t="s">
        <v>34</v>
      </c>
      <c r="S30" s="157"/>
      <c r="T30" s="157"/>
    </row>
    <row r="31" spans="1:20" s="156" customFormat="1" outlineLevel="2" x14ac:dyDescent="0.2">
      <c r="A31" s="142"/>
      <c r="B31" s="143"/>
      <c r="C31" s="144"/>
      <c r="D31" s="145"/>
      <c r="E31" s="145"/>
      <c r="F31" s="145"/>
      <c r="G31" s="146"/>
      <c r="H31" s="103"/>
      <c r="I31" s="147"/>
      <c r="J31" s="148"/>
      <c r="K31" s="149"/>
      <c r="L31" s="150">
        <v>5000</v>
      </c>
      <c r="M31" s="158"/>
      <c r="N31" s="159"/>
      <c r="O31" s="159"/>
      <c r="P31" s="160">
        <f>L31</f>
        <v>5000</v>
      </c>
      <c r="Q31" s="52">
        <f t="shared" si="3"/>
        <v>0</v>
      </c>
      <c r="R31" s="154" t="s">
        <v>34</v>
      </c>
      <c r="S31" s="157"/>
      <c r="T31" s="157"/>
    </row>
    <row r="32" spans="1:20" s="162" customFormat="1" outlineLevel="1" x14ac:dyDescent="0.2">
      <c r="A32" s="128" t="str">
        <f>[1]Bdgt!E12</f>
        <v>115</v>
      </c>
      <c r="B32" s="129" t="str">
        <f>[1]Bdgt!F12</f>
        <v xml:space="preserve">Valeur d'apport </v>
      </c>
      <c r="C32" s="130">
        <f>[1]Bdgt!I12</f>
        <v>0</v>
      </c>
      <c r="D32" s="131">
        <f>[1]Bdgt!P12</f>
        <v>0</v>
      </c>
      <c r="E32" s="131">
        <f>[1]Bdgt!T12</f>
        <v>0</v>
      </c>
      <c r="F32" s="131">
        <f>[1]Bdgt!X12</f>
        <v>0</v>
      </c>
      <c r="G32" s="132">
        <f>[1]Bdgt!AB12</f>
        <v>0</v>
      </c>
      <c r="H32" s="103">
        <f t="shared" si="2"/>
        <v>0</v>
      </c>
      <c r="I32" s="133"/>
      <c r="J32" s="134"/>
      <c r="K32" s="135"/>
      <c r="L32" s="136">
        <f>SUM(L33:L34)</f>
        <v>0</v>
      </c>
      <c r="M32" s="137">
        <f t="shared" ref="M32:P32" si="7">SUM(M33:M34)</f>
        <v>0</v>
      </c>
      <c r="N32" s="138">
        <f t="shared" si="7"/>
        <v>0</v>
      </c>
      <c r="O32" s="138">
        <f t="shared" si="7"/>
        <v>0</v>
      </c>
      <c r="P32" s="139">
        <f t="shared" si="7"/>
        <v>0</v>
      </c>
      <c r="Q32" s="52">
        <f t="shared" si="3"/>
        <v>0</v>
      </c>
      <c r="R32" s="112"/>
      <c r="S32" s="161"/>
      <c r="T32" s="161"/>
    </row>
    <row r="33" spans="1:20" s="167" customFormat="1" outlineLevel="2" x14ac:dyDescent="0.2">
      <c r="A33" s="142"/>
      <c r="B33" s="143"/>
      <c r="C33" s="144"/>
      <c r="D33" s="145"/>
      <c r="E33" s="145"/>
      <c r="F33" s="145"/>
      <c r="G33" s="146"/>
      <c r="H33" s="103">
        <f t="shared" si="2"/>
        <v>0</v>
      </c>
      <c r="I33" s="163"/>
      <c r="J33" s="164"/>
      <c r="K33" s="165"/>
      <c r="L33" s="150"/>
      <c r="M33" s="151">
        <f>L33*$R$4</f>
        <v>0</v>
      </c>
      <c r="N33" s="152">
        <f t="shared" ref="N33:N34" si="8">L33*$S$4</f>
        <v>0</v>
      </c>
      <c r="O33" s="152">
        <f>L33*$T$4</f>
        <v>0</v>
      </c>
      <c r="P33" s="160">
        <f>L33*$U$4</f>
        <v>0</v>
      </c>
      <c r="Q33" s="52">
        <f t="shared" si="3"/>
        <v>0</v>
      </c>
      <c r="R33" s="154" t="s">
        <v>10</v>
      </c>
      <c r="S33" s="166"/>
      <c r="T33" s="166"/>
    </row>
    <row r="34" spans="1:20" s="167" customFormat="1" outlineLevel="2" x14ac:dyDescent="0.2">
      <c r="A34" s="142"/>
      <c r="B34" s="143"/>
      <c r="C34" s="144"/>
      <c r="D34" s="145"/>
      <c r="E34" s="145"/>
      <c r="F34" s="145"/>
      <c r="G34" s="146"/>
      <c r="H34" s="103">
        <f t="shared" si="2"/>
        <v>0</v>
      </c>
      <c r="I34" s="163"/>
      <c r="J34" s="164"/>
      <c r="K34" s="165"/>
      <c r="L34" s="150"/>
      <c r="M34" s="151">
        <f>L34*$R$4</f>
        <v>0</v>
      </c>
      <c r="N34" s="152">
        <f t="shared" si="8"/>
        <v>0</v>
      </c>
      <c r="O34" s="152">
        <f>L34*$T$4</f>
        <v>0</v>
      </c>
      <c r="P34" s="160">
        <f>L34*$U$4</f>
        <v>0</v>
      </c>
      <c r="Q34" s="52">
        <f t="shared" si="3"/>
        <v>0</v>
      </c>
      <c r="R34" s="154" t="s">
        <v>10</v>
      </c>
      <c r="S34" s="166"/>
      <c r="T34" s="166"/>
    </row>
    <row r="35" spans="1:20" s="127" customFormat="1" x14ac:dyDescent="0.2">
      <c r="A35" s="115" t="str">
        <f>[1]Bdgt!D13</f>
        <v>120</v>
      </c>
      <c r="B35" s="116" t="str">
        <f>[1]Bdgt!F13</f>
        <v>Frais d'acquisition</v>
      </c>
      <c r="C35" s="117">
        <f>SUM(C36:C42)</f>
        <v>22200</v>
      </c>
      <c r="D35" s="118">
        <f t="shared" ref="D35:G35" si="9">SUM(D36:D42)</f>
        <v>7349.2281303602058</v>
      </c>
      <c r="E35" s="118">
        <f t="shared" si="9"/>
        <v>8301.2006861063455</v>
      </c>
      <c r="F35" s="118">
        <f t="shared" si="9"/>
        <v>5787.9931389365347</v>
      </c>
      <c r="G35" s="119">
        <f t="shared" si="9"/>
        <v>761.57804459691249</v>
      </c>
      <c r="H35" s="103">
        <f t="shared" si="2"/>
        <v>0</v>
      </c>
      <c r="I35" s="120"/>
      <c r="J35" s="121"/>
      <c r="K35" s="122"/>
      <c r="L35" s="168">
        <f>L36+L39+L42</f>
        <v>22200</v>
      </c>
      <c r="M35" s="125">
        <f t="shared" ref="M35:P35" si="10">M36+M39+M42</f>
        <v>7349.2281303602058</v>
      </c>
      <c r="N35" s="125">
        <f t="shared" si="10"/>
        <v>8301.2006861063473</v>
      </c>
      <c r="O35" s="125">
        <f t="shared" si="10"/>
        <v>5787.9931389365347</v>
      </c>
      <c r="P35" s="126">
        <f t="shared" si="10"/>
        <v>761.57804459691249</v>
      </c>
      <c r="Q35" s="52">
        <f t="shared" si="3"/>
        <v>0</v>
      </c>
      <c r="R35" s="112"/>
      <c r="S35" s="112"/>
      <c r="T35" s="112"/>
    </row>
    <row r="36" spans="1:20" s="162" customFormat="1" outlineLevel="1" x14ac:dyDescent="0.2">
      <c r="A36" s="128" t="str">
        <f>[1]Bdgt!E14</f>
        <v>121</v>
      </c>
      <c r="B36" s="129" t="str">
        <f>[1]Bdgt!F14</f>
        <v>Honoraires notaire</v>
      </c>
      <c r="C36" s="130">
        <f>[1]Bdgt!I14</f>
        <v>5000</v>
      </c>
      <c r="D36" s="131">
        <f>[1]Bdgt!P14</f>
        <v>1655.2315608919382</v>
      </c>
      <c r="E36" s="131">
        <f>[1]Bdgt!T14</f>
        <v>1869.6397941680959</v>
      </c>
      <c r="F36" s="131">
        <f>[1]Bdgt!X14</f>
        <v>1303.6020583190393</v>
      </c>
      <c r="G36" s="132">
        <f>[1]Bdgt!AB14</f>
        <v>171.52658662092622</v>
      </c>
      <c r="H36" s="103">
        <f t="shared" si="2"/>
        <v>0</v>
      </c>
      <c r="I36" s="133"/>
      <c r="J36" s="134"/>
      <c r="K36" s="135"/>
      <c r="L36" s="136">
        <f>SUM(L37:L38)</f>
        <v>5000</v>
      </c>
      <c r="M36" s="137">
        <f t="shared" ref="M36:P36" si="11">SUM(M37:M38)</f>
        <v>1655.2315608919384</v>
      </c>
      <c r="N36" s="138">
        <f t="shared" si="11"/>
        <v>1869.6397941680962</v>
      </c>
      <c r="O36" s="138">
        <f t="shared" si="11"/>
        <v>1303.6020583190393</v>
      </c>
      <c r="P36" s="139">
        <f t="shared" si="11"/>
        <v>171.52658662092625</v>
      </c>
      <c r="Q36" s="52">
        <f t="shared" si="3"/>
        <v>0</v>
      </c>
      <c r="R36" s="112"/>
      <c r="S36" s="161"/>
      <c r="T36" s="161"/>
    </row>
    <row r="37" spans="1:20" s="167" customFormat="1" outlineLevel="2" x14ac:dyDescent="0.2">
      <c r="A37" s="142"/>
      <c r="B37" s="143"/>
      <c r="C37" s="144"/>
      <c r="D37" s="145"/>
      <c r="E37" s="145"/>
      <c r="F37" s="145"/>
      <c r="G37" s="146"/>
      <c r="H37" s="103"/>
      <c r="I37" s="163"/>
      <c r="J37" s="164"/>
      <c r="K37" s="165"/>
      <c r="L37" s="150">
        <v>2000</v>
      </c>
      <c r="M37" s="151">
        <f>L37*$R$4</f>
        <v>662.09262435677533</v>
      </c>
      <c r="N37" s="152">
        <f t="shared" ref="N37:N38" si="12">L37*$S$4</f>
        <v>747.85591766723849</v>
      </c>
      <c r="O37" s="152">
        <f t="shared" ref="O37:O38" si="13">L37*$T$4</f>
        <v>521.44082332761582</v>
      </c>
      <c r="P37" s="160">
        <f>L37*$U$4</f>
        <v>68.610634648370507</v>
      </c>
      <c r="Q37" s="52">
        <f t="shared" si="3"/>
        <v>0</v>
      </c>
      <c r="R37" s="154" t="s">
        <v>10</v>
      </c>
      <c r="S37" s="166"/>
      <c r="T37" s="166"/>
    </row>
    <row r="38" spans="1:20" s="167" customFormat="1" outlineLevel="2" x14ac:dyDescent="0.2">
      <c r="A38" s="142"/>
      <c r="B38" s="143"/>
      <c r="C38" s="144"/>
      <c r="D38" s="145"/>
      <c r="E38" s="145"/>
      <c r="F38" s="145"/>
      <c r="G38" s="146"/>
      <c r="H38" s="103"/>
      <c r="I38" s="163"/>
      <c r="J38" s="164"/>
      <c r="K38" s="165"/>
      <c r="L38" s="150">
        <v>3000</v>
      </c>
      <c r="M38" s="151">
        <f>L38*$R$4</f>
        <v>993.138936535163</v>
      </c>
      <c r="N38" s="152">
        <f t="shared" si="12"/>
        <v>1121.7838765008578</v>
      </c>
      <c r="O38" s="152">
        <f t="shared" si="13"/>
        <v>782.16123499142361</v>
      </c>
      <c r="P38" s="160">
        <f>L38*$U$4</f>
        <v>102.91595197255575</v>
      </c>
      <c r="Q38" s="52">
        <f t="shared" si="3"/>
        <v>0</v>
      </c>
      <c r="R38" s="154" t="s">
        <v>10</v>
      </c>
      <c r="S38" s="166"/>
      <c r="T38" s="166"/>
    </row>
    <row r="39" spans="1:20" s="162" customFormat="1" outlineLevel="1" x14ac:dyDescent="0.2">
      <c r="A39" s="128" t="str">
        <f>[1]Bdgt!E15</f>
        <v>121</v>
      </c>
      <c r="B39" s="129" t="str">
        <f>[1]Bdgt!F15</f>
        <v>Honoraires notaire</v>
      </c>
      <c r="C39" s="130">
        <f>[1]Bdgt!I15</f>
        <v>16200</v>
      </c>
      <c r="D39" s="131">
        <f>[1]Bdgt!P15</f>
        <v>5362.95025728988</v>
      </c>
      <c r="E39" s="131">
        <f>[1]Bdgt!T15</f>
        <v>6057.6329331046309</v>
      </c>
      <c r="F39" s="131">
        <f>[1]Bdgt!X15</f>
        <v>4223.6706689536877</v>
      </c>
      <c r="G39" s="132">
        <f>[1]Bdgt!AB15</f>
        <v>555.74614065180106</v>
      </c>
      <c r="H39" s="103">
        <f t="shared" si="2"/>
        <v>0</v>
      </c>
      <c r="I39" s="133"/>
      <c r="J39" s="134"/>
      <c r="K39" s="135"/>
      <c r="L39" s="136">
        <f>SUM(L40:L41)</f>
        <v>16200</v>
      </c>
      <c r="M39" s="137">
        <f t="shared" ref="M39:P39" si="14">SUM(M40:M41)</f>
        <v>5362.95025728988</v>
      </c>
      <c r="N39" s="138">
        <f t="shared" si="14"/>
        <v>6057.6329331046318</v>
      </c>
      <c r="O39" s="138">
        <f t="shared" si="14"/>
        <v>4223.6706689536877</v>
      </c>
      <c r="P39" s="139">
        <f t="shared" si="14"/>
        <v>555.74614065180106</v>
      </c>
      <c r="Q39" s="52">
        <f t="shared" si="3"/>
        <v>0</v>
      </c>
      <c r="R39" s="112"/>
      <c r="S39" s="161"/>
      <c r="T39" s="161"/>
    </row>
    <row r="40" spans="1:20" s="167" customFormat="1" outlineLevel="2" x14ac:dyDescent="0.2">
      <c r="A40" s="142"/>
      <c r="B40" s="143"/>
      <c r="C40" s="144"/>
      <c r="D40" s="145"/>
      <c r="E40" s="145"/>
      <c r="F40" s="145"/>
      <c r="G40" s="146"/>
      <c r="H40" s="103"/>
      <c r="I40" s="163"/>
      <c r="J40" s="164"/>
      <c r="K40" s="165"/>
      <c r="L40" s="150">
        <v>8000</v>
      </c>
      <c r="M40" s="151">
        <f>L40*$R$4</f>
        <v>2648.3704974271013</v>
      </c>
      <c r="N40" s="152">
        <f t="shared" ref="N40:N41" si="15">L40*$S$4</f>
        <v>2991.4236706689539</v>
      </c>
      <c r="O40" s="152">
        <f t="shared" ref="O40:O41" si="16">L40*$T$4</f>
        <v>2085.7632933104633</v>
      </c>
      <c r="P40" s="160">
        <f>L40*$U$4</f>
        <v>274.44253859348203</v>
      </c>
      <c r="Q40" s="52">
        <f t="shared" si="3"/>
        <v>0</v>
      </c>
      <c r="R40" s="154" t="s">
        <v>10</v>
      </c>
      <c r="S40" s="166"/>
      <c r="T40" s="166"/>
    </row>
    <row r="41" spans="1:20" s="167" customFormat="1" outlineLevel="2" x14ac:dyDescent="0.2">
      <c r="A41" s="142"/>
      <c r="B41" s="143"/>
      <c r="C41" s="144"/>
      <c r="D41" s="145"/>
      <c r="E41" s="145"/>
      <c r="F41" s="145"/>
      <c r="G41" s="146"/>
      <c r="H41" s="103"/>
      <c r="I41" s="163"/>
      <c r="J41" s="164"/>
      <c r="K41" s="165"/>
      <c r="L41" s="150">
        <v>8200</v>
      </c>
      <c r="M41" s="151">
        <f>L41*$R$4</f>
        <v>2714.5797598627787</v>
      </c>
      <c r="N41" s="152">
        <f t="shared" si="15"/>
        <v>3066.2092624356778</v>
      </c>
      <c r="O41" s="152">
        <f t="shared" si="16"/>
        <v>2137.9073756432244</v>
      </c>
      <c r="P41" s="160">
        <f>L41*$U$4</f>
        <v>281.30360205831903</v>
      </c>
      <c r="Q41" s="52">
        <f t="shared" si="3"/>
        <v>0</v>
      </c>
      <c r="R41" s="154" t="s">
        <v>10</v>
      </c>
      <c r="S41" s="166"/>
      <c r="T41" s="166"/>
    </row>
    <row r="42" spans="1:20" s="162" customFormat="1" outlineLevel="1" x14ac:dyDescent="0.2">
      <c r="A42" s="128" t="str">
        <f>[1]Bdgt!E16</f>
        <v>123</v>
      </c>
      <c r="B42" s="129" t="str">
        <f>[1]Bdgt!F16</f>
        <v xml:space="preserve">Enregistrement, TPF, autres frais d'actes </v>
      </c>
      <c r="C42" s="130">
        <f>[1]Bdgt!I16</f>
        <v>1000</v>
      </c>
      <c r="D42" s="131">
        <f>[1]Bdgt!P16</f>
        <v>331.04631217838761</v>
      </c>
      <c r="E42" s="131">
        <f>[1]Bdgt!T16</f>
        <v>373.92795883361919</v>
      </c>
      <c r="F42" s="131">
        <f>[1]Bdgt!X16</f>
        <v>260.72041166380785</v>
      </c>
      <c r="G42" s="132">
        <f>[1]Bdgt!AB16</f>
        <v>34.305317324185246</v>
      </c>
      <c r="H42" s="103">
        <f t="shared" si="2"/>
        <v>0</v>
      </c>
      <c r="I42" s="133"/>
      <c r="J42" s="134"/>
      <c r="K42" s="135"/>
      <c r="L42" s="136">
        <f>SUM(L43:L44)</f>
        <v>1000</v>
      </c>
      <c r="M42" s="137">
        <f t="shared" ref="M42:P42" si="17">SUM(M43:M44)</f>
        <v>331.04631217838767</v>
      </c>
      <c r="N42" s="138">
        <f t="shared" si="17"/>
        <v>373.92795883361924</v>
      </c>
      <c r="O42" s="138">
        <f t="shared" si="17"/>
        <v>260.72041166380791</v>
      </c>
      <c r="P42" s="139">
        <f t="shared" si="17"/>
        <v>34.305317324185253</v>
      </c>
      <c r="Q42" s="52">
        <f t="shared" si="3"/>
        <v>0</v>
      </c>
      <c r="R42" s="112"/>
      <c r="S42" s="161"/>
      <c r="T42" s="161"/>
    </row>
    <row r="43" spans="1:20" s="167" customFormat="1" outlineLevel="2" x14ac:dyDescent="0.2">
      <c r="A43" s="142"/>
      <c r="B43" s="143"/>
      <c r="C43" s="144"/>
      <c r="D43" s="145"/>
      <c r="E43" s="145"/>
      <c r="F43" s="145"/>
      <c r="G43" s="146"/>
      <c r="H43" s="103"/>
      <c r="I43" s="163"/>
      <c r="J43" s="164"/>
      <c r="K43" s="165"/>
      <c r="L43" s="150">
        <v>500</v>
      </c>
      <c r="M43" s="151">
        <f>L43*$R$4</f>
        <v>165.52315608919383</v>
      </c>
      <c r="N43" s="152">
        <f t="shared" ref="N43:N44" si="18">L43*$S$4</f>
        <v>186.96397941680962</v>
      </c>
      <c r="O43" s="152">
        <f t="shared" ref="O43:O44" si="19">L43*$T$4</f>
        <v>130.36020583190395</v>
      </c>
      <c r="P43" s="160">
        <f>L43*$U$4</f>
        <v>17.152658662092627</v>
      </c>
      <c r="Q43" s="52">
        <f t="shared" si="3"/>
        <v>0</v>
      </c>
      <c r="R43" s="154" t="s">
        <v>10</v>
      </c>
      <c r="S43" s="166"/>
      <c r="T43" s="166"/>
    </row>
    <row r="44" spans="1:20" s="167" customFormat="1" outlineLevel="2" x14ac:dyDescent="0.2">
      <c r="A44" s="142"/>
      <c r="B44" s="143"/>
      <c r="C44" s="144"/>
      <c r="D44" s="145"/>
      <c r="E44" s="145"/>
      <c r="F44" s="145"/>
      <c r="G44" s="146"/>
      <c r="H44" s="103"/>
      <c r="I44" s="163"/>
      <c r="J44" s="164"/>
      <c r="K44" s="165"/>
      <c r="L44" s="150">
        <v>500</v>
      </c>
      <c r="M44" s="151">
        <f>L44*$R$4</f>
        <v>165.52315608919383</v>
      </c>
      <c r="N44" s="152">
        <f t="shared" si="18"/>
        <v>186.96397941680962</v>
      </c>
      <c r="O44" s="152">
        <f t="shared" si="19"/>
        <v>130.36020583190395</v>
      </c>
      <c r="P44" s="160">
        <f>L44*$U$4</f>
        <v>17.152658662092627</v>
      </c>
      <c r="Q44" s="52">
        <f t="shared" si="3"/>
        <v>0</v>
      </c>
      <c r="R44" s="154" t="s">
        <v>10</v>
      </c>
      <c r="S44" s="166"/>
      <c r="T44" s="166"/>
    </row>
    <row r="45" spans="1:20" s="127" customFormat="1" x14ac:dyDescent="0.2">
      <c r="A45" s="115" t="str">
        <f>[1]Bdgt!D17</f>
        <v>130</v>
      </c>
      <c r="B45" s="116" t="str">
        <f>[1]Bdgt!F17</f>
        <v>Indemnités diverses</v>
      </c>
      <c r="C45" s="117">
        <f>SUM(C46:C52)</f>
        <v>3000</v>
      </c>
      <c r="D45" s="118">
        <f t="shared" ref="D45:G45" si="20">SUM(D46:D52)</f>
        <v>993.13893653516288</v>
      </c>
      <c r="E45" s="118">
        <f t="shared" si="20"/>
        <v>1121.7838765008576</v>
      </c>
      <c r="F45" s="118">
        <f t="shared" si="20"/>
        <v>782.1612349914235</v>
      </c>
      <c r="G45" s="119">
        <f t="shared" si="20"/>
        <v>102.91595197255575</v>
      </c>
      <c r="H45" s="103">
        <f t="shared" si="2"/>
        <v>0</v>
      </c>
      <c r="I45" s="120"/>
      <c r="J45" s="121"/>
      <c r="K45" s="122"/>
      <c r="L45" s="168">
        <f>L46+L49+L52</f>
        <v>3000</v>
      </c>
      <c r="M45" s="125">
        <f t="shared" ref="M45:P45" si="21">M46+M49+M52</f>
        <v>993.138936535163</v>
      </c>
      <c r="N45" s="125">
        <f t="shared" si="21"/>
        <v>1121.7838765008578</v>
      </c>
      <c r="O45" s="125">
        <f t="shared" si="21"/>
        <v>782.16123499142373</v>
      </c>
      <c r="P45" s="126">
        <f t="shared" si="21"/>
        <v>102.91595197255576</v>
      </c>
      <c r="Q45" s="52">
        <f t="shared" si="3"/>
        <v>0</v>
      </c>
      <c r="R45" s="112"/>
      <c r="S45" s="166"/>
      <c r="T45" s="112"/>
    </row>
    <row r="46" spans="1:20" s="162" customFormat="1" ht="12.75" customHeight="1" outlineLevel="1" x14ac:dyDescent="0.2">
      <c r="A46" s="128" t="str">
        <f>[1]Bdgt!E18</f>
        <v>131</v>
      </c>
      <c r="B46" s="129" t="str">
        <f>[1]Bdgt!F18</f>
        <v>Indemnités  d'éviction et diverses</v>
      </c>
      <c r="C46" s="130">
        <f>[1]Bdgt!I18</f>
        <v>1000</v>
      </c>
      <c r="D46" s="131">
        <f>[1]Bdgt!P18</f>
        <v>331.04631217838761</v>
      </c>
      <c r="E46" s="131">
        <f>[1]Bdgt!T18</f>
        <v>373.92795883361919</v>
      </c>
      <c r="F46" s="131">
        <f>[1]Bdgt!X18</f>
        <v>260.72041166380785</v>
      </c>
      <c r="G46" s="132">
        <f>[1]Bdgt!AB18</f>
        <v>34.305317324185246</v>
      </c>
      <c r="H46" s="103">
        <f t="shared" si="2"/>
        <v>0</v>
      </c>
      <c r="I46" s="133"/>
      <c r="J46" s="134"/>
      <c r="K46" s="135"/>
      <c r="L46" s="136">
        <f>SUM(L47:L48)</f>
        <v>1000</v>
      </c>
      <c r="M46" s="137">
        <f t="shared" ref="M46:P46" si="22">SUM(M47:M48)</f>
        <v>331.04631217838767</v>
      </c>
      <c r="N46" s="138">
        <f t="shared" si="22"/>
        <v>373.92795883361924</v>
      </c>
      <c r="O46" s="138">
        <f t="shared" si="22"/>
        <v>260.72041166380791</v>
      </c>
      <c r="P46" s="139">
        <f t="shared" si="22"/>
        <v>34.305317324185253</v>
      </c>
      <c r="Q46" s="52">
        <f t="shared" si="3"/>
        <v>0</v>
      </c>
      <c r="R46" s="112"/>
      <c r="S46" s="166"/>
      <c r="T46" s="161"/>
    </row>
    <row r="47" spans="1:20" s="167" customFormat="1" outlineLevel="2" x14ac:dyDescent="0.2">
      <c r="A47" s="142"/>
      <c r="B47" s="143"/>
      <c r="C47" s="144"/>
      <c r="D47" s="145"/>
      <c r="E47" s="145"/>
      <c r="F47" s="145"/>
      <c r="G47" s="146"/>
      <c r="H47" s="103"/>
      <c r="I47" s="163"/>
      <c r="J47" s="164"/>
      <c r="K47" s="165"/>
      <c r="L47" s="150">
        <v>500</v>
      </c>
      <c r="M47" s="151">
        <f>L47*$R$4</f>
        <v>165.52315608919383</v>
      </c>
      <c r="N47" s="152">
        <f t="shared" ref="N47:N48" si="23">L47*$S$4</f>
        <v>186.96397941680962</v>
      </c>
      <c r="O47" s="152">
        <f t="shared" ref="O47:O48" si="24">L47*$T$4</f>
        <v>130.36020583190395</v>
      </c>
      <c r="P47" s="160">
        <f>L47*$U$4</f>
        <v>17.152658662092627</v>
      </c>
      <c r="Q47" s="52">
        <f t="shared" si="3"/>
        <v>0</v>
      </c>
      <c r="R47" s="154" t="s">
        <v>10</v>
      </c>
      <c r="S47" s="166"/>
      <c r="T47" s="166"/>
    </row>
    <row r="48" spans="1:20" s="167" customFormat="1" outlineLevel="2" x14ac:dyDescent="0.2">
      <c r="A48" s="142"/>
      <c r="B48" s="143"/>
      <c r="C48" s="144"/>
      <c r="D48" s="145"/>
      <c r="E48" s="145"/>
      <c r="F48" s="145"/>
      <c r="G48" s="146"/>
      <c r="H48" s="103"/>
      <c r="I48" s="163"/>
      <c r="J48" s="164"/>
      <c r="K48" s="165"/>
      <c r="L48" s="150">
        <v>500</v>
      </c>
      <c r="M48" s="151">
        <f>L48*$R$4</f>
        <v>165.52315608919383</v>
      </c>
      <c r="N48" s="152">
        <f t="shared" si="23"/>
        <v>186.96397941680962</v>
      </c>
      <c r="O48" s="152">
        <f t="shared" si="24"/>
        <v>130.36020583190395</v>
      </c>
      <c r="P48" s="160">
        <f>L48*$U$4</f>
        <v>17.152658662092627</v>
      </c>
      <c r="Q48" s="52">
        <f t="shared" si="3"/>
        <v>0</v>
      </c>
      <c r="R48" s="154" t="s">
        <v>10</v>
      </c>
      <c r="S48" s="166"/>
      <c r="T48" s="166"/>
    </row>
    <row r="49" spans="1:20" s="162" customFormat="1" outlineLevel="1" x14ac:dyDescent="0.2">
      <c r="A49" s="128" t="str">
        <f>[1]Bdgt!E19</f>
        <v>132</v>
      </c>
      <c r="B49" s="129" t="str">
        <f>[1]Bdgt!F19</f>
        <v>Frais de procèdure et enquêtes parcellaires</v>
      </c>
      <c r="C49" s="130">
        <f>[1]Bdgt!I19</f>
        <v>1000</v>
      </c>
      <c r="D49" s="131">
        <f>[1]Bdgt!P19</f>
        <v>331.04631217838761</v>
      </c>
      <c r="E49" s="131">
        <f>[1]Bdgt!T19</f>
        <v>373.92795883361919</v>
      </c>
      <c r="F49" s="131">
        <f>[1]Bdgt!X19</f>
        <v>260.72041166380785</v>
      </c>
      <c r="G49" s="132">
        <f>[1]Bdgt!AB19</f>
        <v>34.305317324185246</v>
      </c>
      <c r="H49" s="103">
        <f t="shared" si="2"/>
        <v>0</v>
      </c>
      <c r="I49" s="133"/>
      <c r="J49" s="134"/>
      <c r="K49" s="135"/>
      <c r="L49" s="136">
        <f>SUM(L50:L51)</f>
        <v>1000</v>
      </c>
      <c r="M49" s="137">
        <f t="shared" ref="M49:P49" si="25">SUM(M50:M51)</f>
        <v>331.04631217838767</v>
      </c>
      <c r="N49" s="138">
        <f t="shared" si="25"/>
        <v>373.92795883361924</v>
      </c>
      <c r="O49" s="138">
        <f t="shared" si="25"/>
        <v>260.72041166380791</v>
      </c>
      <c r="P49" s="139">
        <f t="shared" si="25"/>
        <v>34.305317324185253</v>
      </c>
      <c r="Q49" s="52">
        <f t="shared" si="3"/>
        <v>0</v>
      </c>
      <c r="R49" s="112"/>
      <c r="S49" s="166"/>
      <c r="T49" s="161"/>
    </row>
    <row r="50" spans="1:20" s="167" customFormat="1" outlineLevel="2" x14ac:dyDescent="0.2">
      <c r="A50" s="142"/>
      <c r="B50" s="143"/>
      <c r="C50" s="144"/>
      <c r="D50" s="145"/>
      <c r="E50" s="145"/>
      <c r="F50" s="145"/>
      <c r="G50" s="146"/>
      <c r="H50" s="103"/>
      <c r="I50" s="163"/>
      <c r="J50" s="164"/>
      <c r="K50" s="165"/>
      <c r="L50" s="150">
        <v>500</v>
      </c>
      <c r="M50" s="151">
        <f>L50*$R$4</f>
        <v>165.52315608919383</v>
      </c>
      <c r="N50" s="152">
        <f t="shared" ref="N50:N51" si="26">L50*$S$4</f>
        <v>186.96397941680962</v>
      </c>
      <c r="O50" s="152">
        <f t="shared" ref="O50:O51" si="27">L50*$T$4</f>
        <v>130.36020583190395</v>
      </c>
      <c r="P50" s="160">
        <f t="shared" ref="P50:P51" si="28">L50*$U$4</f>
        <v>17.152658662092627</v>
      </c>
      <c r="Q50" s="52">
        <f t="shared" si="3"/>
        <v>0</v>
      </c>
      <c r="R50" s="154" t="s">
        <v>10</v>
      </c>
      <c r="S50" s="166"/>
      <c r="T50" s="166"/>
    </row>
    <row r="51" spans="1:20" s="167" customFormat="1" outlineLevel="2" x14ac:dyDescent="0.2">
      <c r="A51" s="142"/>
      <c r="B51" s="143"/>
      <c r="C51" s="144"/>
      <c r="D51" s="145"/>
      <c r="E51" s="145"/>
      <c r="F51" s="145"/>
      <c r="G51" s="146"/>
      <c r="H51" s="103"/>
      <c r="I51" s="163"/>
      <c r="J51" s="164"/>
      <c r="K51" s="165"/>
      <c r="L51" s="150">
        <v>500</v>
      </c>
      <c r="M51" s="151">
        <f>L51*$R$4</f>
        <v>165.52315608919383</v>
      </c>
      <c r="N51" s="152">
        <f t="shared" si="26"/>
        <v>186.96397941680962</v>
      </c>
      <c r="O51" s="152">
        <f t="shared" si="27"/>
        <v>130.36020583190395</v>
      </c>
      <c r="P51" s="160">
        <f t="shared" si="28"/>
        <v>17.152658662092627</v>
      </c>
      <c r="Q51" s="52">
        <f t="shared" si="3"/>
        <v>0</v>
      </c>
      <c r="R51" s="154" t="s">
        <v>10</v>
      </c>
      <c r="S51" s="166"/>
      <c r="T51" s="166"/>
    </row>
    <row r="52" spans="1:20" s="162" customFormat="1" outlineLevel="1" x14ac:dyDescent="0.2">
      <c r="A52" s="128" t="str">
        <f>[1]Bdgt!E20</f>
        <v>138</v>
      </c>
      <c r="B52" s="129" t="str">
        <f>[1]Bdgt!F20</f>
        <v>Divers</v>
      </c>
      <c r="C52" s="130">
        <f>[1]Bdgt!I20</f>
        <v>1000</v>
      </c>
      <c r="D52" s="131">
        <f>[1]Bdgt!P20</f>
        <v>331.04631217838761</v>
      </c>
      <c r="E52" s="131">
        <f>[1]Bdgt!T20</f>
        <v>373.92795883361919</v>
      </c>
      <c r="F52" s="131">
        <f>[1]Bdgt!X20</f>
        <v>260.72041166380785</v>
      </c>
      <c r="G52" s="132">
        <f>[1]Bdgt!AB20</f>
        <v>34.305317324185246</v>
      </c>
      <c r="H52" s="103">
        <f t="shared" si="2"/>
        <v>0</v>
      </c>
      <c r="I52" s="133"/>
      <c r="J52" s="134"/>
      <c r="K52" s="135"/>
      <c r="L52" s="136">
        <f>SUM(L53:L54)</f>
        <v>1000</v>
      </c>
      <c r="M52" s="137">
        <f t="shared" ref="M52:P52" si="29">SUM(M53:M54)</f>
        <v>331.04631217838767</v>
      </c>
      <c r="N52" s="138">
        <f t="shared" si="29"/>
        <v>373.92795883361924</v>
      </c>
      <c r="O52" s="138">
        <f t="shared" si="29"/>
        <v>260.72041166380791</v>
      </c>
      <c r="P52" s="139">
        <f t="shared" si="29"/>
        <v>34.305317324185253</v>
      </c>
      <c r="Q52" s="52">
        <f t="shared" si="3"/>
        <v>0</v>
      </c>
      <c r="R52" s="112"/>
      <c r="S52" s="166"/>
      <c r="T52" s="161"/>
    </row>
    <row r="53" spans="1:20" s="167" customFormat="1" outlineLevel="2" x14ac:dyDescent="0.2">
      <c r="A53" s="142"/>
      <c r="B53" s="143"/>
      <c r="C53" s="144"/>
      <c r="D53" s="145"/>
      <c r="E53" s="145"/>
      <c r="F53" s="145"/>
      <c r="G53" s="146"/>
      <c r="H53" s="103"/>
      <c r="I53" s="163"/>
      <c r="J53" s="164"/>
      <c r="K53" s="165"/>
      <c r="L53" s="150">
        <v>500</v>
      </c>
      <c r="M53" s="151">
        <f>L53*$R$4</f>
        <v>165.52315608919383</v>
      </c>
      <c r="N53" s="152">
        <f t="shared" ref="N53:N54" si="30">L53*$S$4</f>
        <v>186.96397941680962</v>
      </c>
      <c r="O53" s="152">
        <f t="shared" ref="O53:O54" si="31">L53*$T$4</f>
        <v>130.36020583190395</v>
      </c>
      <c r="P53" s="160">
        <f t="shared" ref="P53:P54" si="32">L53*$U$4</f>
        <v>17.152658662092627</v>
      </c>
      <c r="Q53" s="52">
        <f t="shared" si="3"/>
        <v>0</v>
      </c>
      <c r="R53" s="154" t="s">
        <v>10</v>
      </c>
      <c r="S53" s="166"/>
      <c r="T53" s="166"/>
    </row>
    <row r="54" spans="1:20" s="167" customFormat="1" outlineLevel="2" x14ac:dyDescent="0.2">
      <c r="A54" s="142"/>
      <c r="B54" s="143"/>
      <c r="C54" s="144"/>
      <c r="D54" s="145"/>
      <c r="E54" s="145"/>
      <c r="F54" s="145"/>
      <c r="G54" s="146"/>
      <c r="H54" s="103"/>
      <c r="I54" s="163"/>
      <c r="J54" s="164"/>
      <c r="K54" s="165"/>
      <c r="L54" s="150">
        <v>500</v>
      </c>
      <c r="M54" s="151">
        <f>L54*$R$4</f>
        <v>165.52315608919383</v>
      </c>
      <c r="N54" s="152">
        <f t="shared" si="30"/>
        <v>186.96397941680962</v>
      </c>
      <c r="O54" s="152">
        <f t="shared" si="31"/>
        <v>130.36020583190395</v>
      </c>
      <c r="P54" s="160">
        <f t="shared" si="32"/>
        <v>17.152658662092627</v>
      </c>
      <c r="Q54" s="52">
        <f t="shared" si="3"/>
        <v>0</v>
      </c>
      <c r="R54" s="154" t="s">
        <v>10</v>
      </c>
      <c r="S54" s="166"/>
      <c r="T54" s="166"/>
    </row>
    <row r="55" spans="1:20" s="127" customFormat="1" x14ac:dyDescent="0.2">
      <c r="A55" s="115" t="str">
        <f>[1]Bdgt!D21</f>
        <v>140</v>
      </c>
      <c r="B55" s="116" t="str">
        <f>[1]Bdgt!F21</f>
        <v>Frais de démolition</v>
      </c>
      <c r="C55" s="117">
        <f>SUM(C56:C59)</f>
        <v>6000</v>
      </c>
      <c r="D55" s="118">
        <f t="shared" ref="D55:G55" si="33">SUM(D56:D59)</f>
        <v>1986.2778730703258</v>
      </c>
      <c r="E55" s="118">
        <f t="shared" si="33"/>
        <v>2243.5677530017151</v>
      </c>
      <c r="F55" s="118">
        <f t="shared" si="33"/>
        <v>1564.3224699828472</v>
      </c>
      <c r="G55" s="119">
        <f t="shared" si="33"/>
        <v>205.83190394511146</v>
      </c>
      <c r="H55" s="103">
        <f t="shared" si="2"/>
        <v>0</v>
      </c>
      <c r="I55" s="120"/>
      <c r="J55" s="121"/>
      <c r="K55" s="122"/>
      <c r="L55" s="168">
        <f>L56+L59</f>
        <v>6000</v>
      </c>
      <c r="M55" s="125">
        <f t="shared" ref="M55:P55" si="34">M56+M59</f>
        <v>1986.2778730703258</v>
      </c>
      <c r="N55" s="125">
        <f t="shared" si="34"/>
        <v>2243.5677530017156</v>
      </c>
      <c r="O55" s="125">
        <f t="shared" si="34"/>
        <v>1564.3224699828472</v>
      </c>
      <c r="P55" s="126">
        <f t="shared" si="34"/>
        <v>205.83190394511149</v>
      </c>
      <c r="Q55" s="52">
        <f t="shared" si="3"/>
        <v>0</v>
      </c>
      <c r="R55" s="112"/>
      <c r="S55" s="166"/>
      <c r="T55" s="112"/>
    </row>
    <row r="56" spans="1:20" s="162" customFormat="1" outlineLevel="1" x14ac:dyDescent="0.2">
      <c r="A56" s="128" t="str">
        <f>[1]Bdgt!E22</f>
        <v>141</v>
      </c>
      <c r="B56" s="129" t="str">
        <f>[1]Bdgt!F22</f>
        <v>Mise en état du sol  (Démolitions, déplacement des réseaux...)</v>
      </c>
      <c r="C56" s="130">
        <f>[1]Bdgt!I22</f>
        <v>5000</v>
      </c>
      <c r="D56" s="131">
        <f>[1]Bdgt!P22</f>
        <v>1655.2315608919382</v>
      </c>
      <c r="E56" s="131">
        <f>[1]Bdgt!T22</f>
        <v>1869.6397941680959</v>
      </c>
      <c r="F56" s="131">
        <f>[1]Bdgt!X22</f>
        <v>1303.6020583190393</v>
      </c>
      <c r="G56" s="132">
        <f>[1]Bdgt!AB22</f>
        <v>171.52658662092622</v>
      </c>
      <c r="H56" s="103">
        <f t="shared" si="2"/>
        <v>0</v>
      </c>
      <c r="I56" s="133"/>
      <c r="J56" s="134"/>
      <c r="K56" s="135"/>
      <c r="L56" s="136">
        <f>SUM(L57:L58)</f>
        <v>5000</v>
      </c>
      <c r="M56" s="137">
        <f t="shared" ref="M56:P56" si="35">SUM(M57:M58)</f>
        <v>1655.2315608919382</v>
      </c>
      <c r="N56" s="138">
        <f t="shared" si="35"/>
        <v>1869.6397941680962</v>
      </c>
      <c r="O56" s="138">
        <f t="shared" si="35"/>
        <v>1303.6020583190393</v>
      </c>
      <c r="P56" s="139">
        <f t="shared" si="35"/>
        <v>171.52658662092625</v>
      </c>
      <c r="Q56" s="52">
        <f t="shared" si="3"/>
        <v>0</v>
      </c>
      <c r="R56" s="112"/>
      <c r="S56" s="166"/>
      <c r="T56" s="161"/>
    </row>
    <row r="57" spans="1:20" s="167" customFormat="1" outlineLevel="2" x14ac:dyDescent="0.2">
      <c r="A57" s="142"/>
      <c r="B57" s="143"/>
      <c r="C57" s="144"/>
      <c r="D57" s="145"/>
      <c r="E57" s="145"/>
      <c r="F57" s="145"/>
      <c r="G57" s="146"/>
      <c r="H57" s="103"/>
      <c r="I57" s="163"/>
      <c r="J57" s="164"/>
      <c r="K57" s="165"/>
      <c r="L57" s="150">
        <v>2500</v>
      </c>
      <c r="M57" s="151">
        <f>L57*$R$4</f>
        <v>827.61578044596911</v>
      </c>
      <c r="N57" s="152">
        <f t="shared" ref="N57:N58" si="36">L57*$S$4</f>
        <v>934.81989708404808</v>
      </c>
      <c r="O57" s="152">
        <f t="shared" ref="O57:O58" si="37">L57*$T$4</f>
        <v>651.80102915951966</v>
      </c>
      <c r="P57" s="160">
        <f t="shared" ref="P57:P58" si="38">L57*$U$4</f>
        <v>85.763293310463126</v>
      </c>
      <c r="Q57" s="52">
        <f t="shared" si="3"/>
        <v>0</v>
      </c>
      <c r="R57" s="154" t="s">
        <v>10</v>
      </c>
      <c r="S57" s="166"/>
      <c r="T57" s="166"/>
    </row>
    <row r="58" spans="1:20" s="167" customFormat="1" outlineLevel="2" x14ac:dyDescent="0.2">
      <c r="A58" s="142"/>
      <c r="B58" s="143"/>
      <c r="C58" s="144"/>
      <c r="D58" s="145"/>
      <c r="E58" s="145"/>
      <c r="F58" s="145"/>
      <c r="G58" s="146"/>
      <c r="H58" s="103"/>
      <c r="I58" s="163"/>
      <c r="J58" s="164"/>
      <c r="K58" s="165"/>
      <c r="L58" s="150">
        <v>2500</v>
      </c>
      <c r="M58" s="151">
        <f>L58*$R$4</f>
        <v>827.61578044596911</v>
      </c>
      <c r="N58" s="152">
        <f t="shared" si="36"/>
        <v>934.81989708404808</v>
      </c>
      <c r="O58" s="152">
        <f t="shared" si="37"/>
        <v>651.80102915951966</v>
      </c>
      <c r="P58" s="160">
        <f t="shared" si="38"/>
        <v>85.763293310463126</v>
      </c>
      <c r="Q58" s="52">
        <f t="shared" si="3"/>
        <v>0</v>
      </c>
      <c r="R58" s="154" t="s">
        <v>10</v>
      </c>
      <c r="S58" s="166"/>
      <c r="T58" s="166"/>
    </row>
    <row r="59" spans="1:20" s="162" customFormat="1" outlineLevel="1" x14ac:dyDescent="0.2">
      <c r="A59" s="128" t="str">
        <f>[1]Bdgt!E23</f>
        <v>142</v>
      </c>
      <c r="B59" s="129" t="str">
        <f>[1]Bdgt!F23</f>
        <v>Autres frais de mise en état</v>
      </c>
      <c r="C59" s="130">
        <f>[1]Bdgt!I23</f>
        <v>1000</v>
      </c>
      <c r="D59" s="131">
        <f>[1]Bdgt!P23</f>
        <v>331.04631217838761</v>
      </c>
      <c r="E59" s="131">
        <f>[1]Bdgt!T23</f>
        <v>373.92795883361919</v>
      </c>
      <c r="F59" s="131">
        <f>[1]Bdgt!X23</f>
        <v>260.72041166380785</v>
      </c>
      <c r="G59" s="132">
        <f>[1]Bdgt!AB23</f>
        <v>34.305317324185246</v>
      </c>
      <c r="H59" s="103">
        <f t="shared" si="2"/>
        <v>0</v>
      </c>
      <c r="I59" s="133"/>
      <c r="J59" s="134"/>
      <c r="K59" s="135"/>
      <c r="L59" s="136">
        <f>SUM(L60:L61)</f>
        <v>1000</v>
      </c>
      <c r="M59" s="137">
        <f t="shared" ref="M59:P59" si="39">SUM(M60:M61)</f>
        <v>331.04631217838767</v>
      </c>
      <c r="N59" s="138">
        <f t="shared" si="39"/>
        <v>373.92795883361924</v>
      </c>
      <c r="O59" s="138">
        <f t="shared" si="39"/>
        <v>260.72041166380791</v>
      </c>
      <c r="P59" s="139">
        <f t="shared" si="39"/>
        <v>34.305317324185253</v>
      </c>
      <c r="Q59" s="52">
        <f t="shared" si="3"/>
        <v>0</v>
      </c>
      <c r="R59" s="112"/>
      <c r="S59" s="166"/>
      <c r="T59" s="161"/>
    </row>
    <row r="60" spans="1:20" s="167" customFormat="1" outlineLevel="2" x14ac:dyDescent="0.2">
      <c r="A60" s="142"/>
      <c r="B60" s="143"/>
      <c r="C60" s="144"/>
      <c r="D60" s="145"/>
      <c r="E60" s="145"/>
      <c r="F60" s="145"/>
      <c r="G60" s="146"/>
      <c r="H60" s="103"/>
      <c r="I60" s="163"/>
      <c r="J60" s="164"/>
      <c r="K60" s="165"/>
      <c r="L60" s="150">
        <v>500</v>
      </c>
      <c r="M60" s="151">
        <f>L60*$R$4</f>
        <v>165.52315608919383</v>
      </c>
      <c r="N60" s="152">
        <f t="shared" ref="N60:N61" si="40">L60*$S$4</f>
        <v>186.96397941680962</v>
      </c>
      <c r="O60" s="152">
        <f t="shared" ref="O60:O61" si="41">L60*$T$4</f>
        <v>130.36020583190395</v>
      </c>
      <c r="P60" s="160">
        <f t="shared" ref="P60:P61" si="42">L60*$U$4</f>
        <v>17.152658662092627</v>
      </c>
      <c r="Q60" s="52">
        <f t="shared" si="3"/>
        <v>0</v>
      </c>
      <c r="R60" s="154" t="s">
        <v>10</v>
      </c>
      <c r="S60" s="166"/>
      <c r="T60" s="166"/>
    </row>
    <row r="61" spans="1:20" s="167" customFormat="1" outlineLevel="2" x14ac:dyDescent="0.2">
      <c r="A61" s="142"/>
      <c r="B61" s="143"/>
      <c r="C61" s="144"/>
      <c r="D61" s="145"/>
      <c r="E61" s="145"/>
      <c r="F61" s="145"/>
      <c r="G61" s="146"/>
      <c r="H61" s="103"/>
      <c r="I61" s="163"/>
      <c r="J61" s="164"/>
      <c r="K61" s="165"/>
      <c r="L61" s="150">
        <v>500</v>
      </c>
      <c r="M61" s="151">
        <f>L61*$R$4</f>
        <v>165.52315608919383</v>
      </c>
      <c r="N61" s="152">
        <f t="shared" si="40"/>
        <v>186.96397941680962</v>
      </c>
      <c r="O61" s="152">
        <f t="shared" si="41"/>
        <v>130.36020583190395</v>
      </c>
      <c r="P61" s="160">
        <f t="shared" si="42"/>
        <v>17.152658662092627</v>
      </c>
      <c r="Q61" s="52">
        <f t="shared" si="3"/>
        <v>0</v>
      </c>
      <c r="R61" s="154" t="s">
        <v>10</v>
      </c>
      <c r="S61" s="166"/>
      <c r="T61" s="166"/>
    </row>
    <row r="62" spans="1:20" s="127" customFormat="1" x14ac:dyDescent="0.2">
      <c r="A62" s="115" t="str">
        <f>[1]Bdgt!D24</f>
        <v>150</v>
      </c>
      <c r="B62" s="116" t="str">
        <f>[1]Bdgt!F24</f>
        <v>Frais divers</v>
      </c>
      <c r="C62" s="117">
        <f>SUM(C63:C66)</f>
        <v>9000</v>
      </c>
      <c r="D62" s="118">
        <f t="shared" ref="D62:G62" si="43">SUM(D63:D66)</f>
        <v>2979.4168096054887</v>
      </c>
      <c r="E62" s="118">
        <f t="shared" si="43"/>
        <v>3365.3516295025729</v>
      </c>
      <c r="F62" s="118">
        <f t="shared" si="43"/>
        <v>2346.4837049742705</v>
      </c>
      <c r="G62" s="119">
        <f t="shared" si="43"/>
        <v>308.74785591766721</v>
      </c>
      <c r="H62" s="103">
        <f t="shared" si="2"/>
        <v>0</v>
      </c>
      <c r="I62" s="120"/>
      <c r="J62" s="121"/>
      <c r="K62" s="122"/>
      <c r="L62" s="168">
        <f>L63+L66</f>
        <v>9000</v>
      </c>
      <c r="M62" s="125">
        <f t="shared" ref="M62:P62" si="44">M63+M66</f>
        <v>2979.4168096054891</v>
      </c>
      <c r="N62" s="125">
        <f t="shared" si="44"/>
        <v>3365.3516295025734</v>
      </c>
      <c r="O62" s="125">
        <f t="shared" si="44"/>
        <v>2346.4837049742709</v>
      </c>
      <c r="P62" s="126">
        <f t="shared" si="44"/>
        <v>308.74785591766727</v>
      </c>
      <c r="Q62" s="52">
        <f t="shared" si="3"/>
        <v>0</v>
      </c>
      <c r="R62" s="112"/>
      <c r="S62" s="166"/>
      <c r="T62" s="112"/>
    </row>
    <row r="63" spans="1:20" s="162" customFormat="1" outlineLevel="1" x14ac:dyDescent="0.2">
      <c r="A63" s="128" t="str">
        <f>[1]Bdgt!E25</f>
        <v>151</v>
      </c>
      <c r="B63" s="129" t="str">
        <f>[1]Bdgt!F25</f>
        <v>Géomètre, topo, bornage</v>
      </c>
      <c r="C63" s="130">
        <f>[1]Bdgt!I25</f>
        <v>8000</v>
      </c>
      <c r="D63" s="131">
        <f>[1]Bdgt!P25</f>
        <v>2648.3704974271009</v>
      </c>
      <c r="E63" s="131">
        <f>[1]Bdgt!T25</f>
        <v>2991.4236706689535</v>
      </c>
      <c r="F63" s="131">
        <f>[1]Bdgt!X25</f>
        <v>2085.7632933104628</v>
      </c>
      <c r="G63" s="132">
        <f>[1]Bdgt!AB25</f>
        <v>274.44253859348197</v>
      </c>
      <c r="H63" s="103">
        <f t="shared" si="2"/>
        <v>0</v>
      </c>
      <c r="I63" s="133"/>
      <c r="J63" s="134"/>
      <c r="K63" s="135"/>
      <c r="L63" s="136">
        <f>SUM(L64:L65)</f>
        <v>8000</v>
      </c>
      <c r="M63" s="137">
        <f t="shared" ref="M63:P63" si="45">SUM(M64:M65)</f>
        <v>2648.3704974271013</v>
      </c>
      <c r="N63" s="138">
        <f t="shared" si="45"/>
        <v>2991.4236706689539</v>
      </c>
      <c r="O63" s="138">
        <f t="shared" si="45"/>
        <v>2085.7632933104633</v>
      </c>
      <c r="P63" s="139">
        <f t="shared" si="45"/>
        <v>274.44253859348203</v>
      </c>
      <c r="Q63" s="52">
        <f t="shared" si="3"/>
        <v>0</v>
      </c>
      <c r="R63" s="112"/>
      <c r="S63" s="166"/>
      <c r="T63" s="161"/>
    </row>
    <row r="64" spans="1:20" s="167" customFormat="1" outlineLevel="2" x14ac:dyDescent="0.2">
      <c r="A64" s="142"/>
      <c r="B64" s="143"/>
      <c r="C64" s="144"/>
      <c r="D64" s="145"/>
      <c r="E64" s="145"/>
      <c r="F64" s="145"/>
      <c r="G64" s="146"/>
      <c r="H64" s="103"/>
      <c r="I64" s="163"/>
      <c r="J64" s="164"/>
      <c r="K64" s="165"/>
      <c r="L64" s="150">
        <v>4000</v>
      </c>
      <c r="M64" s="151">
        <f>L64*$R$4</f>
        <v>1324.1852487135507</v>
      </c>
      <c r="N64" s="152">
        <f t="shared" ref="N64:N65" si="46">L64*$S$4</f>
        <v>1495.711835334477</v>
      </c>
      <c r="O64" s="152">
        <f t="shared" ref="O64:O65" si="47">L64*$T$4</f>
        <v>1042.8816466552316</v>
      </c>
      <c r="P64" s="160">
        <f t="shared" ref="P64:P65" si="48">L64*$U$4</f>
        <v>137.22126929674101</v>
      </c>
      <c r="Q64" s="52">
        <f t="shared" si="3"/>
        <v>0</v>
      </c>
      <c r="R64" s="154" t="s">
        <v>10</v>
      </c>
      <c r="S64" s="166"/>
      <c r="T64" s="166"/>
    </row>
    <row r="65" spans="1:20" s="167" customFormat="1" outlineLevel="2" x14ac:dyDescent="0.2">
      <c r="A65" s="142"/>
      <c r="B65" s="143"/>
      <c r="C65" s="144"/>
      <c r="D65" s="145"/>
      <c r="E65" s="145"/>
      <c r="F65" s="145"/>
      <c r="G65" s="146"/>
      <c r="H65" s="103"/>
      <c r="I65" s="163"/>
      <c r="J65" s="164"/>
      <c r="K65" s="165"/>
      <c r="L65" s="150">
        <v>4000</v>
      </c>
      <c r="M65" s="151">
        <f>L65*$R$4</f>
        <v>1324.1852487135507</v>
      </c>
      <c r="N65" s="152">
        <f t="shared" si="46"/>
        <v>1495.711835334477</v>
      </c>
      <c r="O65" s="152">
        <f t="shared" si="47"/>
        <v>1042.8816466552316</v>
      </c>
      <c r="P65" s="160">
        <f t="shared" si="48"/>
        <v>137.22126929674101</v>
      </c>
      <c r="Q65" s="52">
        <f t="shared" si="3"/>
        <v>0</v>
      </c>
      <c r="R65" s="154" t="s">
        <v>10</v>
      </c>
      <c r="S65" s="166"/>
      <c r="T65" s="166"/>
    </row>
    <row r="66" spans="1:20" s="162" customFormat="1" outlineLevel="1" x14ac:dyDescent="0.2">
      <c r="A66" s="128" t="str">
        <f>[1]Bdgt!E26</f>
        <v>153</v>
      </c>
      <c r="B66" s="129" t="str">
        <f>[1]Bdgt!F26</f>
        <v>Taxes</v>
      </c>
      <c r="C66" s="130">
        <f>[1]Bdgt!I26</f>
        <v>1000</v>
      </c>
      <c r="D66" s="131">
        <f>[1]Bdgt!P26</f>
        <v>331.04631217838761</v>
      </c>
      <c r="E66" s="131">
        <f>[1]Bdgt!T26</f>
        <v>373.92795883361919</v>
      </c>
      <c r="F66" s="131">
        <f>[1]Bdgt!X26</f>
        <v>260.72041166380785</v>
      </c>
      <c r="G66" s="132">
        <f>[1]Bdgt!AB26</f>
        <v>34.305317324185246</v>
      </c>
      <c r="H66" s="103">
        <f t="shared" si="2"/>
        <v>0</v>
      </c>
      <c r="I66" s="133"/>
      <c r="J66" s="134"/>
      <c r="K66" s="135"/>
      <c r="L66" s="136">
        <f>SUM(L67:L68)</f>
        <v>1000</v>
      </c>
      <c r="M66" s="137">
        <f t="shared" ref="M66:P66" si="49">SUM(M67:M68)</f>
        <v>331.04631217838767</v>
      </c>
      <c r="N66" s="138">
        <f t="shared" si="49"/>
        <v>373.92795883361924</v>
      </c>
      <c r="O66" s="138">
        <f t="shared" si="49"/>
        <v>260.72041166380791</v>
      </c>
      <c r="P66" s="139">
        <f t="shared" si="49"/>
        <v>34.305317324185253</v>
      </c>
      <c r="Q66" s="52">
        <f t="shared" si="3"/>
        <v>0</v>
      </c>
      <c r="R66" s="112"/>
      <c r="S66" s="166"/>
      <c r="T66" s="161"/>
    </row>
    <row r="67" spans="1:20" s="167" customFormat="1" outlineLevel="2" x14ac:dyDescent="0.2">
      <c r="A67" s="142"/>
      <c r="B67" s="143"/>
      <c r="C67" s="144"/>
      <c r="D67" s="145"/>
      <c r="E67" s="145"/>
      <c r="F67" s="145"/>
      <c r="G67" s="146"/>
      <c r="H67" s="103"/>
      <c r="I67" s="163"/>
      <c r="J67" s="164"/>
      <c r="K67" s="165"/>
      <c r="L67" s="150">
        <v>500</v>
      </c>
      <c r="M67" s="151">
        <f>L67*$R$4</f>
        <v>165.52315608919383</v>
      </c>
      <c r="N67" s="152">
        <f t="shared" ref="N67:N68" si="50">L67*$S$4</f>
        <v>186.96397941680962</v>
      </c>
      <c r="O67" s="152">
        <f t="shared" ref="O67:O68" si="51">L67*$T$4</f>
        <v>130.36020583190395</v>
      </c>
      <c r="P67" s="160">
        <f t="shared" ref="P67:P68" si="52">L67*$U$4</f>
        <v>17.152658662092627</v>
      </c>
      <c r="Q67" s="52">
        <f t="shared" si="3"/>
        <v>0</v>
      </c>
      <c r="R67" s="154" t="s">
        <v>10</v>
      </c>
      <c r="S67" s="166"/>
      <c r="T67" s="166"/>
    </row>
    <row r="68" spans="1:20" s="167" customFormat="1" outlineLevel="2" x14ac:dyDescent="0.2">
      <c r="A68" s="142"/>
      <c r="B68" s="143"/>
      <c r="C68" s="144"/>
      <c r="D68" s="145"/>
      <c r="E68" s="145"/>
      <c r="F68" s="145"/>
      <c r="G68" s="146"/>
      <c r="H68" s="103"/>
      <c r="I68" s="163"/>
      <c r="J68" s="164"/>
      <c r="K68" s="165"/>
      <c r="L68" s="150">
        <v>500</v>
      </c>
      <c r="M68" s="151">
        <f>L68*$R$4</f>
        <v>165.52315608919383</v>
      </c>
      <c r="N68" s="152">
        <f t="shared" si="50"/>
        <v>186.96397941680962</v>
      </c>
      <c r="O68" s="152">
        <f t="shared" si="51"/>
        <v>130.36020583190395</v>
      </c>
      <c r="P68" s="160">
        <f t="shared" si="52"/>
        <v>17.152658662092627</v>
      </c>
      <c r="Q68" s="52">
        <f t="shared" si="3"/>
        <v>0</v>
      </c>
      <c r="R68" s="154" t="s">
        <v>10</v>
      </c>
      <c r="S68" s="166"/>
      <c r="T68" s="166"/>
    </row>
    <row r="69" spans="1:20" s="127" customFormat="1" x14ac:dyDescent="0.2">
      <c r="A69" s="115" t="str">
        <f>[1]Bdgt!D27</f>
        <v>160</v>
      </c>
      <c r="B69" s="116" t="str">
        <f>[1]Bdgt!F27</f>
        <v>Fonds de concours et  participations</v>
      </c>
      <c r="C69" s="117">
        <f>SUM(C70:C73)</f>
        <v>2000</v>
      </c>
      <c r="D69" s="118">
        <f t="shared" ref="D69:G69" si="53">SUM(D70:D73)</f>
        <v>662.09262435677522</v>
      </c>
      <c r="E69" s="118">
        <f t="shared" si="53"/>
        <v>747.85591766723837</v>
      </c>
      <c r="F69" s="118">
        <f t="shared" si="53"/>
        <v>521.4408233276157</v>
      </c>
      <c r="G69" s="119">
        <f t="shared" si="53"/>
        <v>68.610634648370493</v>
      </c>
      <c r="H69" s="103">
        <f t="shared" si="2"/>
        <v>0</v>
      </c>
      <c r="I69" s="120"/>
      <c r="J69" s="121"/>
      <c r="K69" s="122"/>
      <c r="L69" s="168">
        <f>L70+L73</f>
        <v>2000</v>
      </c>
      <c r="M69" s="125">
        <f t="shared" ref="M69:P69" si="54">M70+M73</f>
        <v>662.09262435677533</v>
      </c>
      <c r="N69" s="125">
        <f t="shared" si="54"/>
        <v>747.85591766723849</v>
      </c>
      <c r="O69" s="125">
        <f t="shared" si="54"/>
        <v>521.44082332761582</v>
      </c>
      <c r="P69" s="126">
        <f t="shared" si="54"/>
        <v>68.610634648370507</v>
      </c>
      <c r="Q69" s="52">
        <f t="shared" si="3"/>
        <v>0</v>
      </c>
      <c r="R69" s="112"/>
      <c r="S69" s="166"/>
      <c r="T69" s="112"/>
    </row>
    <row r="70" spans="1:20" s="162" customFormat="1" outlineLevel="1" x14ac:dyDescent="0.2">
      <c r="A70" s="128" t="str">
        <f>[1]Bdgt!E28</f>
        <v>161</v>
      </c>
      <c r="B70" s="129" t="str">
        <f>[1]Bdgt!F28</f>
        <v>Fonds de concours</v>
      </c>
      <c r="C70" s="130">
        <f>[1]Bdgt!I28</f>
        <v>1000</v>
      </c>
      <c r="D70" s="131">
        <f>[1]Bdgt!P28</f>
        <v>331.04631217838761</v>
      </c>
      <c r="E70" s="131">
        <f>[1]Bdgt!T28</f>
        <v>373.92795883361919</v>
      </c>
      <c r="F70" s="131">
        <f>[1]Bdgt!X28</f>
        <v>260.72041166380785</v>
      </c>
      <c r="G70" s="132">
        <f>[1]Bdgt!AB28</f>
        <v>34.305317324185246</v>
      </c>
      <c r="H70" s="103">
        <f t="shared" si="2"/>
        <v>0</v>
      </c>
      <c r="I70" s="133"/>
      <c r="J70" s="134"/>
      <c r="K70" s="135"/>
      <c r="L70" s="136">
        <f>SUM(L71:L72)</f>
        <v>1000</v>
      </c>
      <c r="M70" s="137">
        <f t="shared" ref="M70:P70" si="55">SUM(M71:M72)</f>
        <v>331.04631217838767</v>
      </c>
      <c r="N70" s="138">
        <f t="shared" si="55"/>
        <v>373.92795883361924</v>
      </c>
      <c r="O70" s="138">
        <f t="shared" si="55"/>
        <v>260.72041166380791</v>
      </c>
      <c r="P70" s="139">
        <f t="shared" si="55"/>
        <v>34.305317324185253</v>
      </c>
      <c r="Q70" s="52">
        <f t="shared" si="3"/>
        <v>0</v>
      </c>
      <c r="R70" s="112"/>
      <c r="S70" s="166"/>
      <c r="T70" s="161"/>
    </row>
    <row r="71" spans="1:20" s="167" customFormat="1" outlineLevel="2" x14ac:dyDescent="0.2">
      <c r="A71" s="142"/>
      <c r="B71" s="143"/>
      <c r="C71" s="144"/>
      <c r="D71" s="145"/>
      <c r="E71" s="145"/>
      <c r="F71" s="145"/>
      <c r="G71" s="146"/>
      <c r="H71" s="103"/>
      <c r="I71" s="163"/>
      <c r="J71" s="164"/>
      <c r="K71" s="165"/>
      <c r="L71" s="150">
        <v>500</v>
      </c>
      <c r="M71" s="151">
        <f t="shared" ref="M71:M72" si="56">L71*$R$4</f>
        <v>165.52315608919383</v>
      </c>
      <c r="N71" s="152">
        <f t="shared" ref="N71:N72" si="57">L71*$S$4</f>
        <v>186.96397941680962</v>
      </c>
      <c r="O71" s="152">
        <f t="shared" ref="O71:O72" si="58">L71*$T$4</f>
        <v>130.36020583190395</v>
      </c>
      <c r="P71" s="160">
        <f t="shared" ref="P71:P72" si="59">L71*$U$4</f>
        <v>17.152658662092627</v>
      </c>
      <c r="Q71" s="52">
        <f t="shared" si="3"/>
        <v>0</v>
      </c>
      <c r="R71" s="154" t="s">
        <v>10</v>
      </c>
      <c r="S71" s="166"/>
      <c r="T71" s="166"/>
    </row>
    <row r="72" spans="1:20" s="167" customFormat="1" outlineLevel="2" x14ac:dyDescent="0.2">
      <c r="A72" s="142"/>
      <c r="B72" s="143"/>
      <c r="C72" s="144"/>
      <c r="D72" s="145"/>
      <c r="E72" s="145"/>
      <c r="F72" s="145"/>
      <c r="G72" s="146"/>
      <c r="H72" s="103"/>
      <c r="I72" s="163"/>
      <c r="J72" s="164"/>
      <c r="K72" s="165"/>
      <c r="L72" s="150">
        <v>500</v>
      </c>
      <c r="M72" s="151">
        <f t="shared" si="56"/>
        <v>165.52315608919383</v>
      </c>
      <c r="N72" s="152">
        <f t="shared" si="57"/>
        <v>186.96397941680962</v>
      </c>
      <c r="O72" s="152">
        <f t="shared" si="58"/>
        <v>130.36020583190395</v>
      </c>
      <c r="P72" s="160">
        <f t="shared" si="59"/>
        <v>17.152658662092627</v>
      </c>
      <c r="Q72" s="52">
        <f t="shared" si="3"/>
        <v>0</v>
      </c>
      <c r="R72" s="154" t="s">
        <v>10</v>
      </c>
      <c r="S72" s="166"/>
      <c r="T72" s="166"/>
    </row>
    <row r="73" spans="1:20" s="162" customFormat="1" outlineLevel="1" x14ac:dyDescent="0.2">
      <c r="A73" s="128" t="str">
        <f>[1]Bdgt!E29</f>
        <v>162</v>
      </c>
      <c r="B73" s="129" t="str">
        <f>[1]Bdgt!F29</f>
        <v>Participations</v>
      </c>
      <c r="C73" s="130">
        <f>[1]Bdgt!I29</f>
        <v>1000</v>
      </c>
      <c r="D73" s="131">
        <f>[1]Bdgt!P29</f>
        <v>331.04631217838761</v>
      </c>
      <c r="E73" s="131">
        <f>[1]Bdgt!T29</f>
        <v>373.92795883361919</v>
      </c>
      <c r="F73" s="131">
        <f>[1]Bdgt!X29</f>
        <v>260.72041166380785</v>
      </c>
      <c r="G73" s="132">
        <f>[1]Bdgt!AB29</f>
        <v>34.305317324185246</v>
      </c>
      <c r="H73" s="103">
        <f t="shared" si="2"/>
        <v>0</v>
      </c>
      <c r="I73" s="133"/>
      <c r="J73" s="134"/>
      <c r="K73" s="135"/>
      <c r="L73" s="136">
        <f>SUM(L74:L75)</f>
        <v>1000</v>
      </c>
      <c r="M73" s="137">
        <f t="shared" ref="M73:P73" si="60">SUM(M74:M75)</f>
        <v>331.04631217838767</v>
      </c>
      <c r="N73" s="138">
        <f t="shared" si="60"/>
        <v>373.92795883361924</v>
      </c>
      <c r="O73" s="138">
        <f t="shared" si="60"/>
        <v>260.72041166380791</v>
      </c>
      <c r="P73" s="139">
        <f t="shared" si="60"/>
        <v>34.305317324185253</v>
      </c>
      <c r="Q73" s="52">
        <f t="shared" si="3"/>
        <v>0</v>
      </c>
      <c r="R73" s="112"/>
      <c r="S73" s="166"/>
      <c r="T73" s="161"/>
    </row>
    <row r="74" spans="1:20" s="167" customFormat="1" outlineLevel="2" x14ac:dyDescent="0.2">
      <c r="A74" s="142"/>
      <c r="B74" s="143"/>
      <c r="C74" s="144"/>
      <c r="D74" s="145"/>
      <c r="E74" s="145"/>
      <c r="F74" s="145"/>
      <c r="G74" s="146"/>
      <c r="H74" s="103"/>
      <c r="I74" s="163"/>
      <c r="J74" s="164"/>
      <c r="K74" s="165"/>
      <c r="L74" s="150">
        <v>500</v>
      </c>
      <c r="M74" s="151">
        <f>L74*$R$4</f>
        <v>165.52315608919383</v>
      </c>
      <c r="N74" s="152">
        <f t="shared" ref="N74:N75" si="61">L74*$S$4</f>
        <v>186.96397941680962</v>
      </c>
      <c r="O74" s="152">
        <f t="shared" ref="O74:O75" si="62">L74*$T$4</f>
        <v>130.36020583190395</v>
      </c>
      <c r="P74" s="160">
        <f t="shared" ref="P74:P75" si="63">L74*$U$4</f>
        <v>17.152658662092627</v>
      </c>
      <c r="Q74" s="52">
        <f t="shared" si="3"/>
        <v>0</v>
      </c>
      <c r="R74" s="154" t="s">
        <v>10</v>
      </c>
      <c r="S74" s="166"/>
      <c r="T74" s="166"/>
    </row>
    <row r="75" spans="1:20" s="167" customFormat="1" outlineLevel="2" x14ac:dyDescent="0.2">
      <c r="A75" s="142"/>
      <c r="B75" s="143"/>
      <c r="C75" s="144"/>
      <c r="D75" s="145"/>
      <c r="E75" s="145"/>
      <c r="F75" s="145"/>
      <c r="G75" s="146"/>
      <c r="H75" s="103"/>
      <c r="I75" s="163"/>
      <c r="J75" s="164"/>
      <c r="K75" s="165"/>
      <c r="L75" s="150">
        <v>500</v>
      </c>
      <c r="M75" s="151">
        <f>L75*$R$4</f>
        <v>165.52315608919383</v>
      </c>
      <c r="N75" s="152">
        <f t="shared" si="61"/>
        <v>186.96397941680962</v>
      </c>
      <c r="O75" s="152">
        <f t="shared" si="62"/>
        <v>130.36020583190395</v>
      </c>
      <c r="P75" s="160">
        <f t="shared" si="63"/>
        <v>17.152658662092627</v>
      </c>
      <c r="Q75" s="52">
        <f t="shared" si="3"/>
        <v>0</v>
      </c>
      <c r="R75" s="154" t="s">
        <v>10</v>
      </c>
      <c r="S75" s="166"/>
      <c r="T75" s="166"/>
    </row>
    <row r="76" spans="1:20" s="127" customFormat="1" x14ac:dyDescent="0.2">
      <c r="A76" s="115" t="str">
        <f>[1]Bdgt!D30</f>
        <v>170</v>
      </c>
      <c r="B76" s="116" t="str">
        <f>[1]Bdgt!F30</f>
        <v>Droits de mutation, taxes et redevances diverses</v>
      </c>
      <c r="C76" s="117">
        <f>SUM(C77:C89)</f>
        <v>269255</v>
      </c>
      <c r="D76" s="118">
        <f>SUM(D77:D89)</f>
        <v>81713.061749571178</v>
      </c>
      <c r="E76" s="118">
        <f>SUM(E77:E89)</f>
        <v>37561.903945111495</v>
      </c>
      <c r="F76" s="118">
        <f>SUM(F77:F89)</f>
        <v>85400.960548885065</v>
      </c>
      <c r="G76" s="119">
        <f>SUM(G77:G89)</f>
        <v>64579.073756432248</v>
      </c>
      <c r="H76" s="103">
        <f t="shared" si="2"/>
        <v>0</v>
      </c>
      <c r="I76" s="120"/>
      <c r="J76" s="121"/>
      <c r="K76" s="122"/>
      <c r="L76" s="168">
        <f>L77+L80+L83+L86+L89</f>
        <v>269255</v>
      </c>
      <c r="M76" s="125">
        <f t="shared" ref="M76:P76" si="64">M77+M80+M83+M86+M89</f>
        <v>81713.061749571192</v>
      </c>
      <c r="N76" s="125">
        <f t="shared" si="64"/>
        <v>37561.903945111495</v>
      </c>
      <c r="O76" s="125">
        <f t="shared" si="64"/>
        <v>85400.960548885065</v>
      </c>
      <c r="P76" s="126">
        <f t="shared" si="64"/>
        <v>64579.073756432248</v>
      </c>
      <c r="Q76" s="52">
        <f t="shared" si="3"/>
        <v>0</v>
      </c>
      <c r="R76" s="112"/>
      <c r="S76" s="166"/>
      <c r="T76" s="112"/>
    </row>
    <row r="77" spans="1:20" s="162" customFormat="1" outlineLevel="1" x14ac:dyDescent="0.2">
      <c r="A77" s="128" t="str">
        <f>[1]Bdgt!E31</f>
        <v>171</v>
      </c>
      <c r="B77" s="129" t="str">
        <f>[1]Bdgt!F31</f>
        <v>Taxe de branchement</v>
      </c>
      <c r="C77" s="130">
        <f>[1]Bdgt!I31</f>
        <v>88755</v>
      </c>
      <c r="D77" s="131">
        <f>[1]Bdgt!P31</f>
        <v>29382.015437392794</v>
      </c>
      <c r="E77" s="131">
        <f>[1]Bdgt!T31</f>
        <v>33187.975986277874</v>
      </c>
      <c r="F77" s="131">
        <f>[1]Bdgt!X31</f>
        <v>23140.24013722127</v>
      </c>
      <c r="G77" s="132">
        <f>[1]Bdgt!AB31</f>
        <v>3044.7684391080616</v>
      </c>
      <c r="H77" s="103">
        <f t="shared" si="2"/>
        <v>0</v>
      </c>
      <c r="I77" s="133"/>
      <c r="J77" s="134"/>
      <c r="K77" s="135"/>
      <c r="L77" s="136">
        <f>SUM(L78:L79)</f>
        <v>88755</v>
      </c>
      <c r="M77" s="137">
        <f t="shared" ref="M77:P77" si="65">SUM(M78:M79)</f>
        <v>29382.015437392794</v>
      </c>
      <c r="N77" s="138">
        <f t="shared" si="65"/>
        <v>33187.975986277874</v>
      </c>
      <c r="O77" s="138">
        <f t="shared" si="65"/>
        <v>23140.24013722127</v>
      </c>
      <c r="P77" s="139">
        <f t="shared" si="65"/>
        <v>3044.768439108062</v>
      </c>
      <c r="Q77" s="52">
        <f t="shared" si="3"/>
        <v>0</v>
      </c>
      <c r="R77" s="112"/>
      <c r="S77" s="166"/>
      <c r="T77" s="161"/>
    </row>
    <row r="78" spans="1:20" s="167" customFormat="1" outlineLevel="2" x14ac:dyDescent="0.2">
      <c r="A78" s="142"/>
      <c r="B78" s="143"/>
      <c r="C78" s="144"/>
      <c r="D78" s="145"/>
      <c r="E78" s="145"/>
      <c r="F78" s="145"/>
      <c r="G78" s="146"/>
      <c r="H78" s="103"/>
      <c r="I78" s="163"/>
      <c r="J78" s="164"/>
      <c r="K78" s="165"/>
      <c r="L78" s="150">
        <v>40000</v>
      </c>
      <c r="M78" s="151">
        <f>L78*$R$4</f>
        <v>13241.852487135506</v>
      </c>
      <c r="N78" s="152">
        <f t="shared" ref="N78:N79" si="66">L78*$S$4</f>
        <v>14957.118353344769</v>
      </c>
      <c r="O78" s="152">
        <f t="shared" ref="O78:O79" si="67">L78*$T$4</f>
        <v>10428.816466552315</v>
      </c>
      <c r="P78" s="160">
        <f t="shared" ref="P78:P79" si="68">L78*$U$4</f>
        <v>1372.21269296741</v>
      </c>
      <c r="Q78" s="52">
        <f t="shared" si="3"/>
        <v>0</v>
      </c>
      <c r="R78" s="154" t="s">
        <v>10</v>
      </c>
      <c r="S78" s="166"/>
      <c r="T78" s="166"/>
    </row>
    <row r="79" spans="1:20" s="167" customFormat="1" outlineLevel="2" x14ac:dyDescent="0.2">
      <c r="A79" s="142"/>
      <c r="B79" s="143"/>
      <c r="C79" s="144"/>
      <c r="D79" s="145"/>
      <c r="E79" s="145"/>
      <c r="F79" s="145"/>
      <c r="G79" s="146"/>
      <c r="H79" s="103"/>
      <c r="I79" s="163"/>
      <c r="J79" s="164"/>
      <c r="K79" s="165"/>
      <c r="L79" s="150">
        <v>48755</v>
      </c>
      <c r="M79" s="151">
        <f>L79*$R$4</f>
        <v>16140.162950257291</v>
      </c>
      <c r="N79" s="152">
        <f t="shared" si="66"/>
        <v>18230.857632933104</v>
      </c>
      <c r="O79" s="152">
        <f t="shared" si="67"/>
        <v>12711.423670668953</v>
      </c>
      <c r="P79" s="160">
        <f t="shared" si="68"/>
        <v>1672.5557461406518</v>
      </c>
      <c r="Q79" s="52">
        <f t="shared" si="3"/>
        <v>0</v>
      </c>
      <c r="R79" s="154" t="s">
        <v>10</v>
      </c>
      <c r="S79" s="166"/>
      <c r="T79" s="166"/>
    </row>
    <row r="80" spans="1:20" s="162" customFormat="1" outlineLevel="1" x14ac:dyDescent="0.2">
      <c r="A80" s="128" t="str">
        <f>[1]Bdgt!E32</f>
        <v>172</v>
      </c>
      <c r="B80" s="129" t="str">
        <f>[1]Bdgt!F32</f>
        <v>Taxe aménagement logements</v>
      </c>
      <c r="C80" s="130">
        <f>[1]Bdgt!I32</f>
        <v>113000</v>
      </c>
      <c r="D80" s="131">
        <f>[1]Bdgt!P32</f>
        <v>50000</v>
      </c>
      <c r="E80" s="131">
        <f>[1]Bdgt!T32</f>
        <v>3000</v>
      </c>
      <c r="F80" s="131">
        <f>[1]Bdgt!X32</f>
        <v>60000</v>
      </c>
      <c r="G80" s="132">
        <f>[1]Bdgt!AB32</f>
        <v>0</v>
      </c>
      <c r="H80" s="103">
        <f t="shared" si="2"/>
        <v>0</v>
      </c>
      <c r="I80" s="133"/>
      <c r="J80" s="134"/>
      <c r="K80" s="135"/>
      <c r="L80" s="136">
        <f>SUM(L81:L82)</f>
        <v>113000</v>
      </c>
      <c r="M80" s="137">
        <f t="shared" ref="M80:P80" si="69">SUM(M81:M82)</f>
        <v>50000.000000000007</v>
      </c>
      <c r="N80" s="138">
        <f t="shared" si="69"/>
        <v>2999.9999999999995</v>
      </c>
      <c r="O80" s="138">
        <f t="shared" si="69"/>
        <v>60000</v>
      </c>
      <c r="P80" s="169">
        <f t="shared" si="69"/>
        <v>0</v>
      </c>
      <c r="Q80" s="52">
        <f t="shared" si="3"/>
        <v>0</v>
      </c>
      <c r="R80" s="112"/>
      <c r="S80" s="166"/>
      <c r="T80" s="161"/>
    </row>
    <row r="81" spans="1:20" s="167" customFormat="1" outlineLevel="2" x14ac:dyDescent="0.2">
      <c r="A81" s="142"/>
      <c r="B81" s="143"/>
      <c r="C81" s="144"/>
      <c r="D81" s="145"/>
      <c r="E81" s="145"/>
      <c r="F81" s="145"/>
      <c r="G81" s="146"/>
      <c r="H81" s="103"/>
      <c r="I81" s="163"/>
      <c r="J81" s="164"/>
      <c r="K81" s="165"/>
      <c r="L81" s="150">
        <v>100000</v>
      </c>
      <c r="M81" s="151">
        <f>$D$80/$C$80*L81</f>
        <v>44247.787610619474</v>
      </c>
      <c r="N81" s="152">
        <f>$E$80/$C$80*L81</f>
        <v>2654.8672566371679</v>
      </c>
      <c r="O81" s="152">
        <f>$F$80/$C$80*L81</f>
        <v>53097.345132743365</v>
      </c>
      <c r="P81" s="153"/>
      <c r="Q81" s="52">
        <f t="shared" si="3"/>
        <v>0</v>
      </c>
      <c r="R81" s="154" t="s">
        <v>39</v>
      </c>
      <c r="S81" s="166"/>
      <c r="T81" s="166"/>
    </row>
    <row r="82" spans="1:20" s="167" customFormat="1" outlineLevel="2" x14ac:dyDescent="0.2">
      <c r="A82" s="142"/>
      <c r="B82" s="143"/>
      <c r="C82" s="144"/>
      <c r="D82" s="145"/>
      <c r="E82" s="145"/>
      <c r="F82" s="145"/>
      <c r="G82" s="146"/>
      <c r="H82" s="103"/>
      <c r="I82" s="163"/>
      <c r="J82" s="164"/>
      <c r="K82" s="165"/>
      <c r="L82" s="150">
        <v>13000</v>
      </c>
      <c r="M82" s="151">
        <f>$D$80/$C$80*L82</f>
        <v>5752.212389380531</v>
      </c>
      <c r="N82" s="152">
        <f>$E$80/$C$80*L82</f>
        <v>345.13274336283183</v>
      </c>
      <c r="O82" s="152">
        <f>$F$80/$C$80*L82</f>
        <v>6902.6548672566378</v>
      </c>
      <c r="P82" s="153"/>
      <c r="Q82" s="52">
        <f t="shared" si="3"/>
        <v>0</v>
      </c>
      <c r="R82" s="154" t="s">
        <v>39</v>
      </c>
      <c r="S82" s="166"/>
      <c r="T82" s="166"/>
    </row>
    <row r="83" spans="1:20" s="162" customFormat="1" outlineLevel="1" x14ac:dyDescent="0.2">
      <c r="A83" s="128" t="str">
        <f>[1]Bdgt!E33</f>
        <v>173</v>
      </c>
      <c r="B83" s="129" t="str">
        <f>[1]Bdgt!F33</f>
        <v>Taxe RAP</v>
      </c>
      <c r="C83" s="130">
        <f>[1]Bdgt!I33</f>
        <v>6500</v>
      </c>
      <c r="D83" s="131">
        <f>[1]Bdgt!P33</f>
        <v>2000</v>
      </c>
      <c r="E83" s="131">
        <f>[1]Bdgt!T33</f>
        <v>1000</v>
      </c>
      <c r="F83" s="131">
        <f>[1]Bdgt!X33</f>
        <v>2000</v>
      </c>
      <c r="G83" s="132">
        <f>[1]Bdgt!AB33</f>
        <v>1500</v>
      </c>
      <c r="H83" s="103">
        <f t="shared" si="2"/>
        <v>0</v>
      </c>
      <c r="I83" s="133"/>
      <c r="J83" s="134"/>
      <c r="K83" s="135"/>
      <c r="L83" s="136">
        <f>SUM(L84:L85)</f>
        <v>6500</v>
      </c>
      <c r="M83" s="137">
        <f t="shared" ref="M83:P83" si="70">SUM(M84:M85)</f>
        <v>2000</v>
      </c>
      <c r="N83" s="138">
        <f t="shared" si="70"/>
        <v>1000</v>
      </c>
      <c r="O83" s="138">
        <f t="shared" si="70"/>
        <v>2000</v>
      </c>
      <c r="P83" s="139">
        <f t="shared" si="70"/>
        <v>1500.0000000000002</v>
      </c>
      <c r="Q83" s="52">
        <f t="shared" si="3"/>
        <v>0</v>
      </c>
      <c r="R83" s="112"/>
      <c r="S83" s="166"/>
      <c r="T83" s="161"/>
    </row>
    <row r="84" spans="1:20" s="167" customFormat="1" outlineLevel="2" x14ac:dyDescent="0.2">
      <c r="A84" s="142"/>
      <c r="B84" s="143"/>
      <c r="C84" s="144"/>
      <c r="D84" s="145"/>
      <c r="E84" s="145"/>
      <c r="F84" s="145"/>
      <c r="G84" s="146"/>
      <c r="H84" s="103"/>
      <c r="I84" s="163"/>
      <c r="J84" s="164"/>
      <c r="K84" s="165"/>
      <c r="L84" s="150">
        <v>6000</v>
      </c>
      <c r="M84" s="151">
        <f>D$83/$C$83*L84</f>
        <v>1846.1538461538462</v>
      </c>
      <c r="N84" s="151">
        <f>E$83/$C$83*L84</f>
        <v>923.07692307692309</v>
      </c>
      <c r="O84" s="151">
        <f>F$83/$C$83*L84</f>
        <v>1846.1538461538462</v>
      </c>
      <c r="P84" s="151">
        <f>G$83/$C$83*L84</f>
        <v>1384.6153846153848</v>
      </c>
      <c r="Q84" s="52">
        <f t="shared" si="3"/>
        <v>0</v>
      </c>
      <c r="R84" s="154" t="s">
        <v>39</v>
      </c>
      <c r="S84" s="166"/>
      <c r="T84" s="166"/>
    </row>
    <row r="85" spans="1:20" s="167" customFormat="1" outlineLevel="2" x14ac:dyDescent="0.2">
      <c r="A85" s="142"/>
      <c r="B85" s="143"/>
      <c r="C85" s="144"/>
      <c r="D85" s="145"/>
      <c r="E85" s="145"/>
      <c r="F85" s="145"/>
      <c r="G85" s="146"/>
      <c r="H85" s="103"/>
      <c r="I85" s="163"/>
      <c r="J85" s="164"/>
      <c r="K85" s="165"/>
      <c r="L85" s="150">
        <v>500</v>
      </c>
      <c r="M85" s="151">
        <f>D$83/$C$83*L85</f>
        <v>153.84615384615387</v>
      </c>
      <c r="N85" s="151">
        <f>E$83/$C$83*L85</f>
        <v>76.923076923076934</v>
      </c>
      <c r="O85" s="151">
        <f>F$83/$C$83*L85</f>
        <v>153.84615384615387</v>
      </c>
      <c r="P85" s="151">
        <f>G$83/$C$83*L85</f>
        <v>115.38461538461539</v>
      </c>
      <c r="Q85" s="52">
        <f t="shared" si="3"/>
        <v>0</v>
      </c>
      <c r="R85" s="154" t="s">
        <v>39</v>
      </c>
      <c r="S85" s="166"/>
      <c r="T85" s="166"/>
    </row>
    <row r="86" spans="1:20" s="162" customFormat="1" outlineLevel="1" x14ac:dyDescent="0.2">
      <c r="A86" s="128" t="str">
        <f>[1]Bdgt!E34</f>
        <v>172</v>
      </c>
      <c r="B86" s="129" t="str">
        <f>[1]Bdgt!F34</f>
        <v>Taxe aménagement commerces</v>
      </c>
      <c r="C86" s="130">
        <f>[1]Bdgt!I34</f>
        <v>60000</v>
      </c>
      <c r="D86" s="131">
        <f>[1]Bdgt!P34</f>
        <v>0</v>
      </c>
      <c r="E86" s="131">
        <f>[1]Bdgt!T34</f>
        <v>0</v>
      </c>
      <c r="F86" s="131">
        <f>[1]Bdgt!X34</f>
        <v>0</v>
      </c>
      <c r="G86" s="132">
        <f>[1]Bdgt!AB34</f>
        <v>60000</v>
      </c>
      <c r="H86" s="103">
        <f t="shared" si="2"/>
        <v>0</v>
      </c>
      <c r="I86" s="133"/>
      <c r="J86" s="134"/>
      <c r="K86" s="135"/>
      <c r="L86" s="136">
        <f>SUM(L87:L88)</f>
        <v>60000</v>
      </c>
      <c r="M86" s="137">
        <f t="shared" ref="M86:P86" si="71">SUM(M87:M88)</f>
        <v>0</v>
      </c>
      <c r="N86" s="138">
        <f t="shared" si="71"/>
        <v>0</v>
      </c>
      <c r="O86" s="138">
        <f t="shared" si="71"/>
        <v>0</v>
      </c>
      <c r="P86" s="139">
        <f t="shared" si="71"/>
        <v>60000</v>
      </c>
      <c r="Q86" s="52">
        <f t="shared" si="3"/>
        <v>0</v>
      </c>
      <c r="R86" s="112"/>
      <c r="S86" s="166"/>
      <c r="T86" s="161"/>
    </row>
    <row r="87" spans="1:20" s="167" customFormat="1" outlineLevel="2" x14ac:dyDescent="0.2">
      <c r="A87" s="142"/>
      <c r="B87" s="143"/>
      <c r="C87" s="144"/>
      <c r="D87" s="145"/>
      <c r="E87" s="145"/>
      <c r="F87" s="145"/>
      <c r="G87" s="146"/>
      <c r="H87" s="103"/>
      <c r="I87" s="163"/>
      <c r="J87" s="164"/>
      <c r="K87" s="165"/>
      <c r="L87" s="150">
        <v>50000</v>
      </c>
      <c r="M87" s="158"/>
      <c r="N87" s="159"/>
      <c r="O87" s="159"/>
      <c r="P87" s="160">
        <f>L87</f>
        <v>50000</v>
      </c>
      <c r="Q87" s="52">
        <f t="shared" si="3"/>
        <v>0</v>
      </c>
      <c r="R87" s="154" t="s">
        <v>34</v>
      </c>
      <c r="S87" s="166"/>
      <c r="T87" s="166"/>
    </row>
    <row r="88" spans="1:20" s="167" customFormat="1" outlineLevel="2" x14ac:dyDescent="0.2">
      <c r="A88" s="142"/>
      <c r="B88" s="143"/>
      <c r="C88" s="144"/>
      <c r="D88" s="145"/>
      <c r="E88" s="145"/>
      <c r="F88" s="145"/>
      <c r="G88" s="146"/>
      <c r="H88" s="103"/>
      <c r="I88" s="163"/>
      <c r="J88" s="164"/>
      <c r="K88" s="165"/>
      <c r="L88" s="150">
        <v>10000</v>
      </c>
      <c r="M88" s="158"/>
      <c r="N88" s="159"/>
      <c r="O88" s="159"/>
      <c r="P88" s="160">
        <f>L88</f>
        <v>10000</v>
      </c>
      <c r="Q88" s="52">
        <f t="shared" ref="Q88:Q151" si="72">L88-(M88+N88+O88+P88)</f>
        <v>0</v>
      </c>
      <c r="R88" s="154" t="s">
        <v>34</v>
      </c>
      <c r="S88" s="166"/>
      <c r="T88" s="166"/>
    </row>
    <row r="89" spans="1:20" s="162" customFormat="1" outlineLevel="1" x14ac:dyDescent="0.2">
      <c r="A89" s="128" t="str">
        <f>[1]Bdgt!E35</f>
        <v>173</v>
      </c>
      <c r="B89" s="129" t="str">
        <f>[1]Bdgt!F35</f>
        <v>Taxes diverses</v>
      </c>
      <c r="C89" s="130">
        <f>[1]Bdgt!I35</f>
        <v>1000</v>
      </c>
      <c r="D89" s="131">
        <f>[1]Bdgt!P35</f>
        <v>331.04631217838761</v>
      </c>
      <c r="E89" s="131">
        <f>[1]Bdgt!T35</f>
        <v>373.92795883361919</v>
      </c>
      <c r="F89" s="131">
        <f>[1]Bdgt!X35</f>
        <v>260.72041166380785</v>
      </c>
      <c r="G89" s="132">
        <f>[1]Bdgt!AB35</f>
        <v>34.305317324185246</v>
      </c>
      <c r="H89" s="103">
        <f t="shared" ref="H89:H151" si="73">M89-D89</f>
        <v>0</v>
      </c>
      <c r="I89" s="133"/>
      <c r="J89" s="134"/>
      <c r="K89" s="135"/>
      <c r="L89" s="136">
        <f>SUM(L90:L91)</f>
        <v>1000</v>
      </c>
      <c r="M89" s="137">
        <f t="shared" ref="M89:P89" si="74">SUM(M90:M91)</f>
        <v>331.04631217838767</v>
      </c>
      <c r="N89" s="138">
        <f t="shared" si="74"/>
        <v>373.92795883361924</v>
      </c>
      <c r="O89" s="138">
        <f t="shared" si="74"/>
        <v>260.72041166380791</v>
      </c>
      <c r="P89" s="139">
        <f t="shared" si="74"/>
        <v>34.305317324185253</v>
      </c>
      <c r="Q89" s="52">
        <f t="shared" si="72"/>
        <v>0</v>
      </c>
      <c r="R89" s="112"/>
      <c r="S89" s="166"/>
      <c r="T89" s="161"/>
    </row>
    <row r="90" spans="1:20" s="167" customFormat="1" outlineLevel="2" x14ac:dyDescent="0.2">
      <c r="A90" s="142"/>
      <c r="B90" s="143"/>
      <c r="C90" s="144"/>
      <c r="D90" s="145"/>
      <c r="E90" s="145"/>
      <c r="F90" s="145"/>
      <c r="G90" s="146"/>
      <c r="H90" s="103"/>
      <c r="I90" s="163"/>
      <c r="J90" s="164"/>
      <c r="K90" s="165"/>
      <c r="L90" s="150">
        <v>500</v>
      </c>
      <c r="M90" s="151">
        <f>L90*$R$4</f>
        <v>165.52315608919383</v>
      </c>
      <c r="N90" s="152">
        <f t="shared" ref="N90:N91" si="75">L90*$S$4</f>
        <v>186.96397941680962</v>
      </c>
      <c r="O90" s="152">
        <f t="shared" ref="O90:O91" si="76">L90*$T$4</f>
        <v>130.36020583190395</v>
      </c>
      <c r="P90" s="160">
        <f t="shared" ref="P90:P91" si="77">L90*$U$4</f>
        <v>17.152658662092627</v>
      </c>
      <c r="Q90" s="52">
        <f t="shared" si="72"/>
        <v>0</v>
      </c>
      <c r="R90" s="154" t="s">
        <v>10</v>
      </c>
      <c r="S90" s="166"/>
      <c r="T90" s="166"/>
    </row>
    <row r="91" spans="1:20" s="167" customFormat="1" outlineLevel="2" x14ac:dyDescent="0.2">
      <c r="A91" s="142"/>
      <c r="B91" s="143"/>
      <c r="C91" s="144"/>
      <c r="D91" s="145"/>
      <c r="E91" s="145"/>
      <c r="F91" s="145"/>
      <c r="G91" s="146"/>
      <c r="H91" s="103"/>
      <c r="I91" s="163"/>
      <c r="J91" s="164"/>
      <c r="K91" s="165"/>
      <c r="L91" s="150">
        <v>500</v>
      </c>
      <c r="M91" s="151">
        <f>L91*$R$4</f>
        <v>165.52315608919383</v>
      </c>
      <c r="N91" s="152">
        <f t="shared" si="75"/>
        <v>186.96397941680962</v>
      </c>
      <c r="O91" s="152">
        <f t="shared" si="76"/>
        <v>130.36020583190395</v>
      </c>
      <c r="P91" s="160">
        <f t="shared" si="77"/>
        <v>17.152658662092627</v>
      </c>
      <c r="Q91" s="52">
        <f t="shared" si="72"/>
        <v>0</v>
      </c>
      <c r="R91" s="154" t="s">
        <v>10</v>
      </c>
      <c r="S91" s="166"/>
      <c r="T91" s="166"/>
    </row>
    <row r="92" spans="1:20" s="175" customFormat="1" ht="15" x14ac:dyDescent="0.25">
      <c r="A92" s="170"/>
      <c r="B92" s="99" t="str">
        <f>[1]Bdgt!F39</f>
        <v>VRD-Aménagements</v>
      </c>
      <c r="C92" s="100">
        <f>C93+C106+C131+C141+C154+C170</f>
        <v>908040</v>
      </c>
      <c r="D92" s="101">
        <f>D93+D106+D131+D141+D154+D170</f>
        <v>302567.47855917667</v>
      </c>
      <c r="E92" s="101">
        <f>E93+E106+E131+E141+E154+E170</f>
        <v>342077.2555746141</v>
      </c>
      <c r="F92" s="101">
        <f>F93+F106+F131+F141+F154+F170</f>
        <v>233147.44425385931</v>
      </c>
      <c r="G92" s="102">
        <f>G93+G106+G131+G141+G154+G170</f>
        <v>30247.821612349915</v>
      </c>
      <c r="H92" s="103">
        <f t="shared" si="73"/>
        <v>0</v>
      </c>
      <c r="I92" s="104"/>
      <c r="J92" s="105"/>
      <c r="K92" s="106"/>
      <c r="L92" s="171">
        <f t="shared" ref="L92:P92" si="78">L93+L106+L131+L141+L154+L170</f>
        <v>908040</v>
      </c>
      <c r="M92" s="109">
        <f>M93+M106+M131+M141+M154+M170</f>
        <v>302567.47855917673</v>
      </c>
      <c r="N92" s="109">
        <f t="shared" si="78"/>
        <v>342077.25557461416</v>
      </c>
      <c r="O92" s="109">
        <f t="shared" si="78"/>
        <v>233147.44425385934</v>
      </c>
      <c r="P92" s="110">
        <f t="shared" si="78"/>
        <v>30247.821612349915</v>
      </c>
      <c r="Q92" s="111">
        <f t="shared" si="72"/>
        <v>0</v>
      </c>
      <c r="R92" s="172"/>
      <c r="S92" s="173"/>
      <c r="T92" s="174"/>
    </row>
    <row r="93" spans="1:20" s="127" customFormat="1" x14ac:dyDescent="0.2">
      <c r="A93" s="115" t="str">
        <f>[1]Bdgt!D40</f>
        <v>210</v>
      </c>
      <c r="B93" s="116" t="str">
        <f>[1]Bdgt!F40</f>
        <v xml:space="preserve"> Voirie</v>
      </c>
      <c r="C93" s="117">
        <f>SUM(C94:C103)</f>
        <v>540000</v>
      </c>
      <c r="D93" s="118">
        <f t="shared" ref="D93:G93" si="79">SUM(D94:D103)</f>
        <v>178765.00857632933</v>
      </c>
      <c r="E93" s="118">
        <f t="shared" si="79"/>
        <v>201921.09777015439</v>
      </c>
      <c r="F93" s="118">
        <f t="shared" si="79"/>
        <v>140789.02229845626</v>
      </c>
      <c r="G93" s="119">
        <f t="shared" si="79"/>
        <v>18524.871355060037</v>
      </c>
      <c r="H93" s="103">
        <f t="shared" si="73"/>
        <v>0</v>
      </c>
      <c r="I93" s="120"/>
      <c r="J93" s="121"/>
      <c r="K93" s="122"/>
      <c r="L93" s="168">
        <f>L94+L97+L100+L103</f>
        <v>540000</v>
      </c>
      <c r="M93" s="125">
        <f t="shared" ref="M93:P93" si="80">M94+M97+M100+M103</f>
        <v>178765.00857632933</v>
      </c>
      <c r="N93" s="125">
        <f t="shared" si="80"/>
        <v>201921.09777015439</v>
      </c>
      <c r="O93" s="125">
        <f t="shared" si="80"/>
        <v>140789.02229845626</v>
      </c>
      <c r="P93" s="126">
        <f t="shared" si="80"/>
        <v>18524.871355060037</v>
      </c>
      <c r="Q93" s="52">
        <f t="shared" si="72"/>
        <v>0</v>
      </c>
      <c r="R93" s="112"/>
      <c r="S93" s="166"/>
      <c r="T93" s="112"/>
    </row>
    <row r="94" spans="1:20" s="162" customFormat="1" outlineLevel="1" x14ac:dyDescent="0.2">
      <c r="A94" s="128" t="str">
        <f>[1]Bdgt!E41</f>
        <v>211</v>
      </c>
      <c r="B94" s="129" t="str">
        <f>[1]Bdgt!F41</f>
        <v>Préparation des terrains, défrichage,terrassements généraux</v>
      </c>
      <c r="C94" s="130">
        <f>[1]Bdgt!I41</f>
        <v>15000</v>
      </c>
      <c r="D94" s="131">
        <f>[1]Bdgt!P41</f>
        <v>4965.6946826758149</v>
      </c>
      <c r="E94" s="131">
        <f>[1]Bdgt!T41</f>
        <v>5608.9193825042885</v>
      </c>
      <c r="F94" s="131">
        <f>[1]Bdgt!X41</f>
        <v>3910.8061749571184</v>
      </c>
      <c r="G94" s="132">
        <f>[1]Bdgt!AB41</f>
        <v>514.5797598627787</v>
      </c>
      <c r="H94" s="103">
        <f t="shared" si="73"/>
        <v>0</v>
      </c>
      <c r="I94" s="133"/>
      <c r="J94" s="134"/>
      <c r="K94" s="135"/>
      <c r="L94" s="136">
        <f>SUM(L95:L96)</f>
        <v>15000</v>
      </c>
      <c r="M94" s="137">
        <f t="shared" ref="M94:P94" si="81">SUM(M95:M96)</f>
        <v>4965.6946826758149</v>
      </c>
      <c r="N94" s="138">
        <f t="shared" si="81"/>
        <v>5608.9193825042885</v>
      </c>
      <c r="O94" s="138">
        <f t="shared" si="81"/>
        <v>3910.8061749571184</v>
      </c>
      <c r="P94" s="139">
        <f t="shared" si="81"/>
        <v>514.5797598627787</v>
      </c>
      <c r="Q94" s="52">
        <f t="shared" si="72"/>
        <v>0</v>
      </c>
      <c r="R94" s="112"/>
      <c r="S94" s="166"/>
      <c r="T94" s="161"/>
    </row>
    <row r="95" spans="1:20" s="167" customFormat="1" outlineLevel="2" x14ac:dyDescent="0.2">
      <c r="A95" s="142"/>
      <c r="B95" s="143"/>
      <c r="C95" s="144"/>
      <c r="D95" s="145"/>
      <c r="E95" s="145"/>
      <c r="F95" s="145"/>
      <c r="G95" s="146"/>
      <c r="H95" s="103"/>
      <c r="I95" s="163"/>
      <c r="J95" s="164"/>
      <c r="K95" s="165"/>
      <c r="L95" s="150">
        <v>7500</v>
      </c>
      <c r="M95" s="151">
        <f>L95*$R$4</f>
        <v>2482.8473413379074</v>
      </c>
      <c r="N95" s="152">
        <f t="shared" ref="N95:N96" si="82">L95*$S$4</f>
        <v>2804.4596912521442</v>
      </c>
      <c r="O95" s="152">
        <f t="shared" ref="O95:O96" si="83">L95*$T$4</f>
        <v>1955.4030874785592</v>
      </c>
      <c r="P95" s="160">
        <f t="shared" ref="P95:P96" si="84">L95*$U$4</f>
        <v>257.28987993138935</v>
      </c>
      <c r="Q95" s="52">
        <f t="shared" si="72"/>
        <v>0</v>
      </c>
      <c r="R95" s="154" t="s">
        <v>10</v>
      </c>
      <c r="S95" s="166"/>
      <c r="T95" s="166"/>
    </row>
    <row r="96" spans="1:20" s="167" customFormat="1" outlineLevel="2" x14ac:dyDescent="0.2">
      <c r="A96" s="142"/>
      <c r="B96" s="143"/>
      <c r="C96" s="144"/>
      <c r="D96" s="145"/>
      <c r="E96" s="145"/>
      <c r="F96" s="145"/>
      <c r="G96" s="146"/>
      <c r="H96" s="103"/>
      <c r="I96" s="163"/>
      <c r="J96" s="164"/>
      <c r="K96" s="165"/>
      <c r="L96" s="150">
        <v>7500</v>
      </c>
      <c r="M96" s="151">
        <f>L96*$R$4</f>
        <v>2482.8473413379074</v>
      </c>
      <c r="N96" s="152">
        <f t="shared" si="82"/>
        <v>2804.4596912521442</v>
      </c>
      <c r="O96" s="152">
        <f t="shared" si="83"/>
        <v>1955.4030874785592</v>
      </c>
      <c r="P96" s="160">
        <f t="shared" si="84"/>
        <v>257.28987993138935</v>
      </c>
      <c r="Q96" s="52">
        <f t="shared" si="72"/>
        <v>0</v>
      </c>
      <c r="R96" s="154" t="s">
        <v>10</v>
      </c>
      <c r="S96" s="166"/>
      <c r="T96" s="166"/>
    </row>
    <row r="97" spans="1:20" s="162" customFormat="1" outlineLevel="1" x14ac:dyDescent="0.2">
      <c r="A97" s="128" t="str">
        <f>[1]Bdgt!E42</f>
        <v>212</v>
      </c>
      <c r="B97" s="129" t="str">
        <f>[1]Bdgt!F42</f>
        <v>Voiries</v>
      </c>
      <c r="C97" s="130">
        <f>[1]Bdgt!I42</f>
        <v>500000</v>
      </c>
      <c r="D97" s="131">
        <f>[1]Bdgt!P42</f>
        <v>165523.15608919383</v>
      </c>
      <c r="E97" s="131">
        <f>[1]Bdgt!T42</f>
        <v>186963.97941680963</v>
      </c>
      <c r="F97" s="131">
        <f>[1]Bdgt!X42</f>
        <v>130360.20583190395</v>
      </c>
      <c r="G97" s="132">
        <f>[1]Bdgt!AB42</f>
        <v>17152.658662092625</v>
      </c>
      <c r="H97" s="103">
        <f t="shared" si="73"/>
        <v>0</v>
      </c>
      <c r="I97" s="133"/>
      <c r="J97" s="134"/>
      <c r="K97" s="135"/>
      <c r="L97" s="136">
        <f>SUM(L98:L99)</f>
        <v>500000</v>
      </c>
      <c r="M97" s="137">
        <f t="shared" ref="M97:P97" si="85">SUM(M98:M99)</f>
        <v>165523.15608919383</v>
      </c>
      <c r="N97" s="138">
        <f t="shared" si="85"/>
        <v>186963.97941680963</v>
      </c>
      <c r="O97" s="138">
        <f t="shared" si="85"/>
        <v>130360.20583190395</v>
      </c>
      <c r="P97" s="139">
        <f t="shared" si="85"/>
        <v>17152.658662092625</v>
      </c>
      <c r="Q97" s="52">
        <f t="shared" si="72"/>
        <v>0</v>
      </c>
      <c r="R97" s="112"/>
      <c r="S97" s="166"/>
      <c r="T97" s="161"/>
    </row>
    <row r="98" spans="1:20" s="167" customFormat="1" outlineLevel="2" x14ac:dyDescent="0.2">
      <c r="A98" s="142"/>
      <c r="B98" s="143"/>
      <c r="C98" s="144"/>
      <c r="D98" s="145"/>
      <c r="E98" s="145"/>
      <c r="F98" s="145"/>
      <c r="G98" s="146"/>
      <c r="H98" s="103"/>
      <c r="I98" s="163"/>
      <c r="J98" s="164"/>
      <c r="K98" s="165"/>
      <c r="L98" s="150">
        <v>400000</v>
      </c>
      <c r="M98" s="151">
        <f>L98*$R$4</f>
        <v>132418.52487135507</v>
      </c>
      <c r="N98" s="152">
        <f t="shared" ref="N98:N99" si="86">L98*$S$4</f>
        <v>149571.18353344771</v>
      </c>
      <c r="O98" s="152">
        <f t="shared" ref="O98:O99" si="87">L98*$T$4</f>
        <v>104288.16466552316</v>
      </c>
      <c r="P98" s="160">
        <f t="shared" ref="P98:P99" si="88">L98*$U$4</f>
        <v>13722.126929674099</v>
      </c>
      <c r="Q98" s="52">
        <f t="shared" si="72"/>
        <v>0</v>
      </c>
      <c r="R98" s="154" t="s">
        <v>10</v>
      </c>
      <c r="S98" s="166"/>
      <c r="T98" s="166"/>
    </row>
    <row r="99" spans="1:20" s="167" customFormat="1" outlineLevel="2" x14ac:dyDescent="0.2">
      <c r="A99" s="142"/>
      <c r="B99" s="143"/>
      <c r="C99" s="144"/>
      <c r="D99" s="145"/>
      <c r="E99" s="145"/>
      <c r="F99" s="145"/>
      <c r="G99" s="146"/>
      <c r="H99" s="103"/>
      <c r="I99" s="163"/>
      <c r="J99" s="164"/>
      <c r="K99" s="165"/>
      <c r="L99" s="150">
        <v>100000</v>
      </c>
      <c r="M99" s="151">
        <f>L99*$R$4</f>
        <v>33104.631217838767</v>
      </c>
      <c r="N99" s="152">
        <f t="shared" si="86"/>
        <v>37392.795883361927</v>
      </c>
      <c r="O99" s="152">
        <f t="shared" si="87"/>
        <v>26072.04116638079</v>
      </c>
      <c r="P99" s="160">
        <f t="shared" si="88"/>
        <v>3430.5317324185248</v>
      </c>
      <c r="Q99" s="52">
        <f t="shared" si="72"/>
        <v>0</v>
      </c>
      <c r="R99" s="154" t="s">
        <v>10</v>
      </c>
      <c r="S99" s="166"/>
      <c r="T99" s="166"/>
    </row>
    <row r="100" spans="1:20" s="162" customFormat="1" ht="15.75" customHeight="1" outlineLevel="1" x14ac:dyDescent="0.2">
      <c r="A100" s="128" t="str">
        <f>[1]Bdgt!E43</f>
        <v>213</v>
      </c>
      <c r="B100" s="129" t="str">
        <f>[1]Bdgt!F43</f>
        <v>Espaces publics, espaces verts</v>
      </c>
      <c r="C100" s="130">
        <f>[1]Bdgt!I43</f>
        <v>20000</v>
      </c>
      <c r="D100" s="131">
        <f>[1]Bdgt!P43</f>
        <v>6620.9262435677529</v>
      </c>
      <c r="E100" s="131">
        <f>[1]Bdgt!T43</f>
        <v>7478.5591766723837</v>
      </c>
      <c r="F100" s="131">
        <f>[1]Bdgt!X43</f>
        <v>5214.4082332761573</v>
      </c>
      <c r="G100" s="132">
        <f>[1]Bdgt!AB43</f>
        <v>686.1063464837049</v>
      </c>
      <c r="H100" s="103">
        <f t="shared" si="73"/>
        <v>0</v>
      </c>
      <c r="I100" s="133"/>
      <c r="J100" s="134"/>
      <c r="K100" s="135"/>
      <c r="L100" s="136">
        <f>SUM(L101:L102)</f>
        <v>20000</v>
      </c>
      <c r="M100" s="137">
        <f t="shared" ref="M100:P100" si="89">SUM(M101:M102)</f>
        <v>6620.9262435677529</v>
      </c>
      <c r="N100" s="138">
        <f t="shared" si="89"/>
        <v>7478.5591766723846</v>
      </c>
      <c r="O100" s="138">
        <f t="shared" si="89"/>
        <v>5214.4082332761573</v>
      </c>
      <c r="P100" s="139">
        <f t="shared" si="89"/>
        <v>686.10634648370501</v>
      </c>
      <c r="Q100" s="52">
        <f t="shared" si="72"/>
        <v>0</v>
      </c>
      <c r="R100" s="112"/>
      <c r="S100" s="166"/>
      <c r="T100" s="161"/>
    </row>
    <row r="101" spans="1:20" s="167" customFormat="1" outlineLevel="2" x14ac:dyDescent="0.2">
      <c r="A101" s="142"/>
      <c r="B101" s="143"/>
      <c r="C101" s="144"/>
      <c r="D101" s="145"/>
      <c r="E101" s="145"/>
      <c r="F101" s="145"/>
      <c r="G101" s="146"/>
      <c r="H101" s="103"/>
      <c r="I101" s="163"/>
      <c r="J101" s="164"/>
      <c r="K101" s="165"/>
      <c r="L101" s="150">
        <v>10000</v>
      </c>
      <c r="M101" s="151">
        <f>L101*$R$4</f>
        <v>3310.4631217838764</v>
      </c>
      <c r="N101" s="152">
        <f t="shared" ref="N101:N102" si="90">L101*$S$4</f>
        <v>3739.2795883361923</v>
      </c>
      <c r="O101" s="152">
        <f t="shared" ref="O101:O102" si="91">L101*$T$4</f>
        <v>2607.2041166380786</v>
      </c>
      <c r="P101" s="160">
        <f t="shared" ref="P101:P102" si="92">L101*$U$4</f>
        <v>343.05317324185251</v>
      </c>
      <c r="Q101" s="52">
        <f t="shared" si="72"/>
        <v>0</v>
      </c>
      <c r="R101" s="154" t="s">
        <v>10</v>
      </c>
      <c r="S101" s="166"/>
      <c r="T101" s="166"/>
    </row>
    <row r="102" spans="1:20" s="167" customFormat="1" outlineLevel="2" x14ac:dyDescent="0.2">
      <c r="A102" s="142"/>
      <c r="B102" s="143"/>
      <c r="C102" s="144"/>
      <c r="D102" s="145"/>
      <c r="E102" s="145"/>
      <c r="F102" s="145"/>
      <c r="G102" s="146"/>
      <c r="H102" s="103"/>
      <c r="I102" s="163"/>
      <c r="J102" s="164"/>
      <c r="K102" s="165"/>
      <c r="L102" s="150">
        <v>10000</v>
      </c>
      <c r="M102" s="151">
        <f>L102*$R$4</f>
        <v>3310.4631217838764</v>
      </c>
      <c r="N102" s="152">
        <f t="shared" si="90"/>
        <v>3739.2795883361923</v>
      </c>
      <c r="O102" s="152">
        <f t="shared" si="91"/>
        <v>2607.2041166380786</v>
      </c>
      <c r="P102" s="160">
        <f t="shared" si="92"/>
        <v>343.05317324185251</v>
      </c>
      <c r="Q102" s="52">
        <f t="shared" si="72"/>
        <v>0</v>
      </c>
      <c r="R102" s="154" t="s">
        <v>10</v>
      </c>
      <c r="S102" s="166"/>
      <c r="T102" s="166"/>
    </row>
    <row r="103" spans="1:20" s="162" customFormat="1" outlineLevel="1" x14ac:dyDescent="0.2">
      <c r="A103" s="128" t="str">
        <f>[1]Bdgt!E44</f>
        <v>218</v>
      </c>
      <c r="B103" s="129" t="str">
        <f>[1]Bdgt!F44</f>
        <v xml:space="preserve">Divers </v>
      </c>
      <c r="C103" s="130">
        <f>[1]Bdgt!I44</f>
        <v>5000</v>
      </c>
      <c r="D103" s="131">
        <f>[1]Bdgt!P44</f>
        <v>1655.2315608919382</v>
      </c>
      <c r="E103" s="131">
        <f>[1]Bdgt!T44</f>
        <v>1869.6397941680959</v>
      </c>
      <c r="F103" s="131">
        <f>[1]Bdgt!X44</f>
        <v>1303.6020583190393</v>
      </c>
      <c r="G103" s="132">
        <f>[1]Bdgt!AB44</f>
        <v>171.52658662092622</v>
      </c>
      <c r="H103" s="103">
        <f t="shared" si="73"/>
        <v>0</v>
      </c>
      <c r="I103" s="133"/>
      <c r="J103" s="134"/>
      <c r="K103" s="135"/>
      <c r="L103" s="136">
        <f>SUM(L104:L105)</f>
        <v>5000</v>
      </c>
      <c r="M103" s="137">
        <f t="shared" ref="M103:P103" si="93">SUM(M104:M105)</f>
        <v>1655.2315608919384</v>
      </c>
      <c r="N103" s="138">
        <f t="shared" si="93"/>
        <v>1869.6397941680962</v>
      </c>
      <c r="O103" s="138">
        <f t="shared" si="93"/>
        <v>1303.6020583190393</v>
      </c>
      <c r="P103" s="139">
        <f t="shared" si="93"/>
        <v>171.52658662092625</v>
      </c>
      <c r="Q103" s="52">
        <f t="shared" si="72"/>
        <v>0</v>
      </c>
      <c r="R103" s="112"/>
      <c r="S103" s="166"/>
      <c r="T103" s="161"/>
    </row>
    <row r="104" spans="1:20" s="167" customFormat="1" outlineLevel="2" x14ac:dyDescent="0.2">
      <c r="A104" s="142"/>
      <c r="B104" s="143"/>
      <c r="C104" s="144"/>
      <c r="D104" s="145"/>
      <c r="E104" s="145"/>
      <c r="F104" s="145"/>
      <c r="G104" s="146"/>
      <c r="H104" s="103"/>
      <c r="I104" s="163"/>
      <c r="J104" s="164"/>
      <c r="K104" s="165"/>
      <c r="L104" s="150">
        <v>2000</v>
      </c>
      <c r="M104" s="151">
        <f>L104*$R$4</f>
        <v>662.09262435677533</v>
      </c>
      <c r="N104" s="152">
        <f t="shared" ref="N104:N105" si="94">L104*$S$4</f>
        <v>747.85591766723849</v>
      </c>
      <c r="O104" s="152">
        <f t="shared" ref="O104:O105" si="95">L104*$T$4</f>
        <v>521.44082332761582</v>
      </c>
      <c r="P104" s="160">
        <f t="shared" ref="P104:P105" si="96">L104*$U$4</f>
        <v>68.610634648370507</v>
      </c>
      <c r="Q104" s="52">
        <f t="shared" si="72"/>
        <v>0</v>
      </c>
      <c r="R104" s="154" t="s">
        <v>10</v>
      </c>
      <c r="S104" s="166"/>
      <c r="T104" s="166"/>
    </row>
    <row r="105" spans="1:20" s="167" customFormat="1" outlineLevel="2" x14ac:dyDescent="0.2">
      <c r="A105" s="142"/>
      <c r="B105" s="143"/>
      <c r="C105" s="144"/>
      <c r="D105" s="145"/>
      <c r="E105" s="145"/>
      <c r="F105" s="145"/>
      <c r="G105" s="146"/>
      <c r="H105" s="103"/>
      <c r="I105" s="163"/>
      <c r="J105" s="164"/>
      <c r="K105" s="165"/>
      <c r="L105" s="150">
        <v>3000</v>
      </c>
      <c r="M105" s="151">
        <f>L105*$R$4</f>
        <v>993.138936535163</v>
      </c>
      <c r="N105" s="152">
        <f t="shared" si="94"/>
        <v>1121.7838765008578</v>
      </c>
      <c r="O105" s="152">
        <f t="shared" si="95"/>
        <v>782.16123499142361</v>
      </c>
      <c r="P105" s="160">
        <f t="shared" si="96"/>
        <v>102.91595197255575</v>
      </c>
      <c r="Q105" s="52">
        <f t="shared" si="72"/>
        <v>0</v>
      </c>
      <c r="R105" s="154" t="s">
        <v>10</v>
      </c>
      <c r="S105" s="166"/>
      <c r="T105" s="166"/>
    </row>
    <row r="106" spans="1:20" s="127" customFormat="1" x14ac:dyDescent="0.2">
      <c r="A106" s="115" t="str">
        <f>[1]Bdgt!D45</f>
        <v>220</v>
      </c>
      <c r="B106" s="116" t="str">
        <f>[1]Bdgt!F45</f>
        <v xml:space="preserve">Réseaux divers </v>
      </c>
      <c r="C106" s="117">
        <f>SUM(C107:C128)</f>
        <v>260010</v>
      </c>
      <c r="D106" s="118">
        <f t="shared" ref="D106:G106" si="97">SUM(D107:D128)</f>
        <v>86075.351629502562</v>
      </c>
      <c r="E106" s="118">
        <f t="shared" si="97"/>
        <v>97225.008576329332</v>
      </c>
      <c r="F106" s="118">
        <f t="shared" si="97"/>
        <v>67789.914236706682</v>
      </c>
      <c r="G106" s="119">
        <f t="shared" si="97"/>
        <v>8919.7255574614064</v>
      </c>
      <c r="H106" s="103">
        <f t="shared" si="73"/>
        <v>0</v>
      </c>
      <c r="I106" s="120"/>
      <c r="J106" s="121"/>
      <c r="K106" s="122"/>
      <c r="L106" s="168">
        <f>L107+L110+L113+L116+L119+L122+L125+L128</f>
        <v>260010</v>
      </c>
      <c r="M106" s="125">
        <f t="shared" ref="M106:P106" si="98">M107+M110+M113+M116+M119+M122+M125+M128</f>
        <v>86075.351629502577</v>
      </c>
      <c r="N106" s="125">
        <f t="shared" si="98"/>
        <v>97225.008576329346</v>
      </c>
      <c r="O106" s="125">
        <f t="shared" si="98"/>
        <v>67789.914236706682</v>
      </c>
      <c r="P106" s="126">
        <f t="shared" si="98"/>
        <v>8919.7255574614064</v>
      </c>
      <c r="Q106" s="52">
        <f t="shared" si="72"/>
        <v>0</v>
      </c>
      <c r="R106" s="112"/>
      <c r="S106" s="166"/>
      <c r="T106" s="112"/>
    </row>
    <row r="107" spans="1:20" s="162" customFormat="1" outlineLevel="1" x14ac:dyDescent="0.2">
      <c r="A107" s="128" t="str">
        <f>[1]Bdgt!E46</f>
        <v>221</v>
      </c>
      <c r="B107" s="129" t="str">
        <f>[1]Bdgt!F46</f>
        <v>Tranchée commune</v>
      </c>
      <c r="C107" s="130">
        <f>[1]Bdgt!I46</f>
        <v>10000</v>
      </c>
      <c r="D107" s="131">
        <f>[1]Bdgt!P46</f>
        <v>3310.4631217838764</v>
      </c>
      <c r="E107" s="131">
        <f>[1]Bdgt!T46</f>
        <v>3739.2795883361919</v>
      </c>
      <c r="F107" s="131">
        <f>[1]Bdgt!X46</f>
        <v>2607.2041166380786</v>
      </c>
      <c r="G107" s="132">
        <f>[1]Bdgt!AB46</f>
        <v>343.05317324185245</v>
      </c>
      <c r="H107" s="103">
        <f t="shared" si="73"/>
        <v>0</v>
      </c>
      <c r="I107" s="133"/>
      <c r="J107" s="134"/>
      <c r="K107" s="135"/>
      <c r="L107" s="136">
        <f>SUM(L108:L109)</f>
        <v>10000</v>
      </c>
      <c r="M107" s="137">
        <f t="shared" ref="M107:P107" si="99">SUM(M108:M109)</f>
        <v>3310.4631217838764</v>
      </c>
      <c r="N107" s="138">
        <f t="shared" si="99"/>
        <v>3739.2795883361923</v>
      </c>
      <c r="O107" s="138">
        <f t="shared" si="99"/>
        <v>2607.2041166380786</v>
      </c>
      <c r="P107" s="139">
        <f t="shared" si="99"/>
        <v>343.05317324185251</v>
      </c>
      <c r="Q107" s="52">
        <f t="shared" si="72"/>
        <v>0</v>
      </c>
      <c r="R107" s="112"/>
      <c r="S107" s="166"/>
      <c r="T107" s="161"/>
    </row>
    <row r="108" spans="1:20" s="167" customFormat="1" outlineLevel="2" x14ac:dyDescent="0.2">
      <c r="A108" s="142"/>
      <c r="B108" s="143"/>
      <c r="C108" s="144"/>
      <c r="D108" s="145"/>
      <c r="E108" s="145"/>
      <c r="F108" s="145"/>
      <c r="G108" s="146"/>
      <c r="H108" s="103"/>
      <c r="I108" s="163"/>
      <c r="J108" s="164"/>
      <c r="K108" s="165"/>
      <c r="L108" s="150">
        <v>5000</v>
      </c>
      <c r="M108" s="151">
        <f>L108*$R$4</f>
        <v>1655.2315608919382</v>
      </c>
      <c r="N108" s="152">
        <f t="shared" ref="N108:N109" si="100">L108*$S$4</f>
        <v>1869.6397941680962</v>
      </c>
      <c r="O108" s="152">
        <f t="shared" ref="O108:O109" si="101">L108*$T$4</f>
        <v>1303.6020583190393</v>
      </c>
      <c r="P108" s="160">
        <f t="shared" ref="P108:P109" si="102">L108*$U$4</f>
        <v>171.52658662092625</v>
      </c>
      <c r="Q108" s="52">
        <f t="shared" si="72"/>
        <v>0</v>
      </c>
      <c r="R108" s="154" t="s">
        <v>10</v>
      </c>
      <c r="S108" s="166"/>
      <c r="T108" s="166"/>
    </row>
    <row r="109" spans="1:20" s="167" customFormat="1" outlineLevel="2" x14ac:dyDescent="0.2">
      <c r="A109" s="142"/>
      <c r="B109" s="143"/>
      <c r="C109" s="144"/>
      <c r="D109" s="145"/>
      <c r="E109" s="145"/>
      <c r="F109" s="145"/>
      <c r="G109" s="146"/>
      <c r="H109" s="103"/>
      <c r="I109" s="163"/>
      <c r="J109" s="164"/>
      <c r="K109" s="165"/>
      <c r="L109" s="150">
        <v>5000</v>
      </c>
      <c r="M109" s="151">
        <f>L109*$R$4</f>
        <v>1655.2315608919382</v>
      </c>
      <c r="N109" s="152">
        <f t="shared" si="100"/>
        <v>1869.6397941680962</v>
      </c>
      <c r="O109" s="152">
        <f t="shared" si="101"/>
        <v>1303.6020583190393</v>
      </c>
      <c r="P109" s="160">
        <f t="shared" si="102"/>
        <v>171.52658662092625</v>
      </c>
      <c r="Q109" s="52">
        <f t="shared" si="72"/>
        <v>0</v>
      </c>
      <c r="R109" s="154" t="s">
        <v>10</v>
      </c>
      <c r="S109" s="166"/>
      <c r="T109" s="166"/>
    </row>
    <row r="110" spans="1:20" s="162" customFormat="1" outlineLevel="1" x14ac:dyDescent="0.2">
      <c r="A110" s="128" t="str">
        <f>[1]Bdgt!E47</f>
        <v>222</v>
      </c>
      <c r="B110" s="129" t="str">
        <f>[1]Bdgt!F47</f>
        <v>Réseau EP - EU - EV</v>
      </c>
      <c r="C110" s="130">
        <f>[1]Bdgt!I47</f>
        <v>10000</v>
      </c>
      <c r="D110" s="131">
        <f>[1]Bdgt!P47</f>
        <v>3310.4631217838764</v>
      </c>
      <c r="E110" s="131">
        <f>[1]Bdgt!T47</f>
        <v>3739.2795883361919</v>
      </c>
      <c r="F110" s="131">
        <f>[1]Bdgt!X47</f>
        <v>2607.2041166380786</v>
      </c>
      <c r="G110" s="132">
        <f>[1]Bdgt!AB47</f>
        <v>343.05317324185245</v>
      </c>
      <c r="H110" s="103">
        <f t="shared" si="73"/>
        <v>0</v>
      </c>
      <c r="I110" s="133"/>
      <c r="J110" s="134"/>
      <c r="K110" s="135"/>
      <c r="L110" s="136">
        <f>SUM(L111:L112)</f>
        <v>10000</v>
      </c>
      <c r="M110" s="137">
        <f t="shared" ref="M110:P110" si="103">SUM(M111:M112)</f>
        <v>3310.4631217838764</v>
      </c>
      <c r="N110" s="138">
        <f t="shared" si="103"/>
        <v>3739.2795883361923</v>
      </c>
      <c r="O110" s="138">
        <f t="shared" si="103"/>
        <v>2607.2041166380786</v>
      </c>
      <c r="P110" s="139">
        <f t="shared" si="103"/>
        <v>343.05317324185251</v>
      </c>
      <c r="Q110" s="52">
        <f t="shared" si="72"/>
        <v>0</v>
      </c>
      <c r="R110" s="112"/>
      <c r="S110" s="166"/>
      <c r="T110" s="161"/>
    </row>
    <row r="111" spans="1:20" s="167" customFormat="1" outlineLevel="2" x14ac:dyDescent="0.2">
      <c r="A111" s="142"/>
      <c r="B111" s="143"/>
      <c r="C111" s="144"/>
      <c r="D111" s="145"/>
      <c r="E111" s="145"/>
      <c r="F111" s="145"/>
      <c r="G111" s="146"/>
      <c r="H111" s="103"/>
      <c r="I111" s="163"/>
      <c r="J111" s="164"/>
      <c r="K111" s="165"/>
      <c r="L111" s="150">
        <v>5000</v>
      </c>
      <c r="M111" s="151">
        <f>L111*$R$4</f>
        <v>1655.2315608919382</v>
      </c>
      <c r="N111" s="152">
        <f t="shared" ref="N111:N112" si="104">L111*$S$4</f>
        <v>1869.6397941680962</v>
      </c>
      <c r="O111" s="152">
        <f t="shared" ref="O111:O112" si="105">L111*$T$4</f>
        <v>1303.6020583190393</v>
      </c>
      <c r="P111" s="160">
        <f t="shared" ref="P111:P112" si="106">L111*$U$4</f>
        <v>171.52658662092625</v>
      </c>
      <c r="Q111" s="52">
        <f t="shared" si="72"/>
        <v>0</v>
      </c>
      <c r="R111" s="154" t="s">
        <v>10</v>
      </c>
      <c r="S111" s="166"/>
      <c r="T111" s="166"/>
    </row>
    <row r="112" spans="1:20" s="167" customFormat="1" outlineLevel="2" x14ac:dyDescent="0.2">
      <c r="A112" s="142"/>
      <c r="B112" s="143"/>
      <c r="C112" s="144"/>
      <c r="D112" s="145"/>
      <c r="E112" s="145"/>
      <c r="F112" s="145"/>
      <c r="G112" s="146"/>
      <c r="H112" s="103"/>
      <c r="I112" s="163"/>
      <c r="J112" s="164"/>
      <c r="K112" s="165"/>
      <c r="L112" s="150">
        <v>5000</v>
      </c>
      <c r="M112" s="151">
        <f>L112*$R$4</f>
        <v>1655.2315608919382</v>
      </c>
      <c r="N112" s="152">
        <f t="shared" si="104"/>
        <v>1869.6397941680962</v>
      </c>
      <c r="O112" s="152">
        <f t="shared" si="105"/>
        <v>1303.6020583190393</v>
      </c>
      <c r="P112" s="160">
        <f t="shared" si="106"/>
        <v>171.52658662092625</v>
      </c>
      <c r="Q112" s="52">
        <f t="shared" si="72"/>
        <v>0</v>
      </c>
      <c r="R112" s="154" t="s">
        <v>10</v>
      </c>
      <c r="S112" s="166"/>
      <c r="T112" s="166"/>
    </row>
    <row r="113" spans="1:20" s="162" customFormat="1" outlineLevel="1" x14ac:dyDescent="0.2">
      <c r="A113" s="128" t="str">
        <f>[1]Bdgt!E48</f>
        <v>223-a</v>
      </c>
      <c r="B113" s="129" t="str">
        <f>[1]Bdgt!F48</f>
        <v>Epuration/Refoulement/Fosses septiques traditionnelles</v>
      </c>
      <c r="C113" s="130">
        <f>[1]Bdgt!I48</f>
        <v>10000</v>
      </c>
      <c r="D113" s="131">
        <f>[1]Bdgt!P48</f>
        <v>3310.4631217838764</v>
      </c>
      <c r="E113" s="131">
        <f>[1]Bdgt!T48</f>
        <v>3739.2795883361919</v>
      </c>
      <c r="F113" s="131">
        <f>[1]Bdgt!X48</f>
        <v>2607.2041166380786</v>
      </c>
      <c r="G113" s="132">
        <f>[1]Bdgt!AB48</f>
        <v>343.05317324185245</v>
      </c>
      <c r="H113" s="103">
        <f t="shared" si="73"/>
        <v>0</v>
      </c>
      <c r="I113" s="133"/>
      <c r="J113" s="134"/>
      <c r="K113" s="135"/>
      <c r="L113" s="136">
        <f>SUM(L114:L115)</f>
        <v>10000</v>
      </c>
      <c r="M113" s="137">
        <f t="shared" ref="M113:P113" si="107">SUM(M114:M115)</f>
        <v>3310.4631217838764</v>
      </c>
      <c r="N113" s="138">
        <f t="shared" si="107"/>
        <v>3739.2795883361923</v>
      </c>
      <c r="O113" s="138">
        <f t="shared" si="107"/>
        <v>2607.2041166380786</v>
      </c>
      <c r="P113" s="139">
        <f t="shared" si="107"/>
        <v>343.05317324185251</v>
      </c>
      <c r="Q113" s="52">
        <f t="shared" si="72"/>
        <v>0</v>
      </c>
      <c r="R113" s="112"/>
      <c r="S113" s="166"/>
      <c r="T113" s="161"/>
    </row>
    <row r="114" spans="1:20" s="167" customFormat="1" outlineLevel="2" x14ac:dyDescent="0.2">
      <c r="A114" s="142"/>
      <c r="B114" s="143"/>
      <c r="C114" s="144"/>
      <c r="D114" s="145"/>
      <c r="E114" s="145"/>
      <c r="F114" s="145"/>
      <c r="G114" s="146"/>
      <c r="H114" s="103"/>
      <c r="I114" s="163"/>
      <c r="J114" s="164"/>
      <c r="K114" s="165"/>
      <c r="L114" s="150">
        <v>5000</v>
      </c>
      <c r="M114" s="151">
        <f>L114*$R$4</f>
        <v>1655.2315608919382</v>
      </c>
      <c r="N114" s="152">
        <f t="shared" ref="N114:N115" si="108">L114*$S$4</f>
        <v>1869.6397941680962</v>
      </c>
      <c r="O114" s="152">
        <f t="shared" ref="O114:O115" si="109">L114*$T$4</f>
        <v>1303.6020583190393</v>
      </c>
      <c r="P114" s="160">
        <f t="shared" ref="P114:P115" si="110">L114*$U$4</f>
        <v>171.52658662092625</v>
      </c>
      <c r="Q114" s="52">
        <f t="shared" si="72"/>
        <v>0</v>
      </c>
      <c r="R114" s="154" t="s">
        <v>10</v>
      </c>
      <c r="S114" s="166"/>
      <c r="T114" s="166"/>
    </row>
    <row r="115" spans="1:20" s="167" customFormat="1" outlineLevel="2" x14ac:dyDescent="0.2">
      <c r="A115" s="142"/>
      <c r="B115" s="143"/>
      <c r="C115" s="144"/>
      <c r="D115" s="145"/>
      <c r="E115" s="145"/>
      <c r="F115" s="145"/>
      <c r="G115" s="146"/>
      <c r="H115" s="103"/>
      <c r="I115" s="163"/>
      <c r="J115" s="164"/>
      <c r="K115" s="165"/>
      <c r="L115" s="150">
        <v>5000</v>
      </c>
      <c r="M115" s="151">
        <f>L115*$R$4</f>
        <v>1655.2315608919382</v>
      </c>
      <c r="N115" s="152">
        <f t="shared" si="108"/>
        <v>1869.6397941680962</v>
      </c>
      <c r="O115" s="152">
        <f t="shared" si="109"/>
        <v>1303.6020583190393</v>
      </c>
      <c r="P115" s="160">
        <f t="shared" si="110"/>
        <v>171.52658662092625</v>
      </c>
      <c r="Q115" s="52">
        <f t="shared" si="72"/>
        <v>0</v>
      </c>
      <c r="R115" s="154" t="s">
        <v>10</v>
      </c>
      <c r="S115" s="166"/>
      <c r="T115" s="166"/>
    </row>
    <row r="116" spans="1:20" s="162" customFormat="1" outlineLevel="1" x14ac:dyDescent="0.2">
      <c r="A116" s="128" t="str">
        <f>[1]Bdgt!E49</f>
        <v>233-b</v>
      </c>
      <c r="B116" s="129" t="str">
        <f>[1]Bdgt!F49</f>
        <v>Fosses septiques non traditionnelles</v>
      </c>
      <c r="C116" s="130">
        <f>[1]Bdgt!I49</f>
        <v>10000</v>
      </c>
      <c r="D116" s="131">
        <f>[1]Bdgt!P49</f>
        <v>3310.4631217838764</v>
      </c>
      <c r="E116" s="131">
        <f>[1]Bdgt!T49</f>
        <v>3739.2795883361919</v>
      </c>
      <c r="F116" s="131">
        <f>[1]Bdgt!X49</f>
        <v>2607.2041166380786</v>
      </c>
      <c r="G116" s="132">
        <f>[1]Bdgt!AB49</f>
        <v>343.05317324185245</v>
      </c>
      <c r="H116" s="103">
        <f t="shared" si="73"/>
        <v>0</v>
      </c>
      <c r="I116" s="133"/>
      <c r="J116" s="134"/>
      <c r="K116" s="135"/>
      <c r="L116" s="136">
        <f>SUM(L117:L118)</f>
        <v>10000</v>
      </c>
      <c r="M116" s="137">
        <f t="shared" ref="M116:P116" si="111">SUM(M117:M118)</f>
        <v>3310.4631217838764</v>
      </c>
      <c r="N116" s="138">
        <f t="shared" si="111"/>
        <v>3739.2795883361923</v>
      </c>
      <c r="O116" s="138">
        <f t="shared" si="111"/>
        <v>2607.2041166380786</v>
      </c>
      <c r="P116" s="139">
        <f t="shared" si="111"/>
        <v>343.05317324185251</v>
      </c>
      <c r="Q116" s="52">
        <f t="shared" si="72"/>
        <v>0</v>
      </c>
      <c r="R116" s="112"/>
      <c r="S116" s="166"/>
      <c r="T116" s="161"/>
    </row>
    <row r="117" spans="1:20" s="167" customFormat="1" outlineLevel="2" x14ac:dyDescent="0.2">
      <c r="A117" s="142"/>
      <c r="B117" s="143"/>
      <c r="C117" s="144"/>
      <c r="D117" s="145"/>
      <c r="E117" s="145"/>
      <c r="F117" s="145"/>
      <c r="G117" s="146"/>
      <c r="H117" s="103"/>
      <c r="I117" s="163"/>
      <c r="J117" s="164"/>
      <c r="K117" s="165"/>
      <c r="L117" s="150">
        <v>5000</v>
      </c>
      <c r="M117" s="151">
        <f>L117*$R$4</f>
        <v>1655.2315608919382</v>
      </c>
      <c r="N117" s="152">
        <f t="shared" ref="N117:N118" si="112">L117*$S$4</f>
        <v>1869.6397941680962</v>
      </c>
      <c r="O117" s="152">
        <f t="shared" ref="O117:O118" si="113">L117*$T$4</f>
        <v>1303.6020583190393</v>
      </c>
      <c r="P117" s="160">
        <f t="shared" ref="P117:P118" si="114">L117*$U$4</f>
        <v>171.52658662092625</v>
      </c>
      <c r="Q117" s="52">
        <f t="shared" si="72"/>
        <v>0</v>
      </c>
      <c r="R117" s="154" t="s">
        <v>10</v>
      </c>
      <c r="S117" s="166"/>
      <c r="T117" s="166"/>
    </row>
    <row r="118" spans="1:20" s="167" customFormat="1" outlineLevel="2" x14ac:dyDescent="0.2">
      <c r="A118" s="142"/>
      <c r="B118" s="143"/>
      <c r="C118" s="144"/>
      <c r="D118" s="145"/>
      <c r="E118" s="145"/>
      <c r="F118" s="145"/>
      <c r="G118" s="146"/>
      <c r="H118" s="103"/>
      <c r="I118" s="163"/>
      <c r="J118" s="164"/>
      <c r="K118" s="165"/>
      <c r="L118" s="150">
        <v>5000</v>
      </c>
      <c r="M118" s="151">
        <f>L118*$R$4</f>
        <v>1655.2315608919382</v>
      </c>
      <c r="N118" s="152">
        <f t="shared" si="112"/>
        <v>1869.6397941680962</v>
      </c>
      <c r="O118" s="152">
        <f t="shared" si="113"/>
        <v>1303.6020583190393</v>
      </c>
      <c r="P118" s="160">
        <f t="shared" si="114"/>
        <v>171.52658662092625</v>
      </c>
      <c r="Q118" s="52">
        <f t="shared" si="72"/>
        <v>0</v>
      </c>
      <c r="R118" s="154" t="s">
        <v>10</v>
      </c>
      <c r="S118" s="166"/>
      <c r="T118" s="166"/>
    </row>
    <row r="119" spans="1:20" s="162" customFormat="1" outlineLevel="1" x14ac:dyDescent="0.2">
      <c r="A119" s="128" t="str">
        <f>[1]Bdgt!E50</f>
        <v>224</v>
      </c>
      <c r="B119" s="129" t="str">
        <f>[1]Bdgt!F50</f>
        <v>Eau Potable</v>
      </c>
      <c r="C119" s="130">
        <f>[1]Bdgt!I50</f>
        <v>10000</v>
      </c>
      <c r="D119" s="131">
        <f>[1]Bdgt!P50</f>
        <v>3310.4631217838764</v>
      </c>
      <c r="E119" s="131">
        <f>[1]Bdgt!T50</f>
        <v>3739.2795883361919</v>
      </c>
      <c r="F119" s="131">
        <f>[1]Bdgt!X50</f>
        <v>2607.2041166380786</v>
      </c>
      <c r="G119" s="132">
        <f>[1]Bdgt!AB50</f>
        <v>343.05317324185245</v>
      </c>
      <c r="H119" s="103">
        <f t="shared" si="73"/>
        <v>0</v>
      </c>
      <c r="I119" s="133"/>
      <c r="J119" s="134"/>
      <c r="K119" s="135"/>
      <c r="L119" s="136">
        <f>SUM(L120:L121)</f>
        <v>10000</v>
      </c>
      <c r="M119" s="137">
        <f t="shared" ref="M119:P119" si="115">SUM(M120:M121)</f>
        <v>3310.4631217838764</v>
      </c>
      <c r="N119" s="138">
        <f t="shared" si="115"/>
        <v>3739.2795883361923</v>
      </c>
      <c r="O119" s="138">
        <f t="shared" si="115"/>
        <v>2607.2041166380786</v>
      </c>
      <c r="P119" s="139">
        <f t="shared" si="115"/>
        <v>343.05317324185251</v>
      </c>
      <c r="Q119" s="52">
        <f t="shared" si="72"/>
        <v>0</v>
      </c>
      <c r="R119" s="112"/>
      <c r="S119" s="166"/>
      <c r="T119" s="161"/>
    </row>
    <row r="120" spans="1:20" s="167" customFormat="1" outlineLevel="2" x14ac:dyDescent="0.2">
      <c r="A120" s="142"/>
      <c r="B120" s="143"/>
      <c r="C120" s="144"/>
      <c r="D120" s="145"/>
      <c r="E120" s="145"/>
      <c r="F120" s="145"/>
      <c r="G120" s="146"/>
      <c r="H120" s="103"/>
      <c r="I120" s="163"/>
      <c r="J120" s="164"/>
      <c r="K120" s="165"/>
      <c r="L120" s="150">
        <v>5000</v>
      </c>
      <c r="M120" s="151">
        <f>L120*$R$4</f>
        <v>1655.2315608919382</v>
      </c>
      <c r="N120" s="152">
        <f t="shared" ref="N120:N121" si="116">L120*$S$4</f>
        <v>1869.6397941680962</v>
      </c>
      <c r="O120" s="152">
        <f t="shared" ref="O120:O121" si="117">L120*$T$4</f>
        <v>1303.6020583190393</v>
      </c>
      <c r="P120" s="160">
        <f t="shared" ref="P120:P121" si="118">L120*$U$4</f>
        <v>171.52658662092625</v>
      </c>
      <c r="Q120" s="52">
        <f t="shared" si="72"/>
        <v>0</v>
      </c>
      <c r="R120" s="154" t="s">
        <v>10</v>
      </c>
      <c r="S120" s="166"/>
      <c r="T120" s="166"/>
    </row>
    <row r="121" spans="1:20" s="167" customFormat="1" outlineLevel="2" x14ac:dyDescent="0.2">
      <c r="A121" s="142"/>
      <c r="B121" s="143"/>
      <c r="C121" s="144"/>
      <c r="D121" s="145"/>
      <c r="E121" s="145"/>
      <c r="F121" s="145"/>
      <c r="G121" s="146"/>
      <c r="H121" s="103"/>
      <c r="I121" s="163"/>
      <c r="J121" s="164"/>
      <c r="K121" s="165"/>
      <c r="L121" s="150">
        <v>5000</v>
      </c>
      <c r="M121" s="151">
        <f>L121*$R$4</f>
        <v>1655.2315608919382</v>
      </c>
      <c r="N121" s="152">
        <f t="shared" si="116"/>
        <v>1869.6397941680962</v>
      </c>
      <c r="O121" s="152">
        <f t="shared" si="117"/>
        <v>1303.6020583190393</v>
      </c>
      <c r="P121" s="160">
        <f t="shared" si="118"/>
        <v>171.52658662092625</v>
      </c>
      <c r="Q121" s="52">
        <f t="shared" si="72"/>
        <v>0</v>
      </c>
      <c r="R121" s="154" t="s">
        <v>10</v>
      </c>
      <c r="S121" s="166"/>
      <c r="T121" s="166"/>
    </row>
    <row r="122" spans="1:20" s="162" customFormat="1" outlineLevel="1" x14ac:dyDescent="0.2">
      <c r="A122" s="128" t="str">
        <f>[1]Bdgt!E51</f>
        <v>225</v>
      </c>
      <c r="B122" s="129" t="str">
        <f>[1]Bdgt!F51</f>
        <v>Eclairage Public/ BT</v>
      </c>
      <c r="C122" s="130">
        <f>[1]Bdgt!I51</f>
        <v>200000</v>
      </c>
      <c r="D122" s="131">
        <f>[1]Bdgt!P51</f>
        <v>66209.26243567752</v>
      </c>
      <c r="E122" s="131">
        <f>[1]Bdgt!T51</f>
        <v>74785.591766723839</v>
      </c>
      <c r="F122" s="131">
        <f>[1]Bdgt!X51</f>
        <v>52144.082332761573</v>
      </c>
      <c r="G122" s="132">
        <f>[1]Bdgt!AB51</f>
        <v>6861.0634648370497</v>
      </c>
      <c r="H122" s="103">
        <f t="shared" si="73"/>
        <v>0</v>
      </c>
      <c r="I122" s="133"/>
      <c r="J122" s="134"/>
      <c r="K122" s="135"/>
      <c r="L122" s="136">
        <f>SUM(L123:L124)</f>
        <v>200000</v>
      </c>
      <c r="M122" s="137">
        <f t="shared" ref="M122:P122" si="119">SUM(M123:M124)</f>
        <v>66209.262435677534</v>
      </c>
      <c r="N122" s="138">
        <f t="shared" si="119"/>
        <v>74785.591766723854</v>
      </c>
      <c r="O122" s="138">
        <f t="shared" si="119"/>
        <v>52144.08233276158</v>
      </c>
      <c r="P122" s="139">
        <f t="shared" si="119"/>
        <v>6861.0634648370497</v>
      </c>
      <c r="Q122" s="52">
        <f t="shared" si="72"/>
        <v>0</v>
      </c>
      <c r="R122" s="112"/>
      <c r="S122" s="166"/>
      <c r="T122" s="161"/>
    </row>
    <row r="123" spans="1:20" s="167" customFormat="1" outlineLevel="2" x14ac:dyDescent="0.2">
      <c r="A123" s="142"/>
      <c r="B123" s="143"/>
      <c r="C123" s="144"/>
      <c r="D123" s="145"/>
      <c r="E123" s="145"/>
      <c r="F123" s="145"/>
      <c r="G123" s="146"/>
      <c r="H123" s="103"/>
      <c r="I123" s="163"/>
      <c r="J123" s="164"/>
      <c r="K123" s="165"/>
      <c r="L123" s="150">
        <v>100000</v>
      </c>
      <c r="M123" s="151">
        <f>L123*$R$4</f>
        <v>33104.631217838767</v>
      </c>
      <c r="N123" s="152">
        <f t="shared" ref="N123:N124" si="120">L123*$S$4</f>
        <v>37392.795883361927</v>
      </c>
      <c r="O123" s="152">
        <f t="shared" ref="O123:O124" si="121">L123*$T$4</f>
        <v>26072.04116638079</v>
      </c>
      <c r="P123" s="160">
        <f t="shared" ref="P123:P124" si="122">L123*$U$4</f>
        <v>3430.5317324185248</v>
      </c>
      <c r="Q123" s="52">
        <f t="shared" si="72"/>
        <v>0</v>
      </c>
      <c r="R123" s="154" t="s">
        <v>10</v>
      </c>
      <c r="S123" s="166"/>
      <c r="T123" s="166"/>
    </row>
    <row r="124" spans="1:20" s="167" customFormat="1" outlineLevel="2" x14ac:dyDescent="0.2">
      <c r="A124" s="142"/>
      <c r="B124" s="143"/>
      <c r="C124" s="144"/>
      <c r="D124" s="145"/>
      <c r="E124" s="145"/>
      <c r="F124" s="145"/>
      <c r="G124" s="146"/>
      <c r="H124" s="103"/>
      <c r="I124" s="163"/>
      <c r="J124" s="164"/>
      <c r="K124" s="165"/>
      <c r="L124" s="150">
        <v>100000</v>
      </c>
      <c r="M124" s="151">
        <f>L124*$R$4</f>
        <v>33104.631217838767</v>
      </c>
      <c r="N124" s="152">
        <f t="shared" si="120"/>
        <v>37392.795883361927</v>
      </c>
      <c r="O124" s="152">
        <f t="shared" si="121"/>
        <v>26072.04116638079</v>
      </c>
      <c r="P124" s="160">
        <f t="shared" si="122"/>
        <v>3430.5317324185248</v>
      </c>
      <c r="Q124" s="52">
        <f t="shared" si="72"/>
        <v>0</v>
      </c>
      <c r="R124" s="154" t="s">
        <v>10</v>
      </c>
      <c r="S124" s="166"/>
      <c r="T124" s="166"/>
    </row>
    <row r="125" spans="1:20" s="162" customFormat="1" outlineLevel="1" x14ac:dyDescent="0.2">
      <c r="A125" s="128" t="str">
        <f>[1]Bdgt!E52</f>
        <v>226</v>
      </c>
      <c r="B125" s="129" t="str">
        <f>[1]Bdgt!F52</f>
        <v>Courants faibles / télécom-télévision / NTIC</v>
      </c>
      <c r="C125" s="130">
        <f>[1]Bdgt!I52</f>
        <v>10000</v>
      </c>
      <c r="D125" s="131">
        <f>[1]Bdgt!P52</f>
        <v>3310.4631217838764</v>
      </c>
      <c r="E125" s="131">
        <f>[1]Bdgt!T52</f>
        <v>3739.2795883361919</v>
      </c>
      <c r="F125" s="131">
        <f>[1]Bdgt!X52</f>
        <v>2607.2041166380786</v>
      </c>
      <c r="G125" s="132">
        <f>[1]Bdgt!AB52</f>
        <v>343.05317324185245</v>
      </c>
      <c r="H125" s="103">
        <f t="shared" si="73"/>
        <v>0</v>
      </c>
      <c r="I125" s="133"/>
      <c r="J125" s="134"/>
      <c r="K125" s="135"/>
      <c r="L125" s="136">
        <f>SUM(L126:L127)</f>
        <v>10000</v>
      </c>
      <c r="M125" s="137">
        <f t="shared" ref="M125:P125" si="123">SUM(M126:M127)</f>
        <v>3310.4631217838764</v>
      </c>
      <c r="N125" s="138">
        <f t="shared" si="123"/>
        <v>3739.2795883361923</v>
      </c>
      <c r="O125" s="138">
        <f t="shared" si="123"/>
        <v>2607.2041166380786</v>
      </c>
      <c r="P125" s="139">
        <f t="shared" si="123"/>
        <v>343.05317324185251</v>
      </c>
      <c r="Q125" s="52">
        <f t="shared" si="72"/>
        <v>0</v>
      </c>
      <c r="R125" s="112"/>
      <c r="S125" s="166"/>
      <c r="T125" s="161"/>
    </row>
    <row r="126" spans="1:20" s="167" customFormat="1" outlineLevel="2" x14ac:dyDescent="0.2">
      <c r="A126" s="142"/>
      <c r="B126" s="143"/>
      <c r="C126" s="144"/>
      <c r="D126" s="145"/>
      <c r="E126" s="145"/>
      <c r="F126" s="145"/>
      <c r="G126" s="146"/>
      <c r="H126" s="103"/>
      <c r="I126" s="163"/>
      <c r="J126" s="164"/>
      <c r="K126" s="165"/>
      <c r="L126" s="150">
        <v>5000</v>
      </c>
      <c r="M126" s="151">
        <f>L126*$R$4</f>
        <v>1655.2315608919382</v>
      </c>
      <c r="N126" s="152">
        <f t="shared" ref="N126:N127" si="124">L126*$S$4</f>
        <v>1869.6397941680962</v>
      </c>
      <c r="O126" s="152">
        <f t="shared" ref="O126:O127" si="125">L126*$T$4</f>
        <v>1303.6020583190393</v>
      </c>
      <c r="P126" s="160">
        <f t="shared" ref="P126:P127" si="126">L126*$U$4</f>
        <v>171.52658662092625</v>
      </c>
      <c r="Q126" s="52">
        <f t="shared" si="72"/>
        <v>0</v>
      </c>
      <c r="R126" s="154" t="s">
        <v>10</v>
      </c>
      <c r="S126" s="166"/>
      <c r="T126" s="166"/>
    </row>
    <row r="127" spans="1:20" s="167" customFormat="1" outlineLevel="2" x14ac:dyDescent="0.2">
      <c r="A127" s="142"/>
      <c r="B127" s="143"/>
      <c r="C127" s="144"/>
      <c r="D127" s="145"/>
      <c r="E127" s="145"/>
      <c r="F127" s="145"/>
      <c r="G127" s="146"/>
      <c r="H127" s="103"/>
      <c r="I127" s="163"/>
      <c r="J127" s="164"/>
      <c r="K127" s="165"/>
      <c r="L127" s="150">
        <v>5000</v>
      </c>
      <c r="M127" s="151">
        <f>L127*$R$4</f>
        <v>1655.2315608919382</v>
      </c>
      <c r="N127" s="152">
        <f t="shared" si="124"/>
        <v>1869.6397941680962</v>
      </c>
      <c r="O127" s="152">
        <f t="shared" si="125"/>
        <v>1303.6020583190393</v>
      </c>
      <c r="P127" s="160">
        <f t="shared" si="126"/>
        <v>171.52658662092625</v>
      </c>
      <c r="Q127" s="52">
        <f t="shared" si="72"/>
        <v>0</v>
      </c>
      <c r="R127" s="154" t="s">
        <v>10</v>
      </c>
      <c r="S127" s="166"/>
      <c r="T127" s="166"/>
    </row>
    <row r="128" spans="1:20" s="162" customFormat="1" outlineLevel="1" x14ac:dyDescent="0.2">
      <c r="A128" s="128" t="str">
        <f>[1]Bdgt!E53</f>
        <v>228</v>
      </c>
      <c r="B128" s="129" t="str">
        <f>[1]Bdgt!F53</f>
        <v xml:space="preserve">Divers </v>
      </c>
      <c r="C128" s="130">
        <f>[1]Bdgt!I53</f>
        <v>10</v>
      </c>
      <c r="D128" s="131">
        <f>[1]Bdgt!P53</f>
        <v>3.3104631217838763</v>
      </c>
      <c r="E128" s="131">
        <f>[1]Bdgt!T53</f>
        <v>3.739279588336192</v>
      </c>
      <c r="F128" s="131">
        <f>[1]Bdgt!X53</f>
        <v>2.6072041166380791</v>
      </c>
      <c r="G128" s="132">
        <f>[1]Bdgt!AB53</f>
        <v>0.34305317324185247</v>
      </c>
      <c r="H128" s="103">
        <f t="shared" si="73"/>
        <v>0</v>
      </c>
      <c r="I128" s="133"/>
      <c r="J128" s="134"/>
      <c r="K128" s="135"/>
      <c r="L128" s="136">
        <f>SUM(L129:L130)</f>
        <v>10</v>
      </c>
      <c r="M128" s="137">
        <f t="shared" ref="M128:P128" si="127">SUM(M129:M130)</f>
        <v>3.3104631217838767</v>
      </c>
      <c r="N128" s="138">
        <f t="shared" si="127"/>
        <v>3.7392795883361925</v>
      </c>
      <c r="O128" s="138">
        <f t="shared" si="127"/>
        <v>2.6072041166380791</v>
      </c>
      <c r="P128" s="139">
        <f t="shared" si="127"/>
        <v>0.34305317324185247</v>
      </c>
      <c r="Q128" s="52">
        <f t="shared" si="72"/>
        <v>0</v>
      </c>
      <c r="R128" s="112"/>
      <c r="S128" s="166"/>
      <c r="T128" s="161"/>
    </row>
    <row r="129" spans="1:20" s="167" customFormat="1" outlineLevel="2" x14ac:dyDescent="0.2">
      <c r="A129" s="142"/>
      <c r="B129" s="143"/>
      <c r="C129" s="144"/>
      <c r="D129" s="145"/>
      <c r="E129" s="145"/>
      <c r="F129" s="145"/>
      <c r="G129" s="146"/>
      <c r="H129" s="103"/>
      <c r="I129" s="163"/>
      <c r="J129" s="164"/>
      <c r="K129" s="165"/>
      <c r="L129" s="150">
        <v>5</v>
      </c>
      <c r="M129" s="151">
        <f>L129*$R$4</f>
        <v>1.6552315608919383</v>
      </c>
      <c r="N129" s="152">
        <f t="shared" ref="N129:N130" si="128">L129*$S$4</f>
        <v>1.8696397941680962</v>
      </c>
      <c r="O129" s="152">
        <f t="shared" ref="O129:O130" si="129">L129*$T$4</f>
        <v>1.3036020583190395</v>
      </c>
      <c r="P129" s="160">
        <f t="shared" ref="P129:P130" si="130">L129*$U$4</f>
        <v>0.17152658662092624</v>
      </c>
      <c r="Q129" s="52">
        <f t="shared" si="72"/>
        <v>0</v>
      </c>
      <c r="R129" s="154" t="s">
        <v>10</v>
      </c>
      <c r="S129" s="166"/>
      <c r="T129" s="166"/>
    </row>
    <row r="130" spans="1:20" s="167" customFormat="1" outlineLevel="2" x14ac:dyDescent="0.2">
      <c r="A130" s="142"/>
      <c r="B130" s="143"/>
      <c r="C130" s="144"/>
      <c r="D130" s="145"/>
      <c r="E130" s="145"/>
      <c r="F130" s="145"/>
      <c r="G130" s="146"/>
      <c r="H130" s="103"/>
      <c r="I130" s="163"/>
      <c r="J130" s="164"/>
      <c r="K130" s="165"/>
      <c r="L130" s="150">
        <v>5</v>
      </c>
      <c r="M130" s="151">
        <f>L130*$R$4</f>
        <v>1.6552315608919383</v>
      </c>
      <c r="N130" s="152">
        <f t="shared" si="128"/>
        <v>1.8696397941680962</v>
      </c>
      <c r="O130" s="152">
        <f t="shared" si="129"/>
        <v>1.3036020583190395</v>
      </c>
      <c r="P130" s="160">
        <f t="shared" si="130"/>
        <v>0.17152658662092624</v>
      </c>
      <c r="Q130" s="52">
        <f t="shared" si="72"/>
        <v>0</v>
      </c>
      <c r="R130" s="154" t="s">
        <v>10</v>
      </c>
      <c r="S130" s="166"/>
      <c r="T130" s="166"/>
    </row>
    <row r="131" spans="1:20" s="127" customFormat="1" x14ac:dyDescent="0.2">
      <c r="A131" s="115" t="str">
        <f>[1]Bdgt!D54</f>
        <v>230</v>
      </c>
      <c r="B131" s="116" t="str">
        <f>[1]Bdgt!F54</f>
        <v>Branchements (concessionnaires)</v>
      </c>
      <c r="C131" s="117">
        <f>SUM(C132:C138)</f>
        <v>96030</v>
      </c>
      <c r="D131" s="118">
        <f t="shared" ref="D131:G131" si="131">SUM(D132:D138)</f>
        <v>33754.56260720412</v>
      </c>
      <c r="E131" s="118">
        <f t="shared" si="131"/>
        <v>38444.013722126925</v>
      </c>
      <c r="F131" s="118">
        <f t="shared" si="131"/>
        <v>21439.862778730701</v>
      </c>
      <c r="G131" s="119">
        <f t="shared" si="131"/>
        <v>2391.5608919382503</v>
      </c>
      <c r="H131" s="103">
        <f t="shared" si="73"/>
        <v>0</v>
      </c>
      <c r="I131" s="120"/>
      <c r="J131" s="121"/>
      <c r="K131" s="122"/>
      <c r="L131" s="168">
        <f>L132+L135+L138</f>
        <v>96030</v>
      </c>
      <c r="M131" s="125">
        <f t="shared" ref="M131:P131" si="132">M132+M135+M138</f>
        <v>33754.56260720412</v>
      </c>
      <c r="N131" s="125">
        <f t="shared" si="132"/>
        <v>38444.013722126932</v>
      </c>
      <c r="O131" s="125">
        <f t="shared" si="132"/>
        <v>21439.862778730705</v>
      </c>
      <c r="P131" s="126">
        <f t="shared" si="132"/>
        <v>2391.5608919382503</v>
      </c>
      <c r="Q131" s="52">
        <f t="shared" si="72"/>
        <v>0</v>
      </c>
      <c r="R131" s="112"/>
      <c r="S131" s="166"/>
      <c r="T131" s="112"/>
    </row>
    <row r="132" spans="1:20" s="162" customFormat="1" outlineLevel="1" x14ac:dyDescent="0.2">
      <c r="A132" s="128" t="str">
        <f>[1]Bdgt!E55</f>
        <v>231</v>
      </c>
      <c r="B132" s="129" t="str">
        <f>[1]Bdgt!F55</f>
        <v xml:space="preserve">EDF-MT/BT </v>
      </c>
      <c r="C132" s="130">
        <f>[1]Bdgt!I55</f>
        <v>30070</v>
      </c>
      <c r="D132" s="131">
        <f>[1]Bdgt!P55</f>
        <v>9954.5626072041159</v>
      </c>
      <c r="E132" s="131">
        <f>[1]Bdgt!T55</f>
        <v>11244.013722126929</v>
      </c>
      <c r="F132" s="131">
        <f>[1]Bdgt!X55</f>
        <v>7839.8627787307023</v>
      </c>
      <c r="G132" s="132">
        <f>[1]Bdgt!AB55</f>
        <v>1031.5608919382503</v>
      </c>
      <c r="H132" s="103">
        <f t="shared" si="73"/>
        <v>0</v>
      </c>
      <c r="I132" s="133"/>
      <c r="J132" s="134"/>
      <c r="K132" s="135"/>
      <c r="L132" s="136">
        <f>SUM(L133:L134)</f>
        <v>30070</v>
      </c>
      <c r="M132" s="137">
        <f t="shared" ref="M132:P132" si="133">SUM(M133:M134)</f>
        <v>9954.5626072041177</v>
      </c>
      <c r="N132" s="138">
        <f t="shared" si="133"/>
        <v>11244.013722126931</v>
      </c>
      <c r="O132" s="138">
        <f t="shared" si="133"/>
        <v>7839.8627787307032</v>
      </c>
      <c r="P132" s="139">
        <f t="shared" si="133"/>
        <v>1031.5608919382503</v>
      </c>
      <c r="Q132" s="52">
        <f t="shared" si="72"/>
        <v>0</v>
      </c>
      <c r="R132" s="112"/>
      <c r="S132" s="166"/>
      <c r="T132" s="161"/>
    </row>
    <row r="133" spans="1:20" s="167" customFormat="1" outlineLevel="2" x14ac:dyDescent="0.2">
      <c r="A133" s="142"/>
      <c r="B133" s="143"/>
      <c r="C133" s="144"/>
      <c r="D133" s="145"/>
      <c r="E133" s="145"/>
      <c r="F133" s="145"/>
      <c r="G133" s="146"/>
      <c r="H133" s="103"/>
      <c r="I133" s="163"/>
      <c r="J133" s="164"/>
      <c r="K133" s="165"/>
      <c r="L133" s="150">
        <v>30000</v>
      </c>
      <c r="M133" s="151">
        <f>L133*$R$4</f>
        <v>9931.3893653516297</v>
      </c>
      <c r="N133" s="152">
        <f t="shared" ref="N133:N134" si="134">L133*$S$4</f>
        <v>11217.838765008577</v>
      </c>
      <c r="O133" s="152">
        <f t="shared" ref="O133:O134" si="135">L133*$T$4</f>
        <v>7821.6123499142368</v>
      </c>
      <c r="P133" s="160">
        <f t="shared" ref="P133:P134" si="136">L133*$U$4</f>
        <v>1029.1595197255574</v>
      </c>
      <c r="Q133" s="52">
        <f t="shared" si="72"/>
        <v>0</v>
      </c>
      <c r="R133" s="154" t="s">
        <v>10</v>
      </c>
      <c r="S133" s="166"/>
      <c r="T133" s="166"/>
    </row>
    <row r="134" spans="1:20" s="167" customFormat="1" outlineLevel="2" x14ac:dyDescent="0.2">
      <c r="A134" s="142"/>
      <c r="B134" s="143"/>
      <c r="C134" s="144"/>
      <c r="D134" s="145"/>
      <c r="E134" s="145"/>
      <c r="F134" s="145"/>
      <c r="G134" s="146"/>
      <c r="H134" s="103"/>
      <c r="I134" s="163"/>
      <c r="J134" s="164"/>
      <c r="K134" s="165"/>
      <c r="L134" s="150">
        <v>70</v>
      </c>
      <c r="M134" s="151">
        <f>L134*$R$4</f>
        <v>23.173241852487134</v>
      </c>
      <c r="N134" s="152">
        <f t="shared" si="134"/>
        <v>26.174957118353348</v>
      </c>
      <c r="O134" s="152">
        <f t="shared" si="135"/>
        <v>18.250428816466552</v>
      </c>
      <c r="P134" s="160">
        <f t="shared" si="136"/>
        <v>2.4013722126929675</v>
      </c>
      <c r="Q134" s="52">
        <f t="shared" si="72"/>
        <v>0</v>
      </c>
      <c r="R134" s="154" t="s">
        <v>10</v>
      </c>
      <c r="S134" s="166"/>
      <c r="T134" s="166"/>
    </row>
    <row r="135" spans="1:20" s="162" customFormat="1" outlineLevel="1" x14ac:dyDescent="0.2">
      <c r="A135" s="128" t="str">
        <f>[1]Bdgt!E56</f>
        <v>232</v>
      </c>
      <c r="B135" s="129" t="str">
        <f>[1]Bdgt!F56</f>
        <v>France Telecom</v>
      </c>
      <c r="C135" s="130">
        <f>[1]Bdgt!I56</f>
        <v>48500</v>
      </c>
      <c r="D135" s="131">
        <f>[1]Bdgt!P56</f>
        <v>17500</v>
      </c>
      <c r="E135" s="131">
        <f>[1]Bdgt!T56</f>
        <v>20000</v>
      </c>
      <c r="F135" s="131">
        <f>[1]Bdgt!X56</f>
        <v>10000</v>
      </c>
      <c r="G135" s="132">
        <f>[1]Bdgt!AB56</f>
        <v>1000</v>
      </c>
      <c r="H135" s="103">
        <f t="shared" si="73"/>
        <v>0</v>
      </c>
      <c r="I135" s="133"/>
      <c r="J135" s="134"/>
      <c r="K135" s="135"/>
      <c r="L135" s="136">
        <f>SUM(L136:L137)</f>
        <v>48500</v>
      </c>
      <c r="M135" s="137">
        <f t="shared" ref="M135:P135" si="137">SUM(M136:M137)</f>
        <v>17500</v>
      </c>
      <c r="N135" s="138">
        <f t="shared" si="137"/>
        <v>20000</v>
      </c>
      <c r="O135" s="138">
        <f t="shared" si="137"/>
        <v>10000</v>
      </c>
      <c r="P135" s="139">
        <f t="shared" si="137"/>
        <v>1000</v>
      </c>
      <c r="Q135" s="52">
        <f t="shared" si="72"/>
        <v>0</v>
      </c>
      <c r="R135" s="112"/>
      <c r="S135" s="166"/>
      <c r="T135" s="161"/>
    </row>
    <row r="136" spans="1:20" s="167" customFormat="1" outlineLevel="2" x14ac:dyDescent="0.2">
      <c r="A136" s="142"/>
      <c r="B136" s="143"/>
      <c r="C136" s="144"/>
      <c r="D136" s="145"/>
      <c r="E136" s="145"/>
      <c r="F136" s="145"/>
      <c r="G136" s="146"/>
      <c r="H136" s="103"/>
      <c r="I136" s="163"/>
      <c r="J136" s="164"/>
      <c r="K136" s="165"/>
      <c r="L136" s="150">
        <v>48000</v>
      </c>
      <c r="M136" s="151">
        <f>L136*$R$6</f>
        <v>17319.587628865978</v>
      </c>
      <c r="N136" s="152">
        <f>L136*$S$6</f>
        <v>19793.81443298969</v>
      </c>
      <c r="O136" s="152">
        <f>L136*$T$6</f>
        <v>9896.9072164948448</v>
      </c>
      <c r="P136" s="160">
        <f>L136*$U$6</f>
        <v>989.69072164948454</v>
      </c>
      <c r="Q136" s="52">
        <f t="shared" si="72"/>
        <v>0</v>
      </c>
      <c r="R136" s="154" t="s">
        <v>40</v>
      </c>
      <c r="S136" s="166"/>
      <c r="T136" s="166"/>
    </row>
    <row r="137" spans="1:20" s="167" customFormat="1" outlineLevel="2" x14ac:dyDescent="0.2">
      <c r="A137" s="142"/>
      <c r="B137" s="143"/>
      <c r="C137" s="144"/>
      <c r="D137" s="145"/>
      <c r="E137" s="145"/>
      <c r="F137" s="145"/>
      <c r="G137" s="146"/>
      <c r="H137" s="103"/>
      <c r="I137" s="163"/>
      <c r="J137" s="164"/>
      <c r="K137" s="165"/>
      <c r="L137" s="150">
        <v>500</v>
      </c>
      <c r="M137" s="151">
        <f>L137*$R$6</f>
        <v>180.41237113402062</v>
      </c>
      <c r="N137" s="152">
        <f>L137*$S$6</f>
        <v>206.18556701030926</v>
      </c>
      <c r="O137" s="152">
        <f>L137*$T$6</f>
        <v>103.09278350515463</v>
      </c>
      <c r="P137" s="160">
        <f>L137*$U$6</f>
        <v>10.309278350515465</v>
      </c>
      <c r="Q137" s="52">
        <f t="shared" si="72"/>
        <v>0</v>
      </c>
      <c r="R137" s="154" t="s">
        <v>40</v>
      </c>
      <c r="S137" s="166"/>
      <c r="T137" s="166"/>
    </row>
    <row r="138" spans="1:20" s="162" customFormat="1" outlineLevel="1" x14ac:dyDescent="0.2">
      <c r="A138" s="128" t="str">
        <f>[1]Bdgt!E57</f>
        <v>232</v>
      </c>
      <c r="B138" s="129" t="str">
        <f>[1]Bdgt!F57</f>
        <v>Concessionnaire EAU</v>
      </c>
      <c r="C138" s="130">
        <f>[1]Bdgt!I57</f>
        <v>17460</v>
      </c>
      <c r="D138" s="131">
        <f>[1]Bdgt!P57</f>
        <v>6300</v>
      </c>
      <c r="E138" s="131">
        <f>[1]Bdgt!T57</f>
        <v>7200</v>
      </c>
      <c r="F138" s="131">
        <f>[1]Bdgt!X57</f>
        <v>3600</v>
      </c>
      <c r="G138" s="132">
        <f>[1]Bdgt!AB57</f>
        <v>360</v>
      </c>
      <c r="H138" s="103">
        <f t="shared" si="73"/>
        <v>0</v>
      </c>
      <c r="I138" s="133"/>
      <c r="J138" s="134"/>
      <c r="K138" s="135"/>
      <c r="L138" s="136">
        <f>SUM(L139:L140)</f>
        <v>17460</v>
      </c>
      <c r="M138" s="137">
        <f t="shared" ref="M138:P138" si="138">SUM(M139:M140)</f>
        <v>6300</v>
      </c>
      <c r="N138" s="138">
        <f t="shared" si="138"/>
        <v>7200</v>
      </c>
      <c r="O138" s="138">
        <f t="shared" si="138"/>
        <v>3600</v>
      </c>
      <c r="P138" s="139">
        <f t="shared" si="138"/>
        <v>360</v>
      </c>
      <c r="Q138" s="52">
        <f t="shared" si="72"/>
        <v>0</v>
      </c>
      <c r="R138" s="112"/>
      <c r="S138" s="166"/>
      <c r="T138" s="161"/>
    </row>
    <row r="139" spans="1:20" s="167" customFormat="1" outlineLevel="2" x14ac:dyDescent="0.2">
      <c r="A139" s="142"/>
      <c r="B139" s="143"/>
      <c r="C139" s="144"/>
      <c r="D139" s="145"/>
      <c r="E139" s="145"/>
      <c r="F139" s="145"/>
      <c r="G139" s="146"/>
      <c r="H139" s="103"/>
      <c r="I139" s="163"/>
      <c r="J139" s="164"/>
      <c r="K139" s="165"/>
      <c r="L139" s="150">
        <v>17000</v>
      </c>
      <c r="M139" s="151">
        <f>L139*$R$6</f>
        <v>6134.0206185567013</v>
      </c>
      <c r="N139" s="152">
        <f>L139*$S$6</f>
        <v>7010.3092783505153</v>
      </c>
      <c r="O139" s="152">
        <f>L139*$T$6</f>
        <v>3505.1546391752577</v>
      </c>
      <c r="P139" s="160">
        <f>L139*$U$6</f>
        <v>350.51546391752578</v>
      </c>
      <c r="Q139" s="52">
        <f t="shared" si="72"/>
        <v>0</v>
      </c>
      <c r="R139" s="154" t="s">
        <v>40</v>
      </c>
      <c r="S139" s="166"/>
      <c r="T139" s="166"/>
    </row>
    <row r="140" spans="1:20" s="167" customFormat="1" outlineLevel="2" x14ac:dyDescent="0.2">
      <c r="A140" s="142"/>
      <c r="B140" s="143"/>
      <c r="C140" s="144"/>
      <c r="D140" s="145"/>
      <c r="E140" s="145"/>
      <c r="F140" s="145"/>
      <c r="G140" s="146"/>
      <c r="H140" s="103"/>
      <c r="I140" s="163"/>
      <c r="J140" s="164"/>
      <c r="K140" s="165"/>
      <c r="L140" s="150">
        <v>460</v>
      </c>
      <c r="M140" s="151">
        <f>L140*$R$6</f>
        <v>165.97938144329896</v>
      </c>
      <c r="N140" s="152">
        <f>L140*$S$6</f>
        <v>189.69072164948452</v>
      </c>
      <c r="O140" s="152">
        <f>L140*$T$6</f>
        <v>94.845360824742258</v>
      </c>
      <c r="P140" s="160">
        <f>L140*$U$6</f>
        <v>9.4845360824742269</v>
      </c>
      <c r="Q140" s="52">
        <f t="shared" si="72"/>
        <v>0</v>
      </c>
      <c r="R140" s="154" t="s">
        <v>40</v>
      </c>
      <c r="S140" s="166"/>
      <c r="T140" s="166"/>
    </row>
    <row r="141" spans="1:20" s="127" customFormat="1" x14ac:dyDescent="0.2">
      <c r="A141" s="115" t="str">
        <f>[1]Bdgt!D58</f>
        <v>240</v>
      </c>
      <c r="B141" s="116" t="str">
        <f>[1]Bdgt!F58</f>
        <v>Aménagements et équipements de proximité</v>
      </c>
      <c r="C141" s="117">
        <f>SUM(C142:C151)</f>
        <v>4000</v>
      </c>
      <c r="D141" s="118">
        <f t="shared" ref="D141:G141" si="139">SUM(D142:D151)</f>
        <v>1324.1852487135504</v>
      </c>
      <c r="E141" s="118">
        <f t="shared" si="139"/>
        <v>1495.7118353344767</v>
      </c>
      <c r="F141" s="118">
        <f t="shared" si="139"/>
        <v>1042.8816466552314</v>
      </c>
      <c r="G141" s="119">
        <f t="shared" si="139"/>
        <v>137.22126929674099</v>
      </c>
      <c r="H141" s="103">
        <f t="shared" si="73"/>
        <v>0</v>
      </c>
      <c r="I141" s="120"/>
      <c r="J141" s="121"/>
      <c r="K141" s="122"/>
      <c r="L141" s="168">
        <f>L142+L145+L148+L151</f>
        <v>4000</v>
      </c>
      <c r="M141" s="125">
        <f t="shared" ref="M141:P141" si="140">M142+M145+M148+M151</f>
        <v>1324.1852487135507</v>
      </c>
      <c r="N141" s="125">
        <f t="shared" si="140"/>
        <v>1495.711835334477</v>
      </c>
      <c r="O141" s="125">
        <f t="shared" si="140"/>
        <v>1042.8816466552316</v>
      </c>
      <c r="P141" s="126">
        <f t="shared" si="140"/>
        <v>137.22126929674101</v>
      </c>
      <c r="Q141" s="52">
        <f t="shared" si="72"/>
        <v>0</v>
      </c>
      <c r="R141" s="112"/>
      <c r="S141" s="166"/>
      <c r="T141" s="112"/>
    </row>
    <row r="142" spans="1:20" s="162" customFormat="1" outlineLevel="1" x14ac:dyDescent="0.2">
      <c r="A142" s="128" t="str">
        <f>[1]Bdgt!E59</f>
        <v>241</v>
      </c>
      <c r="B142" s="129" t="str">
        <f>[1]Bdgt!F59</f>
        <v>Aménagements et équipements légers : clôtures, jeux,…..</v>
      </c>
      <c r="C142" s="130">
        <f>[1]Bdgt!I59</f>
        <v>1000</v>
      </c>
      <c r="D142" s="131">
        <f>[1]Bdgt!P59</f>
        <v>331.04631217838761</v>
      </c>
      <c r="E142" s="131">
        <f>[1]Bdgt!T59</f>
        <v>373.92795883361919</v>
      </c>
      <c r="F142" s="131">
        <f>[1]Bdgt!X59</f>
        <v>260.72041166380785</v>
      </c>
      <c r="G142" s="132">
        <f>[1]Bdgt!AB59</f>
        <v>34.305317324185246</v>
      </c>
      <c r="H142" s="103">
        <f t="shared" si="73"/>
        <v>0</v>
      </c>
      <c r="I142" s="133"/>
      <c r="J142" s="134"/>
      <c r="K142" s="135"/>
      <c r="L142" s="136">
        <f>SUM(L143:L144)</f>
        <v>1000</v>
      </c>
      <c r="M142" s="137">
        <f t="shared" ref="M142:P142" si="141">SUM(M143:M144)</f>
        <v>331.04631217838767</v>
      </c>
      <c r="N142" s="138">
        <f t="shared" si="141"/>
        <v>373.92795883361924</v>
      </c>
      <c r="O142" s="138">
        <f t="shared" si="141"/>
        <v>260.72041166380791</v>
      </c>
      <c r="P142" s="139">
        <f t="shared" si="141"/>
        <v>34.305317324185253</v>
      </c>
      <c r="Q142" s="52">
        <f t="shared" si="72"/>
        <v>0</v>
      </c>
      <c r="R142" s="112"/>
      <c r="S142" s="166"/>
      <c r="T142" s="161"/>
    </row>
    <row r="143" spans="1:20" s="167" customFormat="1" outlineLevel="2" x14ac:dyDescent="0.2">
      <c r="A143" s="142"/>
      <c r="B143" s="143"/>
      <c r="C143" s="144"/>
      <c r="D143" s="145"/>
      <c r="E143" s="145"/>
      <c r="F143" s="145"/>
      <c r="G143" s="146"/>
      <c r="H143" s="103"/>
      <c r="I143" s="163"/>
      <c r="J143" s="164"/>
      <c r="K143" s="165"/>
      <c r="L143" s="150">
        <v>500</v>
      </c>
      <c r="M143" s="151">
        <f>L143*$R$4</f>
        <v>165.52315608919383</v>
      </c>
      <c r="N143" s="152">
        <f t="shared" ref="N143:N144" si="142">L143*$S$4</f>
        <v>186.96397941680962</v>
      </c>
      <c r="O143" s="152">
        <f t="shared" ref="O143:O144" si="143">L143*$T$4</f>
        <v>130.36020583190395</v>
      </c>
      <c r="P143" s="160">
        <f t="shared" ref="P143:P144" si="144">L143*$U$4</f>
        <v>17.152658662092627</v>
      </c>
      <c r="Q143" s="52">
        <f t="shared" si="72"/>
        <v>0</v>
      </c>
      <c r="R143" s="154" t="s">
        <v>10</v>
      </c>
      <c r="S143" s="166"/>
      <c r="T143" s="166"/>
    </row>
    <row r="144" spans="1:20" s="167" customFormat="1" outlineLevel="2" x14ac:dyDescent="0.2">
      <c r="A144" s="142"/>
      <c r="B144" s="143"/>
      <c r="C144" s="144"/>
      <c r="D144" s="145"/>
      <c r="E144" s="145"/>
      <c r="F144" s="145"/>
      <c r="G144" s="146"/>
      <c r="H144" s="103"/>
      <c r="I144" s="163"/>
      <c r="J144" s="164"/>
      <c r="K144" s="165"/>
      <c r="L144" s="150">
        <v>500</v>
      </c>
      <c r="M144" s="151">
        <f>L144*$R$4</f>
        <v>165.52315608919383</v>
      </c>
      <c r="N144" s="152">
        <f t="shared" si="142"/>
        <v>186.96397941680962</v>
      </c>
      <c r="O144" s="152">
        <f t="shared" si="143"/>
        <v>130.36020583190395</v>
      </c>
      <c r="P144" s="160">
        <f t="shared" si="144"/>
        <v>17.152658662092627</v>
      </c>
      <c r="Q144" s="52">
        <f t="shared" si="72"/>
        <v>0</v>
      </c>
      <c r="R144" s="154" t="s">
        <v>10</v>
      </c>
      <c r="S144" s="166"/>
      <c r="T144" s="166"/>
    </row>
    <row r="145" spans="1:20" s="162" customFormat="1" outlineLevel="1" x14ac:dyDescent="0.2">
      <c r="A145" s="128" t="str">
        <f>[1]Bdgt!E60</f>
        <v>243</v>
      </c>
      <c r="B145" s="129" t="str">
        <f>[1]Bdgt!F60</f>
        <v>Aménagements et équipements lourds : murets….</v>
      </c>
      <c r="C145" s="130">
        <f>[1]Bdgt!I60</f>
        <v>1000</v>
      </c>
      <c r="D145" s="131">
        <f>[1]Bdgt!P60</f>
        <v>331.04631217838761</v>
      </c>
      <c r="E145" s="131">
        <f>[1]Bdgt!T60</f>
        <v>373.92795883361919</v>
      </c>
      <c r="F145" s="131">
        <f>[1]Bdgt!X60</f>
        <v>260.72041166380785</v>
      </c>
      <c r="G145" s="132">
        <f>[1]Bdgt!AB60</f>
        <v>34.305317324185246</v>
      </c>
      <c r="H145" s="103">
        <f t="shared" si="73"/>
        <v>0</v>
      </c>
      <c r="I145" s="133"/>
      <c r="J145" s="134"/>
      <c r="K145" s="135"/>
      <c r="L145" s="136">
        <f>SUM(L146:L147)</f>
        <v>1000</v>
      </c>
      <c r="M145" s="137">
        <f t="shared" ref="M145:P145" si="145">SUM(M146:M147)</f>
        <v>331.04631217838767</v>
      </c>
      <c r="N145" s="138">
        <f t="shared" si="145"/>
        <v>373.92795883361924</v>
      </c>
      <c r="O145" s="138">
        <f t="shared" si="145"/>
        <v>260.72041166380791</v>
      </c>
      <c r="P145" s="139">
        <f t="shared" si="145"/>
        <v>34.305317324185253</v>
      </c>
      <c r="Q145" s="52">
        <f t="shared" si="72"/>
        <v>0</v>
      </c>
      <c r="R145" s="112"/>
      <c r="S145" s="166"/>
      <c r="T145" s="161"/>
    </row>
    <row r="146" spans="1:20" s="167" customFormat="1" outlineLevel="2" x14ac:dyDescent="0.2">
      <c r="A146" s="142"/>
      <c r="B146" s="143"/>
      <c r="C146" s="144"/>
      <c r="D146" s="145"/>
      <c r="E146" s="145"/>
      <c r="F146" s="145"/>
      <c r="G146" s="146"/>
      <c r="H146" s="103"/>
      <c r="I146" s="163"/>
      <c r="J146" s="164"/>
      <c r="K146" s="165"/>
      <c r="L146" s="150">
        <v>500</v>
      </c>
      <c r="M146" s="151">
        <f>L146*$R$4</f>
        <v>165.52315608919383</v>
      </c>
      <c r="N146" s="152">
        <f t="shared" ref="N146:N147" si="146">L146*$S$4</f>
        <v>186.96397941680962</v>
      </c>
      <c r="O146" s="152">
        <f t="shared" ref="O146:O147" si="147">L146*$T$4</f>
        <v>130.36020583190395</v>
      </c>
      <c r="P146" s="160">
        <f t="shared" ref="P146:P147" si="148">L146*$U$4</f>
        <v>17.152658662092627</v>
      </c>
      <c r="Q146" s="52">
        <f t="shared" si="72"/>
        <v>0</v>
      </c>
      <c r="R146" s="154" t="s">
        <v>10</v>
      </c>
      <c r="S146" s="166"/>
      <c r="T146" s="166"/>
    </row>
    <row r="147" spans="1:20" s="167" customFormat="1" outlineLevel="2" x14ac:dyDescent="0.2">
      <c r="A147" s="142"/>
      <c r="B147" s="143"/>
      <c r="C147" s="144"/>
      <c r="D147" s="145"/>
      <c r="E147" s="145"/>
      <c r="F147" s="145"/>
      <c r="G147" s="146"/>
      <c r="H147" s="103"/>
      <c r="I147" s="163"/>
      <c r="J147" s="164"/>
      <c r="K147" s="165"/>
      <c r="L147" s="150">
        <v>500</v>
      </c>
      <c r="M147" s="151">
        <f>L147*$R$4</f>
        <v>165.52315608919383</v>
      </c>
      <c r="N147" s="152">
        <f t="shared" si="146"/>
        <v>186.96397941680962</v>
      </c>
      <c r="O147" s="152">
        <f t="shared" si="147"/>
        <v>130.36020583190395</v>
      </c>
      <c r="P147" s="160">
        <f t="shared" si="148"/>
        <v>17.152658662092627</v>
      </c>
      <c r="Q147" s="52">
        <f t="shared" si="72"/>
        <v>0</v>
      </c>
      <c r="R147" s="154" t="s">
        <v>10</v>
      </c>
      <c r="S147" s="166"/>
      <c r="T147" s="166"/>
    </row>
    <row r="148" spans="1:20" s="162" customFormat="1" outlineLevel="1" x14ac:dyDescent="0.2">
      <c r="A148" s="128" t="str">
        <f>[1]Bdgt!E61</f>
        <v>244</v>
      </c>
      <c r="B148" s="129" t="str">
        <f>[1]Bdgt!F61</f>
        <v>Mobilier urbain-Signalétique-Boîtes aux lettres</v>
      </c>
      <c r="C148" s="130">
        <f>[1]Bdgt!I61</f>
        <v>1000</v>
      </c>
      <c r="D148" s="131">
        <f>[1]Bdgt!P61</f>
        <v>331.04631217838761</v>
      </c>
      <c r="E148" s="131">
        <f>[1]Bdgt!T61</f>
        <v>373.92795883361919</v>
      </c>
      <c r="F148" s="131">
        <f>[1]Bdgt!X61</f>
        <v>260.72041166380785</v>
      </c>
      <c r="G148" s="132">
        <f>[1]Bdgt!AB61</f>
        <v>34.305317324185246</v>
      </c>
      <c r="H148" s="103">
        <f t="shared" si="73"/>
        <v>0</v>
      </c>
      <c r="I148" s="133"/>
      <c r="J148" s="134"/>
      <c r="K148" s="135"/>
      <c r="L148" s="136">
        <f>SUM(L149:L150)</f>
        <v>1000</v>
      </c>
      <c r="M148" s="137">
        <f t="shared" ref="M148:P148" si="149">SUM(M149:M150)</f>
        <v>331.04631217838767</v>
      </c>
      <c r="N148" s="138">
        <f t="shared" si="149"/>
        <v>373.92795883361924</v>
      </c>
      <c r="O148" s="138">
        <f t="shared" si="149"/>
        <v>260.72041166380791</v>
      </c>
      <c r="P148" s="139">
        <f t="shared" si="149"/>
        <v>34.305317324185253</v>
      </c>
      <c r="Q148" s="52">
        <f t="shared" si="72"/>
        <v>0</v>
      </c>
      <c r="R148" s="112"/>
      <c r="S148" s="166"/>
      <c r="T148" s="161"/>
    </row>
    <row r="149" spans="1:20" s="167" customFormat="1" outlineLevel="2" x14ac:dyDescent="0.2">
      <c r="A149" s="142"/>
      <c r="B149" s="143"/>
      <c r="C149" s="144"/>
      <c r="D149" s="145"/>
      <c r="E149" s="145"/>
      <c r="F149" s="145"/>
      <c r="G149" s="146"/>
      <c r="H149" s="103"/>
      <c r="I149" s="163"/>
      <c r="J149" s="164"/>
      <c r="K149" s="165"/>
      <c r="L149" s="150">
        <v>500</v>
      </c>
      <c r="M149" s="151">
        <f>L149*$R$4</f>
        <v>165.52315608919383</v>
      </c>
      <c r="N149" s="152">
        <f t="shared" ref="N149:N150" si="150">L149*$S$4</f>
        <v>186.96397941680962</v>
      </c>
      <c r="O149" s="152">
        <f t="shared" ref="O149:O150" si="151">L149*$T$4</f>
        <v>130.36020583190395</v>
      </c>
      <c r="P149" s="160">
        <f t="shared" ref="P149:P150" si="152">L149*$U$4</f>
        <v>17.152658662092627</v>
      </c>
      <c r="Q149" s="52">
        <f t="shared" si="72"/>
        <v>0</v>
      </c>
      <c r="R149" s="154" t="s">
        <v>10</v>
      </c>
      <c r="S149" s="166"/>
      <c r="T149" s="166"/>
    </row>
    <row r="150" spans="1:20" s="167" customFormat="1" outlineLevel="2" x14ac:dyDescent="0.2">
      <c r="A150" s="142"/>
      <c r="B150" s="143"/>
      <c r="C150" s="144"/>
      <c r="D150" s="145"/>
      <c r="E150" s="145"/>
      <c r="F150" s="145"/>
      <c r="G150" s="146"/>
      <c r="H150" s="103"/>
      <c r="I150" s="163"/>
      <c r="J150" s="164"/>
      <c r="K150" s="165"/>
      <c r="L150" s="150">
        <v>500</v>
      </c>
      <c r="M150" s="151">
        <f>L150*$R$4</f>
        <v>165.52315608919383</v>
      </c>
      <c r="N150" s="152">
        <f t="shared" si="150"/>
        <v>186.96397941680962</v>
      </c>
      <c r="O150" s="152">
        <f t="shared" si="151"/>
        <v>130.36020583190395</v>
      </c>
      <c r="P150" s="160">
        <f t="shared" si="152"/>
        <v>17.152658662092627</v>
      </c>
      <c r="Q150" s="52">
        <f t="shared" si="72"/>
        <v>0</v>
      </c>
      <c r="R150" s="154" t="s">
        <v>10</v>
      </c>
      <c r="S150" s="166"/>
      <c r="T150" s="166"/>
    </row>
    <row r="151" spans="1:20" s="162" customFormat="1" outlineLevel="1" x14ac:dyDescent="0.2">
      <c r="A151" s="128" t="str">
        <f>[1]Bdgt!E62</f>
        <v>248</v>
      </c>
      <c r="B151" s="129" t="str">
        <f>[1]Bdgt!F62</f>
        <v xml:space="preserve">Divers </v>
      </c>
      <c r="C151" s="130">
        <f>[1]Bdgt!I62</f>
        <v>1000</v>
      </c>
      <c r="D151" s="131">
        <f>[1]Bdgt!P62</f>
        <v>331.04631217838761</v>
      </c>
      <c r="E151" s="131">
        <f>[1]Bdgt!T62</f>
        <v>373.92795883361919</v>
      </c>
      <c r="F151" s="131">
        <f>[1]Bdgt!X62</f>
        <v>260.72041166380785</v>
      </c>
      <c r="G151" s="132">
        <f>[1]Bdgt!AB62</f>
        <v>34.305317324185246</v>
      </c>
      <c r="H151" s="103">
        <f t="shared" si="73"/>
        <v>0</v>
      </c>
      <c r="I151" s="133"/>
      <c r="J151" s="134"/>
      <c r="K151" s="135"/>
      <c r="L151" s="136">
        <f>SUM(L152:L153)</f>
        <v>1000</v>
      </c>
      <c r="M151" s="137">
        <f t="shared" ref="M151:P151" si="153">SUM(M152:M153)</f>
        <v>331.04631217838767</v>
      </c>
      <c r="N151" s="138">
        <f t="shared" si="153"/>
        <v>373.92795883361924</v>
      </c>
      <c r="O151" s="138">
        <f t="shared" si="153"/>
        <v>260.72041166380791</v>
      </c>
      <c r="P151" s="139">
        <f t="shared" si="153"/>
        <v>34.305317324185253</v>
      </c>
      <c r="Q151" s="52">
        <f t="shared" si="72"/>
        <v>0</v>
      </c>
      <c r="R151" s="112"/>
      <c r="S151" s="166"/>
      <c r="T151" s="161"/>
    </row>
    <row r="152" spans="1:20" s="167" customFormat="1" outlineLevel="2" x14ac:dyDescent="0.2">
      <c r="A152" s="142"/>
      <c r="B152" s="143"/>
      <c r="C152" s="144"/>
      <c r="D152" s="145"/>
      <c r="E152" s="145"/>
      <c r="F152" s="145"/>
      <c r="G152" s="146"/>
      <c r="H152" s="103"/>
      <c r="I152" s="163"/>
      <c r="J152" s="164"/>
      <c r="K152" s="165"/>
      <c r="L152" s="150">
        <v>500</v>
      </c>
      <c r="M152" s="151">
        <f>L152*$R$4</f>
        <v>165.52315608919383</v>
      </c>
      <c r="N152" s="152">
        <f t="shared" ref="N152:N153" si="154">L152*$S$4</f>
        <v>186.96397941680962</v>
      </c>
      <c r="O152" s="152">
        <f t="shared" ref="O152:O153" si="155">L152*$T$4</f>
        <v>130.36020583190395</v>
      </c>
      <c r="P152" s="160">
        <f t="shared" ref="P152:P153" si="156">L152*$U$4</f>
        <v>17.152658662092627</v>
      </c>
      <c r="Q152" s="52">
        <f t="shared" ref="Q152:Q215" si="157">L152-(M152+N152+O152+P152)</f>
        <v>0</v>
      </c>
      <c r="R152" s="154" t="s">
        <v>10</v>
      </c>
      <c r="S152" s="166"/>
      <c r="T152" s="166"/>
    </row>
    <row r="153" spans="1:20" s="167" customFormat="1" outlineLevel="2" x14ac:dyDescent="0.2">
      <c r="A153" s="142"/>
      <c r="B153" s="143"/>
      <c r="C153" s="144"/>
      <c r="D153" s="145"/>
      <c r="E153" s="145"/>
      <c r="F153" s="145"/>
      <c r="G153" s="146"/>
      <c r="H153" s="103"/>
      <c r="I153" s="163"/>
      <c r="J153" s="164"/>
      <c r="K153" s="165"/>
      <c r="L153" s="150">
        <v>500</v>
      </c>
      <c r="M153" s="151">
        <f>L153*$R$4</f>
        <v>165.52315608919383</v>
      </c>
      <c r="N153" s="152">
        <f t="shared" si="154"/>
        <v>186.96397941680962</v>
      </c>
      <c r="O153" s="152">
        <f t="shared" si="155"/>
        <v>130.36020583190395</v>
      </c>
      <c r="P153" s="160">
        <f t="shared" si="156"/>
        <v>17.152658662092627</v>
      </c>
      <c r="Q153" s="52">
        <f t="shared" si="157"/>
        <v>0</v>
      </c>
      <c r="R153" s="154" t="s">
        <v>10</v>
      </c>
      <c r="S153" s="166"/>
      <c r="T153" s="166"/>
    </row>
    <row r="154" spans="1:20" s="127" customFormat="1" x14ac:dyDescent="0.2">
      <c r="A154" s="115" t="str">
        <f>[1]Bdgt!D63</f>
        <v>250</v>
      </c>
      <c r="B154" s="116" t="str">
        <f>[1]Bdgt!F63</f>
        <v>Honoraires techniques - VRD/Aménagement</v>
      </c>
      <c r="C154" s="117">
        <f>SUM(C155:C167)</f>
        <v>5000</v>
      </c>
      <c r="D154" s="118">
        <f t="shared" ref="D154:G154" si="158">SUM(D155:D167)</f>
        <v>1655.231560891938</v>
      </c>
      <c r="E154" s="118">
        <f t="shared" si="158"/>
        <v>1869.6397941680959</v>
      </c>
      <c r="F154" s="118">
        <f t="shared" si="158"/>
        <v>1303.6020583190393</v>
      </c>
      <c r="G154" s="119">
        <f t="shared" si="158"/>
        <v>171.52658662092622</v>
      </c>
      <c r="H154" s="103">
        <f t="shared" ref="H154:H215" si="159">M154-D154</f>
        <v>0</v>
      </c>
      <c r="I154" s="120"/>
      <c r="J154" s="121"/>
      <c r="K154" s="122"/>
      <c r="L154" s="168">
        <f>L155+L158+L161+L164+L167</f>
        <v>5000</v>
      </c>
      <c r="M154" s="125">
        <f t="shared" ref="M154:P154" si="160">M155+M158+M161+M164+M167</f>
        <v>1655.2315608919384</v>
      </c>
      <c r="N154" s="125">
        <f t="shared" si="160"/>
        <v>1869.6397941680962</v>
      </c>
      <c r="O154" s="125">
        <f t="shared" si="160"/>
        <v>1303.6020583190395</v>
      </c>
      <c r="P154" s="126">
        <f t="shared" si="160"/>
        <v>171.52658662092625</v>
      </c>
      <c r="Q154" s="52">
        <f t="shared" si="157"/>
        <v>0</v>
      </c>
      <c r="R154" s="112"/>
      <c r="S154" s="166"/>
      <c r="T154" s="112"/>
    </row>
    <row r="155" spans="1:20" s="162" customFormat="1" outlineLevel="1" x14ac:dyDescent="0.2">
      <c r="A155" s="128" t="str">
        <f>[1]Bdgt!E64</f>
        <v>251</v>
      </c>
      <c r="B155" s="129" t="str">
        <f>[1]Bdgt!F64</f>
        <v>Urbaniste-paysagiste</v>
      </c>
      <c r="C155" s="130">
        <f>[1]Bdgt!I64</f>
        <v>1000</v>
      </c>
      <c r="D155" s="131">
        <f>[1]Bdgt!P64</f>
        <v>331.04631217838761</v>
      </c>
      <c r="E155" s="131">
        <f>[1]Bdgt!T64</f>
        <v>373.92795883361919</v>
      </c>
      <c r="F155" s="131">
        <f>[1]Bdgt!X64</f>
        <v>260.72041166380785</v>
      </c>
      <c r="G155" s="132">
        <f>[1]Bdgt!AB64</f>
        <v>34.305317324185246</v>
      </c>
      <c r="H155" s="103">
        <f t="shared" si="159"/>
        <v>0</v>
      </c>
      <c r="I155" s="133"/>
      <c r="J155" s="134"/>
      <c r="K155" s="135"/>
      <c r="L155" s="136">
        <f>SUM(L156:L157)</f>
        <v>1000</v>
      </c>
      <c r="M155" s="137">
        <f t="shared" ref="M155:P155" si="161">SUM(M156:M157)</f>
        <v>331.04631217838767</v>
      </c>
      <c r="N155" s="138">
        <f t="shared" si="161"/>
        <v>373.92795883361924</v>
      </c>
      <c r="O155" s="138">
        <f t="shared" si="161"/>
        <v>260.72041166380791</v>
      </c>
      <c r="P155" s="139">
        <f t="shared" si="161"/>
        <v>34.305317324185253</v>
      </c>
      <c r="Q155" s="52">
        <f t="shared" si="157"/>
        <v>0</v>
      </c>
      <c r="R155" s="112"/>
      <c r="S155" s="166"/>
      <c r="T155" s="161"/>
    </row>
    <row r="156" spans="1:20" s="167" customFormat="1" outlineLevel="2" x14ac:dyDescent="0.2">
      <c r="A156" s="142"/>
      <c r="B156" s="143"/>
      <c r="C156" s="144"/>
      <c r="D156" s="145"/>
      <c r="E156" s="145"/>
      <c r="F156" s="145"/>
      <c r="G156" s="146"/>
      <c r="H156" s="103"/>
      <c r="I156" s="163"/>
      <c r="J156" s="164"/>
      <c r="K156" s="165"/>
      <c r="L156" s="150">
        <v>500</v>
      </c>
      <c r="M156" s="151">
        <f>L156*$R$4</f>
        <v>165.52315608919383</v>
      </c>
      <c r="N156" s="152">
        <f t="shared" ref="N156:N157" si="162">L156*$S$4</f>
        <v>186.96397941680962</v>
      </c>
      <c r="O156" s="152">
        <f t="shared" ref="O156:O157" si="163">L156*$T$4</f>
        <v>130.36020583190395</v>
      </c>
      <c r="P156" s="160">
        <f t="shared" ref="P156:P157" si="164">L156*$U$4</f>
        <v>17.152658662092627</v>
      </c>
      <c r="Q156" s="52">
        <f t="shared" si="157"/>
        <v>0</v>
      </c>
      <c r="R156" s="154" t="s">
        <v>10</v>
      </c>
      <c r="S156" s="166"/>
      <c r="T156" s="166"/>
    </row>
    <row r="157" spans="1:20" s="167" customFormat="1" outlineLevel="2" x14ac:dyDescent="0.2">
      <c r="A157" s="142"/>
      <c r="B157" s="143"/>
      <c r="C157" s="144"/>
      <c r="D157" s="145"/>
      <c r="E157" s="145"/>
      <c r="F157" s="145"/>
      <c r="G157" s="146"/>
      <c r="H157" s="103"/>
      <c r="I157" s="163"/>
      <c r="J157" s="164"/>
      <c r="K157" s="165"/>
      <c r="L157" s="150">
        <v>500</v>
      </c>
      <c r="M157" s="151">
        <f>L157*$R$4</f>
        <v>165.52315608919383</v>
      </c>
      <c r="N157" s="152">
        <f t="shared" si="162"/>
        <v>186.96397941680962</v>
      </c>
      <c r="O157" s="152">
        <f t="shared" si="163"/>
        <v>130.36020583190395</v>
      </c>
      <c r="P157" s="160">
        <f t="shared" si="164"/>
        <v>17.152658662092627</v>
      </c>
      <c r="Q157" s="52">
        <f t="shared" si="157"/>
        <v>0</v>
      </c>
      <c r="R157" s="154" t="s">
        <v>10</v>
      </c>
      <c r="S157" s="166"/>
      <c r="T157" s="166"/>
    </row>
    <row r="158" spans="1:20" s="162" customFormat="1" outlineLevel="1" x14ac:dyDescent="0.2">
      <c r="A158" s="128" t="str">
        <f>[1]Bdgt!E65</f>
        <v>252</v>
      </c>
      <c r="B158" s="129" t="str">
        <f>[1]Bdgt!F65</f>
        <v>Etudes d'impact, loi sur l'eau</v>
      </c>
      <c r="C158" s="130">
        <f>[1]Bdgt!I65</f>
        <v>1000</v>
      </c>
      <c r="D158" s="131">
        <f>[1]Bdgt!P65</f>
        <v>331.04631217838761</v>
      </c>
      <c r="E158" s="131">
        <f>[1]Bdgt!T65</f>
        <v>373.92795883361919</v>
      </c>
      <c r="F158" s="131">
        <f>[1]Bdgt!X65</f>
        <v>260.72041166380785</v>
      </c>
      <c r="G158" s="132">
        <f>[1]Bdgt!AB65</f>
        <v>34.305317324185246</v>
      </c>
      <c r="H158" s="103">
        <f t="shared" si="159"/>
        <v>0</v>
      </c>
      <c r="I158" s="133"/>
      <c r="J158" s="134"/>
      <c r="K158" s="135"/>
      <c r="L158" s="136">
        <f>SUM(L159:L160)</f>
        <v>1000</v>
      </c>
      <c r="M158" s="137">
        <f t="shared" ref="M158:P158" si="165">SUM(M159:M160)</f>
        <v>331.04631217838767</v>
      </c>
      <c r="N158" s="138">
        <f t="shared" si="165"/>
        <v>373.92795883361924</v>
      </c>
      <c r="O158" s="138">
        <f t="shared" si="165"/>
        <v>260.72041166380791</v>
      </c>
      <c r="P158" s="139">
        <f t="shared" si="165"/>
        <v>34.305317324185253</v>
      </c>
      <c r="Q158" s="52">
        <f t="shared" si="157"/>
        <v>0</v>
      </c>
      <c r="R158" s="112"/>
      <c r="S158" s="166"/>
      <c r="T158" s="161"/>
    </row>
    <row r="159" spans="1:20" s="167" customFormat="1" outlineLevel="2" x14ac:dyDescent="0.2">
      <c r="A159" s="142"/>
      <c r="B159" s="143"/>
      <c r="C159" s="144"/>
      <c r="D159" s="145"/>
      <c r="E159" s="145"/>
      <c r="F159" s="145"/>
      <c r="G159" s="146"/>
      <c r="H159" s="103"/>
      <c r="I159" s="163"/>
      <c r="J159" s="164"/>
      <c r="K159" s="165"/>
      <c r="L159" s="150">
        <v>500</v>
      </c>
      <c r="M159" s="151">
        <f>L159*$R$4</f>
        <v>165.52315608919383</v>
      </c>
      <c r="N159" s="152">
        <f t="shared" ref="N159:N160" si="166">L159*$S$4</f>
        <v>186.96397941680962</v>
      </c>
      <c r="O159" s="152">
        <f t="shared" ref="O159:O160" si="167">L159*$T$4</f>
        <v>130.36020583190395</v>
      </c>
      <c r="P159" s="160">
        <f t="shared" ref="P159:P160" si="168">L159*$U$4</f>
        <v>17.152658662092627</v>
      </c>
      <c r="Q159" s="52">
        <f t="shared" si="157"/>
        <v>0</v>
      </c>
      <c r="R159" s="154" t="s">
        <v>10</v>
      </c>
      <c r="S159" s="166"/>
      <c r="T159" s="166"/>
    </row>
    <row r="160" spans="1:20" s="167" customFormat="1" outlineLevel="2" x14ac:dyDescent="0.2">
      <c r="A160" s="142"/>
      <c r="B160" s="143"/>
      <c r="C160" s="144"/>
      <c r="D160" s="145"/>
      <c r="E160" s="145"/>
      <c r="F160" s="145"/>
      <c r="G160" s="146"/>
      <c r="H160" s="103"/>
      <c r="I160" s="163"/>
      <c r="J160" s="164"/>
      <c r="K160" s="165"/>
      <c r="L160" s="150">
        <v>500</v>
      </c>
      <c r="M160" s="151">
        <f>L160*$R$4</f>
        <v>165.52315608919383</v>
      </c>
      <c r="N160" s="152">
        <f t="shared" si="166"/>
        <v>186.96397941680962</v>
      </c>
      <c r="O160" s="152">
        <f t="shared" si="167"/>
        <v>130.36020583190395</v>
      </c>
      <c r="P160" s="160">
        <f t="shared" si="168"/>
        <v>17.152658662092627</v>
      </c>
      <c r="Q160" s="52">
        <f t="shared" si="157"/>
        <v>0</v>
      </c>
      <c r="R160" s="154" t="s">
        <v>10</v>
      </c>
      <c r="S160" s="166"/>
      <c r="T160" s="166"/>
    </row>
    <row r="161" spans="1:20" s="162" customFormat="1" outlineLevel="1" x14ac:dyDescent="0.2">
      <c r="A161" s="128" t="str">
        <f>[1]Bdgt!E66</f>
        <v>253</v>
      </c>
      <c r="B161" s="129" t="str">
        <f>[1]Bdgt!F66</f>
        <v>BET  VRD</v>
      </c>
      <c r="C161" s="130">
        <f>[1]Bdgt!I66</f>
        <v>1000</v>
      </c>
      <c r="D161" s="131">
        <f>[1]Bdgt!P66</f>
        <v>331.04631217838761</v>
      </c>
      <c r="E161" s="131">
        <f>[1]Bdgt!T66</f>
        <v>373.92795883361919</v>
      </c>
      <c r="F161" s="131">
        <f>[1]Bdgt!X66</f>
        <v>260.72041166380785</v>
      </c>
      <c r="G161" s="132">
        <f>[1]Bdgt!AB66</f>
        <v>34.305317324185246</v>
      </c>
      <c r="H161" s="103">
        <f t="shared" si="159"/>
        <v>0</v>
      </c>
      <c r="I161" s="133"/>
      <c r="J161" s="134"/>
      <c r="K161" s="135"/>
      <c r="L161" s="136">
        <f>SUM(L162:L163)</f>
        <v>1000</v>
      </c>
      <c r="M161" s="137">
        <f t="shared" ref="M161:P161" si="169">SUM(M162:M163)</f>
        <v>331.04631217838767</v>
      </c>
      <c r="N161" s="138">
        <f t="shared" si="169"/>
        <v>373.92795883361924</v>
      </c>
      <c r="O161" s="138">
        <f t="shared" si="169"/>
        <v>260.72041166380791</v>
      </c>
      <c r="P161" s="139">
        <f t="shared" si="169"/>
        <v>34.305317324185253</v>
      </c>
      <c r="Q161" s="52">
        <f t="shared" si="157"/>
        <v>0</v>
      </c>
      <c r="R161" s="112"/>
      <c r="S161" s="166"/>
      <c r="T161" s="161"/>
    </row>
    <row r="162" spans="1:20" s="167" customFormat="1" outlineLevel="2" x14ac:dyDescent="0.2">
      <c r="A162" s="142"/>
      <c r="B162" s="143"/>
      <c r="C162" s="144"/>
      <c r="D162" s="145"/>
      <c r="E162" s="145"/>
      <c r="F162" s="145"/>
      <c r="G162" s="146"/>
      <c r="H162" s="103"/>
      <c r="I162" s="163"/>
      <c r="J162" s="164"/>
      <c r="K162" s="165"/>
      <c r="L162" s="150">
        <v>500</v>
      </c>
      <c r="M162" s="151">
        <f>L162*$R$4</f>
        <v>165.52315608919383</v>
      </c>
      <c r="N162" s="152">
        <f t="shared" ref="N162:N163" si="170">L162*$S$4</f>
        <v>186.96397941680962</v>
      </c>
      <c r="O162" s="152">
        <f t="shared" ref="O162:O163" si="171">L162*$T$4</f>
        <v>130.36020583190395</v>
      </c>
      <c r="P162" s="160">
        <f t="shared" ref="P162:P163" si="172">L162*$U$4</f>
        <v>17.152658662092627</v>
      </c>
      <c r="Q162" s="52">
        <f t="shared" si="157"/>
        <v>0</v>
      </c>
      <c r="R162" s="154" t="s">
        <v>10</v>
      </c>
      <c r="S162" s="166"/>
      <c r="T162" s="166"/>
    </row>
    <row r="163" spans="1:20" s="167" customFormat="1" outlineLevel="2" x14ac:dyDescent="0.2">
      <c r="A163" s="142"/>
      <c r="B163" s="143"/>
      <c r="C163" s="144"/>
      <c r="D163" s="145"/>
      <c r="E163" s="145"/>
      <c r="F163" s="145"/>
      <c r="G163" s="146"/>
      <c r="H163" s="103"/>
      <c r="I163" s="163"/>
      <c r="J163" s="164"/>
      <c r="K163" s="165"/>
      <c r="L163" s="150">
        <v>500</v>
      </c>
      <c r="M163" s="151">
        <f>L163*$R$4</f>
        <v>165.52315608919383</v>
      </c>
      <c r="N163" s="152">
        <f t="shared" si="170"/>
        <v>186.96397941680962</v>
      </c>
      <c r="O163" s="152">
        <f t="shared" si="171"/>
        <v>130.36020583190395</v>
      </c>
      <c r="P163" s="160">
        <f t="shared" si="172"/>
        <v>17.152658662092627</v>
      </c>
      <c r="Q163" s="52">
        <f t="shared" si="157"/>
        <v>0</v>
      </c>
      <c r="R163" s="154" t="s">
        <v>10</v>
      </c>
      <c r="S163" s="166"/>
      <c r="T163" s="166"/>
    </row>
    <row r="164" spans="1:20" s="162" customFormat="1" outlineLevel="1" x14ac:dyDescent="0.2">
      <c r="A164" s="128" t="str">
        <f>[1]Bdgt!E67</f>
        <v>254</v>
      </c>
      <c r="B164" s="129" t="str">
        <f>[1]Bdgt!F67</f>
        <v>SPS - VRD</v>
      </c>
      <c r="C164" s="130">
        <f>[1]Bdgt!I67</f>
        <v>1000</v>
      </c>
      <c r="D164" s="131">
        <f>[1]Bdgt!P67</f>
        <v>331.04631217838761</v>
      </c>
      <c r="E164" s="131">
        <f>[1]Bdgt!T67</f>
        <v>373.92795883361919</v>
      </c>
      <c r="F164" s="131">
        <f>[1]Bdgt!X67</f>
        <v>260.72041166380785</v>
      </c>
      <c r="G164" s="132">
        <f>[1]Bdgt!AB67</f>
        <v>34.305317324185246</v>
      </c>
      <c r="H164" s="103">
        <f t="shared" si="159"/>
        <v>0</v>
      </c>
      <c r="I164" s="133"/>
      <c r="J164" s="134"/>
      <c r="K164" s="135"/>
      <c r="L164" s="136">
        <f>SUM(L165:L166)</f>
        <v>1000</v>
      </c>
      <c r="M164" s="137">
        <f t="shared" ref="M164:P164" si="173">SUM(M165:M166)</f>
        <v>331.04631217838767</v>
      </c>
      <c r="N164" s="138">
        <f t="shared" si="173"/>
        <v>373.92795883361924</v>
      </c>
      <c r="O164" s="138">
        <f t="shared" si="173"/>
        <v>260.72041166380791</v>
      </c>
      <c r="P164" s="139">
        <f t="shared" si="173"/>
        <v>34.305317324185253</v>
      </c>
      <c r="Q164" s="52">
        <f t="shared" si="157"/>
        <v>0</v>
      </c>
      <c r="R164" s="112"/>
      <c r="S164" s="166"/>
      <c r="T164" s="161"/>
    </row>
    <row r="165" spans="1:20" s="167" customFormat="1" outlineLevel="2" x14ac:dyDescent="0.2">
      <c r="A165" s="142"/>
      <c r="B165" s="143"/>
      <c r="C165" s="144"/>
      <c r="D165" s="145"/>
      <c r="E165" s="145"/>
      <c r="F165" s="145"/>
      <c r="G165" s="146"/>
      <c r="H165" s="103"/>
      <c r="I165" s="163"/>
      <c r="J165" s="164"/>
      <c r="K165" s="165"/>
      <c r="L165" s="150">
        <v>500</v>
      </c>
      <c r="M165" s="151">
        <f>L165*$R$4</f>
        <v>165.52315608919383</v>
      </c>
      <c r="N165" s="152">
        <f t="shared" ref="N165:N166" si="174">L165*$S$4</f>
        <v>186.96397941680962</v>
      </c>
      <c r="O165" s="152">
        <f t="shared" ref="O165:O166" si="175">L165*$T$4</f>
        <v>130.36020583190395</v>
      </c>
      <c r="P165" s="160">
        <f t="shared" ref="P165:P166" si="176">L165*$U$4</f>
        <v>17.152658662092627</v>
      </c>
      <c r="Q165" s="52">
        <f t="shared" si="157"/>
        <v>0</v>
      </c>
      <c r="R165" s="154" t="s">
        <v>10</v>
      </c>
      <c r="S165" s="166"/>
      <c r="T165" s="166"/>
    </row>
    <row r="166" spans="1:20" s="167" customFormat="1" outlineLevel="2" x14ac:dyDescent="0.2">
      <c r="A166" s="142"/>
      <c r="B166" s="143"/>
      <c r="C166" s="144"/>
      <c r="D166" s="145"/>
      <c r="E166" s="145"/>
      <c r="F166" s="145"/>
      <c r="G166" s="146"/>
      <c r="H166" s="103"/>
      <c r="I166" s="163"/>
      <c r="J166" s="164"/>
      <c r="K166" s="165"/>
      <c r="L166" s="150">
        <v>500</v>
      </c>
      <c r="M166" s="151">
        <f>L166*$R$4</f>
        <v>165.52315608919383</v>
      </c>
      <c r="N166" s="152">
        <f t="shared" si="174"/>
        <v>186.96397941680962</v>
      </c>
      <c r="O166" s="152">
        <f t="shared" si="175"/>
        <v>130.36020583190395</v>
      </c>
      <c r="P166" s="160">
        <f t="shared" si="176"/>
        <v>17.152658662092627</v>
      </c>
      <c r="Q166" s="52">
        <f t="shared" si="157"/>
        <v>0</v>
      </c>
      <c r="R166" s="154" t="s">
        <v>10</v>
      </c>
      <c r="S166" s="166"/>
      <c r="T166" s="166"/>
    </row>
    <row r="167" spans="1:20" s="162" customFormat="1" outlineLevel="1" x14ac:dyDescent="0.2">
      <c r="A167" s="128" t="str">
        <f>[1]Bdgt!E68</f>
        <v>255</v>
      </c>
      <c r="B167" s="129" t="str">
        <f>[1]Bdgt!F68</f>
        <v>Géomètre (DA- parcellaire)</v>
      </c>
      <c r="C167" s="130">
        <f>[1]Bdgt!I68</f>
        <v>1000</v>
      </c>
      <c r="D167" s="131">
        <f>[1]Bdgt!P68</f>
        <v>331.04631217838761</v>
      </c>
      <c r="E167" s="131">
        <f>[1]Bdgt!T68</f>
        <v>373.92795883361919</v>
      </c>
      <c r="F167" s="131">
        <f>[1]Bdgt!X68</f>
        <v>260.72041166380785</v>
      </c>
      <c r="G167" s="132">
        <f>[1]Bdgt!AB68</f>
        <v>34.305317324185246</v>
      </c>
      <c r="H167" s="103">
        <f t="shared" si="159"/>
        <v>0</v>
      </c>
      <c r="I167" s="133"/>
      <c r="J167" s="134"/>
      <c r="K167" s="135"/>
      <c r="L167" s="136">
        <f>SUM(L168:L169)</f>
        <v>1000</v>
      </c>
      <c r="M167" s="137">
        <f t="shared" ref="M167:P167" si="177">SUM(M168:M169)</f>
        <v>331.04631217838767</v>
      </c>
      <c r="N167" s="138">
        <f t="shared" si="177"/>
        <v>373.92795883361924</v>
      </c>
      <c r="O167" s="138">
        <f t="shared" si="177"/>
        <v>260.72041166380791</v>
      </c>
      <c r="P167" s="139">
        <f t="shared" si="177"/>
        <v>34.305317324185253</v>
      </c>
      <c r="Q167" s="52">
        <f t="shared" si="157"/>
        <v>0</v>
      </c>
      <c r="R167" s="112"/>
      <c r="S167" s="166"/>
      <c r="T167" s="161"/>
    </row>
    <row r="168" spans="1:20" s="167" customFormat="1" outlineLevel="2" x14ac:dyDescent="0.2">
      <c r="A168" s="142"/>
      <c r="B168" s="143"/>
      <c r="C168" s="144"/>
      <c r="D168" s="145"/>
      <c r="E168" s="145"/>
      <c r="F168" s="145"/>
      <c r="G168" s="146"/>
      <c r="H168" s="103"/>
      <c r="I168" s="163"/>
      <c r="J168" s="164"/>
      <c r="K168" s="165"/>
      <c r="L168" s="150">
        <v>500</v>
      </c>
      <c r="M168" s="151">
        <f>L168*$R$4</f>
        <v>165.52315608919383</v>
      </c>
      <c r="N168" s="152">
        <f t="shared" ref="N168:N169" si="178">L168*$S$4</f>
        <v>186.96397941680962</v>
      </c>
      <c r="O168" s="152">
        <f t="shared" ref="O168:O169" si="179">L168*$T$4</f>
        <v>130.36020583190395</v>
      </c>
      <c r="P168" s="160">
        <f t="shared" ref="P168:P169" si="180">L168*$U$4</f>
        <v>17.152658662092627</v>
      </c>
      <c r="Q168" s="52">
        <f t="shared" si="157"/>
        <v>0</v>
      </c>
      <c r="R168" s="154" t="s">
        <v>10</v>
      </c>
      <c r="S168" s="166"/>
      <c r="T168" s="166"/>
    </row>
    <row r="169" spans="1:20" s="167" customFormat="1" outlineLevel="2" x14ac:dyDescent="0.2">
      <c r="A169" s="142"/>
      <c r="B169" s="143"/>
      <c r="C169" s="144"/>
      <c r="D169" s="145"/>
      <c r="E169" s="145"/>
      <c r="F169" s="145"/>
      <c r="G169" s="146"/>
      <c r="H169" s="103"/>
      <c r="I169" s="163"/>
      <c r="J169" s="164"/>
      <c r="K169" s="165"/>
      <c r="L169" s="150">
        <v>500</v>
      </c>
      <c r="M169" s="151">
        <f>L169*$R$4</f>
        <v>165.52315608919383</v>
      </c>
      <c r="N169" s="152">
        <f t="shared" si="178"/>
        <v>186.96397941680962</v>
      </c>
      <c r="O169" s="152">
        <f t="shared" si="179"/>
        <v>130.36020583190395</v>
      </c>
      <c r="P169" s="160">
        <f t="shared" si="180"/>
        <v>17.152658662092627</v>
      </c>
      <c r="Q169" s="52">
        <f t="shared" si="157"/>
        <v>0</v>
      </c>
      <c r="R169" s="154" t="s">
        <v>10</v>
      </c>
      <c r="S169" s="166"/>
      <c r="T169" s="166"/>
    </row>
    <row r="170" spans="1:20" s="127" customFormat="1" outlineLevel="1" x14ac:dyDescent="0.2">
      <c r="A170" s="115" t="str">
        <f>[1]Bdgt!D69</f>
        <v>260</v>
      </c>
      <c r="B170" s="116" t="str">
        <f>[1]Bdgt!F69</f>
        <v>Autres frais annexes techniques - VRD</v>
      </c>
      <c r="C170" s="117">
        <f>SUM(C171:C177)</f>
        <v>3000</v>
      </c>
      <c r="D170" s="118">
        <f t="shared" ref="D170:G170" si="181">SUM(D171:D177)</f>
        <v>993.13893653516288</v>
      </c>
      <c r="E170" s="118">
        <f t="shared" si="181"/>
        <v>1121.7838765008576</v>
      </c>
      <c r="F170" s="118">
        <f t="shared" si="181"/>
        <v>782.1612349914235</v>
      </c>
      <c r="G170" s="119">
        <f t="shared" si="181"/>
        <v>102.91595197255575</v>
      </c>
      <c r="H170" s="103">
        <f t="shared" si="159"/>
        <v>0</v>
      </c>
      <c r="I170" s="120"/>
      <c r="J170" s="121"/>
      <c r="K170" s="122"/>
      <c r="L170" s="168">
        <f>L171+L174+L177</f>
        <v>3000</v>
      </c>
      <c r="M170" s="125">
        <f>M171+M174+M177</f>
        <v>993.138936535163</v>
      </c>
      <c r="N170" s="125">
        <f t="shared" ref="N170:P170" si="182">N171+N174+N177</f>
        <v>1121.7838765008578</v>
      </c>
      <c r="O170" s="125">
        <f t="shared" si="182"/>
        <v>782.16123499142373</v>
      </c>
      <c r="P170" s="126">
        <f t="shared" si="182"/>
        <v>102.91595197255576</v>
      </c>
      <c r="Q170" s="52">
        <f t="shared" si="157"/>
        <v>0</v>
      </c>
      <c r="R170" s="112"/>
      <c r="S170" s="166"/>
      <c r="T170" s="112"/>
    </row>
    <row r="171" spans="1:20" s="162" customFormat="1" outlineLevel="1" x14ac:dyDescent="0.2">
      <c r="A171" s="128" t="str">
        <f>[1]Bdgt!E70</f>
        <v>261</v>
      </c>
      <c r="B171" s="129" t="str">
        <f>[1]Bdgt!F70</f>
        <v>Divers, affichage et constats</v>
      </c>
      <c r="C171" s="130">
        <f>[1]Bdgt!I70</f>
        <v>1000</v>
      </c>
      <c r="D171" s="131">
        <f>[1]Bdgt!P70</f>
        <v>331.04631217838761</v>
      </c>
      <c r="E171" s="131">
        <f>[1]Bdgt!T70</f>
        <v>373.92795883361919</v>
      </c>
      <c r="F171" s="131">
        <f>[1]Bdgt!X70</f>
        <v>260.72041166380785</v>
      </c>
      <c r="G171" s="132">
        <f>[1]Bdgt!AB70</f>
        <v>34.305317324185246</v>
      </c>
      <c r="H171" s="103">
        <f t="shared" si="159"/>
        <v>0</v>
      </c>
      <c r="I171" s="133"/>
      <c r="J171" s="134"/>
      <c r="K171" s="135"/>
      <c r="L171" s="136">
        <f>SUM(L172:L173)</f>
        <v>1000</v>
      </c>
      <c r="M171" s="137">
        <f t="shared" ref="M171:P171" si="183">SUM(M172:M173)</f>
        <v>331.04631217838767</v>
      </c>
      <c r="N171" s="138">
        <f t="shared" si="183"/>
        <v>373.92795883361924</v>
      </c>
      <c r="O171" s="138">
        <f t="shared" si="183"/>
        <v>260.72041166380791</v>
      </c>
      <c r="P171" s="139">
        <f t="shared" si="183"/>
        <v>34.305317324185253</v>
      </c>
      <c r="Q171" s="52">
        <f t="shared" si="157"/>
        <v>0</v>
      </c>
      <c r="R171" s="112"/>
      <c r="S171" s="166"/>
      <c r="T171" s="161"/>
    </row>
    <row r="172" spans="1:20" s="167" customFormat="1" outlineLevel="2" x14ac:dyDescent="0.2">
      <c r="A172" s="142"/>
      <c r="B172" s="143"/>
      <c r="C172" s="144"/>
      <c r="D172" s="145"/>
      <c r="E172" s="145"/>
      <c r="F172" s="145"/>
      <c r="G172" s="146"/>
      <c r="H172" s="103"/>
      <c r="I172" s="163"/>
      <c r="J172" s="164"/>
      <c r="K172" s="165"/>
      <c r="L172" s="150">
        <v>500</v>
      </c>
      <c r="M172" s="151">
        <f>L172*$R$4</f>
        <v>165.52315608919383</v>
      </c>
      <c r="N172" s="152">
        <f t="shared" ref="N172:N173" si="184">L172*$S$4</f>
        <v>186.96397941680962</v>
      </c>
      <c r="O172" s="152">
        <f t="shared" ref="O172:O173" si="185">L172*$T$4</f>
        <v>130.36020583190395</v>
      </c>
      <c r="P172" s="160">
        <f t="shared" ref="P172:P173" si="186">L172*$U$4</f>
        <v>17.152658662092627</v>
      </c>
      <c r="Q172" s="52">
        <f t="shared" si="157"/>
        <v>0</v>
      </c>
      <c r="R172" s="154" t="s">
        <v>10</v>
      </c>
      <c r="S172" s="166"/>
      <c r="T172" s="166"/>
    </row>
    <row r="173" spans="1:20" s="167" customFormat="1" outlineLevel="2" x14ac:dyDescent="0.2">
      <c r="A173" s="142"/>
      <c r="B173" s="143"/>
      <c r="C173" s="144"/>
      <c r="D173" s="145"/>
      <c r="E173" s="145"/>
      <c r="F173" s="145"/>
      <c r="G173" s="146"/>
      <c r="H173" s="103"/>
      <c r="I173" s="163"/>
      <c r="J173" s="164"/>
      <c r="K173" s="165"/>
      <c r="L173" s="150">
        <v>500</v>
      </c>
      <c r="M173" s="151">
        <f>L173*$R$4</f>
        <v>165.52315608919383</v>
      </c>
      <c r="N173" s="152">
        <f t="shared" si="184"/>
        <v>186.96397941680962</v>
      </c>
      <c r="O173" s="152">
        <f t="shared" si="185"/>
        <v>130.36020583190395</v>
      </c>
      <c r="P173" s="160">
        <f t="shared" si="186"/>
        <v>17.152658662092627</v>
      </c>
      <c r="Q173" s="52">
        <f t="shared" si="157"/>
        <v>0</v>
      </c>
      <c r="R173" s="154" t="s">
        <v>10</v>
      </c>
      <c r="S173" s="166"/>
      <c r="T173" s="166"/>
    </row>
    <row r="174" spans="1:20" s="162" customFormat="1" outlineLevel="1" x14ac:dyDescent="0.2">
      <c r="A174" s="128" t="str">
        <f>[1]Bdgt!E71</f>
        <v>262</v>
      </c>
      <c r="B174" s="129" t="str">
        <f>[1]Bdgt!F71</f>
        <v>Frais de plans, tirages, dossiers, photos, maquettes</v>
      </c>
      <c r="C174" s="130">
        <f>[1]Bdgt!I71</f>
        <v>1000</v>
      </c>
      <c r="D174" s="131">
        <f>[1]Bdgt!P71</f>
        <v>331.04631217838761</v>
      </c>
      <c r="E174" s="131">
        <f>[1]Bdgt!T71</f>
        <v>373.92795883361919</v>
      </c>
      <c r="F174" s="131">
        <f>[1]Bdgt!X71</f>
        <v>260.72041166380785</v>
      </c>
      <c r="G174" s="132">
        <f>[1]Bdgt!AB71</f>
        <v>34.305317324185246</v>
      </c>
      <c r="H174" s="103">
        <f t="shared" si="159"/>
        <v>0</v>
      </c>
      <c r="I174" s="133"/>
      <c r="J174" s="134"/>
      <c r="K174" s="135"/>
      <c r="L174" s="136">
        <f>SUM(L175:L176)</f>
        <v>1000</v>
      </c>
      <c r="M174" s="137">
        <f t="shared" ref="M174:P174" si="187">SUM(M175:M176)</f>
        <v>331.04631217838767</v>
      </c>
      <c r="N174" s="138">
        <f t="shared" si="187"/>
        <v>373.92795883361924</v>
      </c>
      <c r="O174" s="138">
        <f t="shared" si="187"/>
        <v>260.72041166380791</v>
      </c>
      <c r="P174" s="139">
        <f t="shared" si="187"/>
        <v>34.305317324185253</v>
      </c>
      <c r="Q174" s="52">
        <f t="shared" si="157"/>
        <v>0</v>
      </c>
      <c r="R174" s="112"/>
      <c r="S174" s="166"/>
      <c r="T174" s="161"/>
    </row>
    <row r="175" spans="1:20" s="167" customFormat="1" outlineLevel="2" x14ac:dyDescent="0.2">
      <c r="A175" s="142"/>
      <c r="B175" s="143"/>
      <c r="C175" s="144"/>
      <c r="D175" s="145"/>
      <c r="E175" s="145"/>
      <c r="F175" s="145"/>
      <c r="G175" s="146"/>
      <c r="H175" s="103"/>
      <c r="I175" s="163"/>
      <c r="J175" s="164"/>
      <c r="K175" s="165"/>
      <c r="L175" s="150">
        <v>500</v>
      </c>
      <c r="M175" s="151">
        <f>L175*$R$4</f>
        <v>165.52315608919383</v>
      </c>
      <c r="N175" s="152">
        <f t="shared" ref="N175:N176" si="188">L175*$S$4</f>
        <v>186.96397941680962</v>
      </c>
      <c r="O175" s="152">
        <f t="shared" ref="O175:O176" si="189">L175*$T$4</f>
        <v>130.36020583190395</v>
      </c>
      <c r="P175" s="160">
        <f t="shared" ref="P175:P176" si="190">L175*$U$4</f>
        <v>17.152658662092627</v>
      </c>
      <c r="Q175" s="52">
        <f t="shared" si="157"/>
        <v>0</v>
      </c>
      <c r="R175" s="154" t="s">
        <v>10</v>
      </c>
      <c r="S175" s="166"/>
      <c r="T175" s="166"/>
    </row>
    <row r="176" spans="1:20" s="167" customFormat="1" outlineLevel="2" x14ac:dyDescent="0.2">
      <c r="A176" s="142"/>
      <c r="B176" s="143"/>
      <c r="C176" s="144"/>
      <c r="D176" s="145"/>
      <c r="E176" s="145"/>
      <c r="F176" s="145"/>
      <c r="G176" s="146"/>
      <c r="H176" s="103"/>
      <c r="I176" s="163"/>
      <c r="J176" s="164"/>
      <c r="K176" s="165"/>
      <c r="L176" s="150">
        <v>500</v>
      </c>
      <c r="M176" s="151">
        <f>L176*$R$4</f>
        <v>165.52315608919383</v>
      </c>
      <c r="N176" s="152">
        <f t="shared" si="188"/>
        <v>186.96397941680962</v>
      </c>
      <c r="O176" s="152">
        <f t="shared" si="189"/>
        <v>130.36020583190395</v>
      </c>
      <c r="P176" s="160">
        <f t="shared" si="190"/>
        <v>17.152658662092627</v>
      </c>
      <c r="Q176" s="52">
        <f t="shared" si="157"/>
        <v>0</v>
      </c>
      <c r="R176" s="154" t="s">
        <v>10</v>
      </c>
      <c r="S176" s="166"/>
      <c r="T176" s="166"/>
    </row>
    <row r="177" spans="1:20" s="162" customFormat="1" outlineLevel="1" x14ac:dyDescent="0.2">
      <c r="A177" s="128" t="str">
        <f>[1]Bdgt!E72</f>
        <v>268</v>
      </c>
      <c r="B177" s="129" t="str">
        <f>[1]Bdgt!F72</f>
        <v>Autres frais</v>
      </c>
      <c r="C177" s="130">
        <f>[1]Bdgt!I72</f>
        <v>1000</v>
      </c>
      <c r="D177" s="131">
        <f>[1]Bdgt!P72</f>
        <v>331.04631217838761</v>
      </c>
      <c r="E177" s="131">
        <f>[1]Bdgt!T72</f>
        <v>373.92795883361919</v>
      </c>
      <c r="F177" s="131">
        <f>[1]Bdgt!X72</f>
        <v>260.72041166380785</v>
      </c>
      <c r="G177" s="132">
        <f>[1]Bdgt!AB72</f>
        <v>34.305317324185246</v>
      </c>
      <c r="H177" s="103">
        <f t="shared" si="159"/>
        <v>0</v>
      </c>
      <c r="I177" s="133"/>
      <c r="J177" s="134"/>
      <c r="K177" s="135"/>
      <c r="L177" s="136">
        <f>SUM(L178:L179)</f>
        <v>1000</v>
      </c>
      <c r="M177" s="137">
        <f t="shared" ref="M177:P177" si="191">SUM(M178:M179)</f>
        <v>331.04631217838767</v>
      </c>
      <c r="N177" s="138">
        <f t="shared" si="191"/>
        <v>373.92795883361924</v>
      </c>
      <c r="O177" s="138">
        <f t="shared" si="191"/>
        <v>260.72041166380791</v>
      </c>
      <c r="P177" s="139">
        <f t="shared" si="191"/>
        <v>34.305317324185253</v>
      </c>
      <c r="Q177" s="52">
        <f t="shared" si="157"/>
        <v>0</v>
      </c>
      <c r="R177" s="112"/>
      <c r="S177" s="166"/>
      <c r="T177" s="161"/>
    </row>
    <row r="178" spans="1:20" s="167" customFormat="1" outlineLevel="2" x14ac:dyDescent="0.2">
      <c r="A178" s="142"/>
      <c r="B178" s="143"/>
      <c r="C178" s="144"/>
      <c r="D178" s="145"/>
      <c r="E178" s="145"/>
      <c r="F178" s="145"/>
      <c r="G178" s="146"/>
      <c r="H178" s="103"/>
      <c r="I178" s="163"/>
      <c r="J178" s="164"/>
      <c r="K178" s="165"/>
      <c r="L178" s="150">
        <v>500</v>
      </c>
      <c r="M178" s="151">
        <f>L178*$R$4</f>
        <v>165.52315608919383</v>
      </c>
      <c r="N178" s="152">
        <f t="shared" ref="N178:N179" si="192">L178*$S$4</f>
        <v>186.96397941680962</v>
      </c>
      <c r="O178" s="152">
        <f t="shared" ref="O178:O179" si="193">L178*$T$4</f>
        <v>130.36020583190395</v>
      </c>
      <c r="P178" s="160">
        <f t="shared" ref="P178:P179" si="194">L178*$U$4</f>
        <v>17.152658662092627</v>
      </c>
      <c r="Q178" s="52">
        <f t="shared" si="157"/>
        <v>0</v>
      </c>
      <c r="R178" s="154" t="s">
        <v>10</v>
      </c>
      <c r="S178" s="166"/>
      <c r="T178" s="166"/>
    </row>
    <row r="179" spans="1:20" s="167" customFormat="1" outlineLevel="2" x14ac:dyDescent="0.2">
      <c r="A179" s="142"/>
      <c r="B179" s="143"/>
      <c r="C179" s="144"/>
      <c r="D179" s="145"/>
      <c r="E179" s="145"/>
      <c r="F179" s="145"/>
      <c r="G179" s="146"/>
      <c r="H179" s="103"/>
      <c r="I179" s="163"/>
      <c r="J179" s="164"/>
      <c r="K179" s="165"/>
      <c r="L179" s="150">
        <v>500</v>
      </c>
      <c r="M179" s="151">
        <f>L179*$R$4</f>
        <v>165.52315608919383</v>
      </c>
      <c r="N179" s="152">
        <f t="shared" si="192"/>
        <v>186.96397941680962</v>
      </c>
      <c r="O179" s="152">
        <f t="shared" si="193"/>
        <v>130.36020583190395</v>
      </c>
      <c r="P179" s="160">
        <f t="shared" si="194"/>
        <v>17.152658662092627</v>
      </c>
      <c r="Q179" s="52">
        <f t="shared" si="157"/>
        <v>0</v>
      </c>
      <c r="R179" s="154" t="s">
        <v>10</v>
      </c>
      <c r="S179" s="166"/>
      <c r="T179" s="166"/>
    </row>
    <row r="180" spans="1:20" s="175" customFormat="1" ht="15" x14ac:dyDescent="0.25">
      <c r="A180" s="176"/>
      <c r="B180" s="177" t="str">
        <f>[1]Bdgt!F76</f>
        <v>Coût Technique</v>
      </c>
      <c r="C180" s="178">
        <f>C181+C256</f>
        <v>11072728.919726579</v>
      </c>
      <c r="D180" s="179">
        <f t="shared" ref="D180:G180" si="195">D181+D256</f>
        <v>3662722.0207554256</v>
      </c>
      <c r="E180" s="179">
        <f t="shared" si="195"/>
        <v>4137167.8783662324</v>
      </c>
      <c r="F180" s="179">
        <f t="shared" si="195"/>
        <v>2884630.8142737029</v>
      </c>
      <c r="G180" s="180">
        <f t="shared" si="195"/>
        <v>388208.20633121807</v>
      </c>
      <c r="H180" s="103">
        <f t="shared" si="159"/>
        <v>1.7081806436181068E-4</v>
      </c>
      <c r="I180" s="181"/>
      <c r="J180" s="182"/>
      <c r="K180" s="183"/>
      <c r="L180" s="184">
        <f t="shared" ref="L180:P180" si="196">L181+L256</f>
        <v>11072728.92</v>
      </c>
      <c r="M180" s="185">
        <f t="shared" si="196"/>
        <v>3662722.0209262436</v>
      </c>
      <c r="N180" s="185">
        <f t="shared" si="196"/>
        <v>4137167.8785591768</v>
      </c>
      <c r="O180" s="185">
        <f t="shared" si="196"/>
        <v>2884630.8144082334</v>
      </c>
      <c r="P180" s="186">
        <f t="shared" si="196"/>
        <v>388208.20610634651</v>
      </c>
      <c r="Q180" s="111">
        <f t="shared" si="157"/>
        <v>0</v>
      </c>
      <c r="R180" s="172"/>
      <c r="S180" s="173"/>
      <c r="T180" s="174"/>
    </row>
    <row r="181" spans="1:20" s="127" customFormat="1" ht="12.75" x14ac:dyDescent="0.2">
      <c r="A181" s="187"/>
      <c r="B181" s="188" t="str">
        <f>[1]Bdgt!F77</f>
        <v>Travaux de bâtiment</v>
      </c>
      <c r="C181" s="189">
        <f>C182+C192+C202+C218+C231+C253</f>
        <v>9479000</v>
      </c>
      <c r="D181" s="190">
        <f t="shared" ref="D181:G181" si="197">D182+D192+D202+D218+D231+D253</f>
        <v>3137987.9931389363</v>
      </c>
      <c r="E181" s="190">
        <f t="shared" si="197"/>
        <v>3544463.1217838768</v>
      </c>
      <c r="F181" s="190">
        <f t="shared" si="197"/>
        <v>2471368.7821612349</v>
      </c>
      <c r="G181" s="191">
        <f t="shared" si="197"/>
        <v>325180.10291595198</v>
      </c>
      <c r="H181" s="103">
        <f t="shared" si="159"/>
        <v>0</v>
      </c>
      <c r="I181" s="192"/>
      <c r="J181" s="193"/>
      <c r="K181" s="194"/>
      <c r="L181" s="195">
        <f>L182+L192+L202+L218+L231+L253</f>
        <v>9479000</v>
      </c>
      <c r="M181" s="196">
        <f t="shared" ref="M181:P181" si="198">M182+M192+M202+M218+M231+M253</f>
        <v>3137987.9931389368</v>
      </c>
      <c r="N181" s="196">
        <f t="shared" si="198"/>
        <v>3544463.1217838768</v>
      </c>
      <c r="O181" s="196">
        <f t="shared" si="198"/>
        <v>2471368.7821612349</v>
      </c>
      <c r="P181" s="197">
        <f t="shared" si="198"/>
        <v>325180.10291595198</v>
      </c>
      <c r="Q181" s="52">
        <f t="shared" si="157"/>
        <v>0</v>
      </c>
      <c r="R181" s="112"/>
      <c r="S181" s="166"/>
      <c r="T181" s="198"/>
    </row>
    <row r="182" spans="1:20" s="127" customFormat="1" ht="12.75" x14ac:dyDescent="0.2">
      <c r="A182" s="115" t="str">
        <f>[1]Bdgt!D78</f>
        <v>310</v>
      </c>
      <c r="B182" s="116" t="str">
        <f>[1]Bdgt!F78</f>
        <v>GO-Maçonnerie</v>
      </c>
      <c r="C182" s="117">
        <f>SUM(C183:C189)</f>
        <v>6810000</v>
      </c>
      <c r="D182" s="118">
        <f t="shared" ref="D182:F182" si="199">SUM(D183:D189)</f>
        <v>2254425.3859348199</v>
      </c>
      <c r="E182" s="118">
        <f t="shared" si="199"/>
        <v>2546449.3996569468</v>
      </c>
      <c r="F182" s="118">
        <f t="shared" si="199"/>
        <v>1775506.0034305316</v>
      </c>
      <c r="G182" s="119">
        <f>SUM(G183:G189)</f>
        <v>233619.21097770153</v>
      </c>
      <c r="H182" s="103">
        <f t="shared" si="159"/>
        <v>0</v>
      </c>
      <c r="I182" s="120"/>
      <c r="J182" s="121"/>
      <c r="K182" s="122"/>
      <c r="L182" s="168">
        <f>L183+L186+L189</f>
        <v>6810000</v>
      </c>
      <c r="M182" s="125">
        <f t="shared" ref="M182:P182" si="200">M183+M186+M189</f>
        <v>2254425.3859348199</v>
      </c>
      <c r="N182" s="125">
        <f t="shared" si="200"/>
        <v>2546449.3996569468</v>
      </c>
      <c r="O182" s="125">
        <f t="shared" si="200"/>
        <v>1775506.0034305316</v>
      </c>
      <c r="P182" s="126">
        <f t="shared" si="200"/>
        <v>233619.21097770153</v>
      </c>
      <c r="Q182" s="52">
        <f t="shared" si="157"/>
        <v>0</v>
      </c>
      <c r="R182" s="112"/>
      <c r="S182" s="166"/>
      <c r="T182" s="198"/>
    </row>
    <row r="183" spans="1:20" s="200" customFormat="1" ht="15" customHeight="1" outlineLevel="1" x14ac:dyDescent="0.2">
      <c r="A183" s="128" t="str">
        <f>[1]Bdgt!E79</f>
        <v>311</v>
      </c>
      <c r="B183" s="129" t="str">
        <f>[1]Bdgt!F79</f>
        <v xml:space="preserve">     Terrassements</v>
      </c>
      <c r="C183" s="130">
        <f>[1]Bdgt!I79</f>
        <v>10000</v>
      </c>
      <c r="D183" s="131">
        <f>[1]Bdgt!P79</f>
        <v>3310.4631217838764</v>
      </c>
      <c r="E183" s="131">
        <f>[1]Bdgt!T79</f>
        <v>3739.2795883361919</v>
      </c>
      <c r="F183" s="131">
        <f>[1]Bdgt!X79</f>
        <v>2607.2041166380786</v>
      </c>
      <c r="G183" s="132">
        <f>[1]Bdgt!AB79</f>
        <v>343.05317324185245</v>
      </c>
      <c r="H183" s="103">
        <f t="shared" si="159"/>
        <v>0</v>
      </c>
      <c r="I183" s="133"/>
      <c r="J183" s="134"/>
      <c r="K183" s="135"/>
      <c r="L183" s="136">
        <f>SUM(L184:L185)</f>
        <v>10000</v>
      </c>
      <c r="M183" s="137">
        <f t="shared" ref="M183:P183" si="201">SUM(M184:M185)</f>
        <v>3310.4631217838764</v>
      </c>
      <c r="N183" s="138">
        <f t="shared" si="201"/>
        <v>3739.2795883361923</v>
      </c>
      <c r="O183" s="138">
        <f t="shared" si="201"/>
        <v>2607.2041166380786</v>
      </c>
      <c r="P183" s="139">
        <f t="shared" si="201"/>
        <v>343.05317324185251</v>
      </c>
      <c r="Q183" s="52">
        <f t="shared" si="157"/>
        <v>0</v>
      </c>
      <c r="R183" s="199"/>
      <c r="S183" s="166"/>
      <c r="T183" s="198"/>
    </row>
    <row r="184" spans="1:20" s="31" customFormat="1" ht="15" customHeight="1" outlineLevel="2" x14ac:dyDescent="0.2">
      <c r="A184" s="142"/>
      <c r="B184" s="143"/>
      <c r="C184" s="144"/>
      <c r="D184" s="145"/>
      <c r="E184" s="145"/>
      <c r="F184" s="145"/>
      <c r="G184" s="146"/>
      <c r="H184" s="103"/>
      <c r="I184" s="147"/>
      <c r="J184" s="148"/>
      <c r="K184" s="149"/>
      <c r="L184" s="150">
        <v>5000</v>
      </c>
      <c r="M184" s="151">
        <f>L184*$R$4</f>
        <v>1655.2315608919382</v>
      </c>
      <c r="N184" s="152">
        <f t="shared" ref="N184:N185" si="202">L184*$S$4</f>
        <v>1869.6397941680962</v>
      </c>
      <c r="O184" s="152">
        <f t="shared" ref="O184:O185" si="203">L184*$T$4</f>
        <v>1303.6020583190393</v>
      </c>
      <c r="P184" s="160">
        <f t="shared" ref="P184:P185" si="204">L184*$U$4</f>
        <v>171.52658662092625</v>
      </c>
      <c r="Q184" s="52">
        <f t="shared" si="157"/>
        <v>0</v>
      </c>
      <c r="R184" s="154" t="s">
        <v>10</v>
      </c>
      <c r="S184" s="166"/>
      <c r="T184" s="201"/>
    </row>
    <row r="185" spans="1:20" s="31" customFormat="1" ht="15" customHeight="1" outlineLevel="2" x14ac:dyDescent="0.2">
      <c r="A185" s="142"/>
      <c r="B185" s="143"/>
      <c r="C185" s="144"/>
      <c r="D185" s="145"/>
      <c r="E185" s="145"/>
      <c r="F185" s="145"/>
      <c r="G185" s="146"/>
      <c r="H185" s="103"/>
      <c r="I185" s="147"/>
      <c r="J185" s="148"/>
      <c r="K185" s="149"/>
      <c r="L185" s="150">
        <v>5000</v>
      </c>
      <c r="M185" s="151">
        <f>L185*$R$4</f>
        <v>1655.2315608919382</v>
      </c>
      <c r="N185" s="152">
        <f t="shared" si="202"/>
        <v>1869.6397941680962</v>
      </c>
      <c r="O185" s="152">
        <f t="shared" si="203"/>
        <v>1303.6020583190393</v>
      </c>
      <c r="P185" s="160">
        <f t="shared" si="204"/>
        <v>171.52658662092625</v>
      </c>
      <c r="Q185" s="52">
        <f t="shared" si="157"/>
        <v>0</v>
      </c>
      <c r="R185" s="154" t="s">
        <v>10</v>
      </c>
      <c r="S185" s="166"/>
      <c r="T185" s="201"/>
    </row>
    <row r="186" spans="1:20" s="200" customFormat="1" ht="12.75" outlineLevel="1" x14ac:dyDescent="0.2">
      <c r="A186" s="128" t="str">
        <f>[1]Bdgt!E80</f>
        <v>312</v>
      </c>
      <c r="B186" s="129" t="str">
        <f>[1]Bdgt!F80</f>
        <v xml:space="preserve">     Fondations spéciales</v>
      </c>
      <c r="C186" s="130">
        <f>[1]Bdgt!I80</f>
        <v>10000</v>
      </c>
      <c r="D186" s="131">
        <f>[1]Bdgt!P80</f>
        <v>3310.4631217838764</v>
      </c>
      <c r="E186" s="131">
        <f>[1]Bdgt!T80</f>
        <v>3739.2795883361919</v>
      </c>
      <c r="F186" s="131">
        <f>[1]Bdgt!X80</f>
        <v>2607.2041166380786</v>
      </c>
      <c r="G186" s="132">
        <f>[1]Bdgt!AB80</f>
        <v>343.05317324185245</v>
      </c>
      <c r="H186" s="103">
        <f t="shared" si="159"/>
        <v>0</v>
      </c>
      <c r="I186" s="133"/>
      <c r="J186" s="134"/>
      <c r="K186" s="135"/>
      <c r="L186" s="136">
        <f>SUM(L187:L188)</f>
        <v>10000</v>
      </c>
      <c r="M186" s="137">
        <f t="shared" ref="M186:P186" si="205">SUM(M187:M188)</f>
        <v>3310.4631217838764</v>
      </c>
      <c r="N186" s="138">
        <f t="shared" si="205"/>
        <v>3739.2795883361923</v>
      </c>
      <c r="O186" s="138">
        <f t="shared" si="205"/>
        <v>2607.2041166380786</v>
      </c>
      <c r="P186" s="139">
        <f t="shared" si="205"/>
        <v>343.05317324185251</v>
      </c>
      <c r="Q186" s="52">
        <f t="shared" si="157"/>
        <v>0</v>
      </c>
      <c r="R186" s="199"/>
      <c r="S186" s="166"/>
      <c r="T186" s="198"/>
    </row>
    <row r="187" spans="1:20" s="31" customFormat="1" ht="12.75" outlineLevel="2" x14ac:dyDescent="0.2">
      <c r="A187" s="142"/>
      <c r="B187" s="143"/>
      <c r="C187" s="144"/>
      <c r="D187" s="145"/>
      <c r="E187" s="145"/>
      <c r="F187" s="145"/>
      <c r="G187" s="146"/>
      <c r="H187" s="103"/>
      <c r="I187" s="147"/>
      <c r="J187" s="148"/>
      <c r="K187" s="149"/>
      <c r="L187" s="150">
        <v>5000</v>
      </c>
      <c r="M187" s="151">
        <f>L187*$R$4</f>
        <v>1655.2315608919382</v>
      </c>
      <c r="N187" s="152">
        <f t="shared" ref="N187:N188" si="206">L187*$S$4</f>
        <v>1869.6397941680962</v>
      </c>
      <c r="O187" s="152">
        <f t="shared" ref="O187:O188" si="207">L187*$T$4</f>
        <v>1303.6020583190393</v>
      </c>
      <c r="P187" s="160">
        <f t="shared" ref="P187:P188" si="208">L187*$U$4</f>
        <v>171.52658662092625</v>
      </c>
      <c r="Q187" s="52">
        <f t="shared" si="157"/>
        <v>0</v>
      </c>
      <c r="R187" s="154" t="s">
        <v>10</v>
      </c>
      <c r="S187" s="166"/>
      <c r="T187" s="201"/>
    </row>
    <row r="188" spans="1:20" s="31" customFormat="1" ht="12.75" outlineLevel="2" x14ac:dyDescent="0.2">
      <c r="A188" s="142"/>
      <c r="B188" s="143"/>
      <c r="C188" s="144"/>
      <c r="D188" s="145"/>
      <c r="E188" s="145"/>
      <c r="F188" s="145"/>
      <c r="G188" s="146"/>
      <c r="H188" s="103"/>
      <c r="I188" s="147"/>
      <c r="J188" s="148"/>
      <c r="K188" s="149"/>
      <c r="L188" s="150">
        <v>5000</v>
      </c>
      <c r="M188" s="151">
        <f>L188*$R$4</f>
        <v>1655.2315608919382</v>
      </c>
      <c r="N188" s="152">
        <f t="shared" si="206"/>
        <v>1869.6397941680962</v>
      </c>
      <c r="O188" s="152">
        <f t="shared" si="207"/>
        <v>1303.6020583190393</v>
      </c>
      <c r="P188" s="160">
        <f t="shared" si="208"/>
        <v>171.52658662092625</v>
      </c>
      <c r="Q188" s="52">
        <f t="shared" si="157"/>
        <v>0</v>
      </c>
      <c r="R188" s="154" t="s">
        <v>10</v>
      </c>
      <c r="S188" s="166"/>
      <c r="T188" s="201"/>
    </row>
    <row r="189" spans="1:20" s="200" customFormat="1" ht="12.75" outlineLevel="1" x14ac:dyDescent="0.2">
      <c r="A189" s="128" t="str">
        <f>[1]Bdgt!E81</f>
        <v>313</v>
      </c>
      <c r="B189" s="129" t="str">
        <f>[1]Bdgt!F81</f>
        <v xml:space="preserve">     Gros œuvre / Maçonnerie</v>
      </c>
      <c r="C189" s="130">
        <f>[1]Bdgt!I81</f>
        <v>6790000</v>
      </c>
      <c r="D189" s="131">
        <f>[1]Bdgt!P81</f>
        <v>2247804.4596912521</v>
      </c>
      <c r="E189" s="131">
        <f>[1]Bdgt!T81</f>
        <v>2538970.8404802745</v>
      </c>
      <c r="F189" s="131">
        <f>[1]Bdgt!X81</f>
        <v>1770291.5951972555</v>
      </c>
      <c r="G189" s="132">
        <f>[1]Bdgt!AB81</f>
        <v>232933.10463121784</v>
      </c>
      <c r="H189" s="103">
        <f t="shared" si="159"/>
        <v>0</v>
      </c>
      <c r="I189" s="133"/>
      <c r="J189" s="134"/>
      <c r="K189" s="135"/>
      <c r="L189" s="136">
        <f>SUM(L190:L191)</f>
        <v>6790000</v>
      </c>
      <c r="M189" s="137">
        <f t="shared" ref="M189:P189" si="209">SUM(M190:M191)</f>
        <v>2247804.4596912521</v>
      </c>
      <c r="N189" s="138">
        <f t="shared" si="209"/>
        <v>2538970.8404802745</v>
      </c>
      <c r="O189" s="138">
        <f t="shared" si="209"/>
        <v>1770291.5951972555</v>
      </c>
      <c r="P189" s="139">
        <f t="shared" si="209"/>
        <v>232933.10463121784</v>
      </c>
      <c r="Q189" s="52">
        <f t="shared" si="157"/>
        <v>0</v>
      </c>
      <c r="R189" s="199"/>
      <c r="S189" s="166"/>
      <c r="T189" s="198"/>
    </row>
    <row r="190" spans="1:20" s="31" customFormat="1" ht="12.75" outlineLevel="2" x14ac:dyDescent="0.2">
      <c r="A190" s="142"/>
      <c r="B190" s="143"/>
      <c r="C190" s="144"/>
      <c r="D190" s="145"/>
      <c r="E190" s="145"/>
      <c r="F190" s="145"/>
      <c r="G190" s="146"/>
      <c r="H190" s="103"/>
      <c r="I190" s="147"/>
      <c r="J190" s="148"/>
      <c r="K190" s="149"/>
      <c r="L190" s="150">
        <v>6000000</v>
      </c>
      <c r="M190" s="151">
        <f>L190*$R$4</f>
        <v>1986277.8730703259</v>
      </c>
      <c r="N190" s="152">
        <f t="shared" ref="N190:N191" si="210">L190*$S$4</f>
        <v>2243567.7530017155</v>
      </c>
      <c r="O190" s="152">
        <f t="shared" ref="O190:O191" si="211">L190*$T$4</f>
        <v>1564322.4699828473</v>
      </c>
      <c r="P190" s="160">
        <f t="shared" ref="P190:P191" si="212">L190*$U$4</f>
        <v>205831.90394511149</v>
      </c>
      <c r="Q190" s="52">
        <f t="shared" si="157"/>
        <v>0</v>
      </c>
      <c r="R190" s="154" t="s">
        <v>10</v>
      </c>
      <c r="S190" s="166"/>
      <c r="T190" s="201"/>
    </row>
    <row r="191" spans="1:20" s="31" customFormat="1" ht="12.75" outlineLevel="2" x14ac:dyDescent="0.2">
      <c r="A191" s="142"/>
      <c r="B191" s="143"/>
      <c r="C191" s="144"/>
      <c r="D191" s="145"/>
      <c r="E191" s="145"/>
      <c r="F191" s="145"/>
      <c r="G191" s="146"/>
      <c r="H191" s="103"/>
      <c r="I191" s="147"/>
      <c r="J191" s="148"/>
      <c r="K191" s="149"/>
      <c r="L191" s="150">
        <v>790000</v>
      </c>
      <c r="M191" s="151">
        <f>L191*$R$4</f>
        <v>261526.58662092625</v>
      </c>
      <c r="N191" s="152">
        <f t="shared" si="210"/>
        <v>295403.08747855917</v>
      </c>
      <c r="O191" s="152">
        <f t="shared" si="211"/>
        <v>205969.12521440824</v>
      </c>
      <c r="P191" s="160">
        <f t="shared" si="212"/>
        <v>27101.200686106349</v>
      </c>
      <c r="Q191" s="52">
        <f t="shared" si="157"/>
        <v>0</v>
      </c>
      <c r="R191" s="154" t="s">
        <v>10</v>
      </c>
      <c r="S191" s="166"/>
      <c r="T191" s="201"/>
    </row>
    <row r="192" spans="1:20" s="200" customFormat="1" ht="12.75" x14ac:dyDescent="0.2">
      <c r="A192" s="115" t="str">
        <f>[1]Bdgt!D82</f>
        <v>315</v>
      </c>
      <c r="B192" s="116" t="str">
        <f>[1]Bdgt!F82</f>
        <v>Charpente-Couverture</v>
      </c>
      <c r="C192" s="117">
        <f>SUM(C193:C199)</f>
        <v>600000</v>
      </c>
      <c r="D192" s="118">
        <f t="shared" ref="D192:G192" si="213">SUM(D193:D199)</f>
        <v>198627.78730703256</v>
      </c>
      <c r="E192" s="118">
        <f t="shared" si="213"/>
        <v>224356.77530017152</v>
      </c>
      <c r="F192" s="118">
        <f t="shared" si="213"/>
        <v>156432.24699828471</v>
      </c>
      <c r="G192" s="119">
        <f t="shared" si="213"/>
        <v>20583.190394511148</v>
      </c>
      <c r="H192" s="103">
        <f t="shared" si="159"/>
        <v>0</v>
      </c>
      <c r="I192" s="120"/>
      <c r="J192" s="121"/>
      <c r="K192" s="122"/>
      <c r="L192" s="168">
        <f>L193+L196+L199</f>
        <v>600000</v>
      </c>
      <c r="M192" s="125">
        <f t="shared" ref="M192:P192" si="214">M193+M196+M199</f>
        <v>198627.78730703262</v>
      </c>
      <c r="N192" s="125">
        <f t="shared" si="214"/>
        <v>224356.77530017158</v>
      </c>
      <c r="O192" s="125">
        <f t="shared" si="214"/>
        <v>156432.24699828474</v>
      </c>
      <c r="P192" s="126">
        <f t="shared" si="214"/>
        <v>20583.190394511148</v>
      </c>
      <c r="Q192" s="52">
        <f t="shared" si="157"/>
        <v>0</v>
      </c>
      <c r="R192" s="199"/>
      <c r="S192" s="166"/>
      <c r="T192" s="198"/>
    </row>
    <row r="193" spans="1:20" s="200" customFormat="1" ht="12.75" outlineLevel="1" x14ac:dyDescent="0.2">
      <c r="A193" s="128" t="str">
        <f>[1]Bdgt!E83</f>
        <v>316</v>
      </c>
      <c r="B193" s="129" t="str">
        <f>[1]Bdgt!F83</f>
        <v xml:space="preserve">     Charpente</v>
      </c>
      <c r="C193" s="130">
        <f>[1]Bdgt!I83</f>
        <v>200000</v>
      </c>
      <c r="D193" s="131">
        <f>[1]Bdgt!P83</f>
        <v>66209.26243567752</v>
      </c>
      <c r="E193" s="131">
        <f>[1]Bdgt!T83</f>
        <v>74785.591766723839</v>
      </c>
      <c r="F193" s="131">
        <f>[1]Bdgt!X83</f>
        <v>52144.082332761573</v>
      </c>
      <c r="G193" s="132">
        <f>[1]Bdgt!AB83</f>
        <v>6861.0634648370497</v>
      </c>
      <c r="H193" s="103">
        <f t="shared" si="159"/>
        <v>0</v>
      </c>
      <c r="I193" s="133"/>
      <c r="J193" s="134"/>
      <c r="K193" s="135"/>
      <c r="L193" s="136">
        <f>SUM(L194:L195)</f>
        <v>200000</v>
      </c>
      <c r="M193" s="137">
        <f t="shared" ref="M193:P193" si="215">SUM(M194:M195)</f>
        <v>66209.262435677534</v>
      </c>
      <c r="N193" s="138">
        <f t="shared" si="215"/>
        <v>74785.591766723854</v>
      </c>
      <c r="O193" s="138">
        <f t="shared" si="215"/>
        <v>52144.08233276158</v>
      </c>
      <c r="P193" s="139">
        <f t="shared" si="215"/>
        <v>6861.0634648370497</v>
      </c>
      <c r="Q193" s="52">
        <f t="shared" si="157"/>
        <v>0</v>
      </c>
      <c r="R193" s="199"/>
      <c r="S193" s="166"/>
      <c r="T193" s="198"/>
    </row>
    <row r="194" spans="1:20" s="31" customFormat="1" ht="12.75" outlineLevel="2" x14ac:dyDescent="0.2">
      <c r="A194" s="142"/>
      <c r="B194" s="143"/>
      <c r="C194" s="144"/>
      <c r="D194" s="145"/>
      <c r="E194" s="145"/>
      <c r="F194" s="145"/>
      <c r="G194" s="146"/>
      <c r="H194" s="103"/>
      <c r="I194" s="147"/>
      <c r="J194" s="148"/>
      <c r="K194" s="149"/>
      <c r="L194" s="150">
        <v>100000</v>
      </c>
      <c r="M194" s="151">
        <f>L194*$R$4</f>
        <v>33104.631217838767</v>
      </c>
      <c r="N194" s="152">
        <f t="shared" ref="N194:N195" si="216">L194*$S$4</f>
        <v>37392.795883361927</v>
      </c>
      <c r="O194" s="152">
        <f t="shared" ref="O194:O195" si="217">L194*$T$4</f>
        <v>26072.04116638079</v>
      </c>
      <c r="P194" s="160">
        <f t="shared" ref="P194:P195" si="218">L194*$U$4</f>
        <v>3430.5317324185248</v>
      </c>
      <c r="Q194" s="52">
        <f t="shared" si="157"/>
        <v>0</v>
      </c>
      <c r="R194" s="154" t="s">
        <v>10</v>
      </c>
      <c r="S194" s="166"/>
      <c r="T194" s="201"/>
    </row>
    <row r="195" spans="1:20" s="31" customFormat="1" ht="12.75" outlineLevel="2" x14ac:dyDescent="0.2">
      <c r="A195" s="142"/>
      <c r="B195" s="143"/>
      <c r="C195" s="144"/>
      <c r="D195" s="145"/>
      <c r="E195" s="145"/>
      <c r="F195" s="145"/>
      <c r="G195" s="146"/>
      <c r="H195" s="103"/>
      <c r="I195" s="147"/>
      <c r="J195" s="148"/>
      <c r="K195" s="149"/>
      <c r="L195" s="150">
        <v>100000</v>
      </c>
      <c r="M195" s="151">
        <f>L195*$R$4</f>
        <v>33104.631217838767</v>
      </c>
      <c r="N195" s="152">
        <f t="shared" si="216"/>
        <v>37392.795883361927</v>
      </c>
      <c r="O195" s="152">
        <f t="shared" si="217"/>
        <v>26072.04116638079</v>
      </c>
      <c r="P195" s="160">
        <f t="shared" si="218"/>
        <v>3430.5317324185248</v>
      </c>
      <c r="Q195" s="52">
        <f t="shared" si="157"/>
        <v>0</v>
      </c>
      <c r="R195" s="154" t="s">
        <v>10</v>
      </c>
      <c r="S195" s="166"/>
      <c r="T195" s="201"/>
    </row>
    <row r="196" spans="1:20" s="200" customFormat="1" ht="12.75" outlineLevel="1" x14ac:dyDescent="0.2">
      <c r="A196" s="128" t="str">
        <f>[1]Bdgt!E84</f>
        <v>317</v>
      </c>
      <c r="B196" s="129" t="str">
        <f>[1]Bdgt!F84</f>
        <v xml:space="preserve">     Couverture </v>
      </c>
      <c r="C196" s="130">
        <f>[1]Bdgt!I84</f>
        <v>200000</v>
      </c>
      <c r="D196" s="131">
        <f>[1]Bdgt!P84</f>
        <v>66209.26243567752</v>
      </c>
      <c r="E196" s="131">
        <f>[1]Bdgt!T84</f>
        <v>74785.591766723839</v>
      </c>
      <c r="F196" s="131">
        <f>[1]Bdgt!X84</f>
        <v>52144.082332761573</v>
      </c>
      <c r="G196" s="132">
        <f>[1]Bdgt!AB84</f>
        <v>6861.0634648370497</v>
      </c>
      <c r="H196" s="103">
        <f t="shared" si="159"/>
        <v>0</v>
      </c>
      <c r="I196" s="133"/>
      <c r="J196" s="134"/>
      <c r="K196" s="135"/>
      <c r="L196" s="136">
        <f>SUM(L197:L198)</f>
        <v>200000</v>
      </c>
      <c r="M196" s="137">
        <f t="shared" ref="M196:P196" si="219">SUM(M197:M198)</f>
        <v>66209.262435677534</v>
      </c>
      <c r="N196" s="138">
        <f t="shared" si="219"/>
        <v>74785.591766723854</v>
      </c>
      <c r="O196" s="138">
        <f t="shared" si="219"/>
        <v>52144.08233276158</v>
      </c>
      <c r="P196" s="139">
        <f t="shared" si="219"/>
        <v>6861.0634648370497</v>
      </c>
      <c r="Q196" s="52">
        <f t="shared" si="157"/>
        <v>0</v>
      </c>
      <c r="R196" s="199"/>
      <c r="S196" s="166"/>
      <c r="T196" s="198"/>
    </row>
    <row r="197" spans="1:20" s="31" customFormat="1" ht="12.75" outlineLevel="2" x14ac:dyDescent="0.2">
      <c r="A197" s="142"/>
      <c r="B197" s="143"/>
      <c r="C197" s="144"/>
      <c r="D197" s="145"/>
      <c r="E197" s="145"/>
      <c r="F197" s="145"/>
      <c r="G197" s="146"/>
      <c r="H197" s="103"/>
      <c r="I197" s="147"/>
      <c r="J197" s="148"/>
      <c r="K197" s="149"/>
      <c r="L197" s="150">
        <v>100000</v>
      </c>
      <c r="M197" s="151">
        <f>L197*$R$4</f>
        <v>33104.631217838767</v>
      </c>
      <c r="N197" s="152">
        <f t="shared" ref="N197:N198" si="220">L197*$S$4</f>
        <v>37392.795883361927</v>
      </c>
      <c r="O197" s="152">
        <f t="shared" ref="O197:O198" si="221">L197*$T$4</f>
        <v>26072.04116638079</v>
      </c>
      <c r="P197" s="160">
        <f t="shared" ref="P197:P198" si="222">L197*$U$4</f>
        <v>3430.5317324185248</v>
      </c>
      <c r="Q197" s="52">
        <f t="shared" si="157"/>
        <v>0</v>
      </c>
      <c r="R197" s="154" t="s">
        <v>10</v>
      </c>
      <c r="S197" s="166"/>
      <c r="T197" s="201"/>
    </row>
    <row r="198" spans="1:20" s="31" customFormat="1" ht="12.75" outlineLevel="2" x14ac:dyDescent="0.2">
      <c r="A198" s="142"/>
      <c r="B198" s="143"/>
      <c r="C198" s="144"/>
      <c r="D198" s="145"/>
      <c r="E198" s="145"/>
      <c r="F198" s="145"/>
      <c r="G198" s="146"/>
      <c r="H198" s="103"/>
      <c r="I198" s="147"/>
      <c r="J198" s="148"/>
      <c r="K198" s="149"/>
      <c r="L198" s="150">
        <v>100000</v>
      </c>
      <c r="M198" s="151">
        <f>L198*$R$4</f>
        <v>33104.631217838767</v>
      </c>
      <c r="N198" s="152">
        <f t="shared" si="220"/>
        <v>37392.795883361927</v>
      </c>
      <c r="O198" s="152">
        <f t="shared" si="221"/>
        <v>26072.04116638079</v>
      </c>
      <c r="P198" s="160">
        <f t="shared" si="222"/>
        <v>3430.5317324185248</v>
      </c>
      <c r="Q198" s="52">
        <f t="shared" si="157"/>
        <v>0</v>
      </c>
      <c r="R198" s="154" t="s">
        <v>10</v>
      </c>
      <c r="S198" s="166"/>
      <c r="T198" s="201"/>
    </row>
    <row r="199" spans="1:20" s="200" customFormat="1" ht="12.75" outlineLevel="1" x14ac:dyDescent="0.2">
      <c r="A199" s="128" t="str">
        <f>[1]Bdgt!E85</f>
        <v>318</v>
      </c>
      <c r="B199" s="129" t="str">
        <f>[1]Bdgt!F85</f>
        <v xml:space="preserve">     Etanchéité de toiture</v>
      </c>
      <c r="C199" s="130">
        <f>[1]Bdgt!I85</f>
        <v>200000</v>
      </c>
      <c r="D199" s="131">
        <f>[1]Bdgt!P85</f>
        <v>66209.26243567752</v>
      </c>
      <c r="E199" s="131">
        <f>[1]Bdgt!T85</f>
        <v>74785.591766723839</v>
      </c>
      <c r="F199" s="131">
        <f>[1]Bdgt!X85</f>
        <v>52144.082332761573</v>
      </c>
      <c r="G199" s="132">
        <f>[1]Bdgt!AB85</f>
        <v>6861.0634648370497</v>
      </c>
      <c r="H199" s="103">
        <f t="shared" si="159"/>
        <v>0</v>
      </c>
      <c r="I199" s="133"/>
      <c r="J199" s="134"/>
      <c r="K199" s="135"/>
      <c r="L199" s="136">
        <f>SUM(L200:L201)</f>
        <v>200000</v>
      </c>
      <c r="M199" s="137">
        <f t="shared" ref="M199:P199" si="223">SUM(M200:M201)</f>
        <v>66209.262435677534</v>
      </c>
      <c r="N199" s="138">
        <f t="shared" si="223"/>
        <v>74785.591766723854</v>
      </c>
      <c r="O199" s="138">
        <f t="shared" si="223"/>
        <v>52144.08233276158</v>
      </c>
      <c r="P199" s="139">
        <f t="shared" si="223"/>
        <v>6861.0634648370497</v>
      </c>
      <c r="Q199" s="52">
        <f t="shared" si="157"/>
        <v>0</v>
      </c>
      <c r="R199" s="199"/>
      <c r="S199" s="166"/>
      <c r="T199" s="198"/>
    </row>
    <row r="200" spans="1:20" s="31" customFormat="1" ht="12.75" outlineLevel="2" x14ac:dyDescent="0.2">
      <c r="A200" s="142"/>
      <c r="B200" s="143"/>
      <c r="C200" s="144"/>
      <c r="D200" s="145"/>
      <c r="E200" s="145"/>
      <c r="F200" s="145"/>
      <c r="G200" s="146"/>
      <c r="H200" s="103"/>
      <c r="I200" s="147"/>
      <c r="J200" s="148"/>
      <c r="K200" s="149"/>
      <c r="L200" s="150">
        <v>100000</v>
      </c>
      <c r="M200" s="151">
        <f>L200*$R$4</f>
        <v>33104.631217838767</v>
      </c>
      <c r="N200" s="152">
        <f t="shared" ref="N200:N201" si="224">L200*$S$4</f>
        <v>37392.795883361927</v>
      </c>
      <c r="O200" s="152">
        <f t="shared" ref="O200:O201" si="225">L200*$T$4</f>
        <v>26072.04116638079</v>
      </c>
      <c r="P200" s="160">
        <f t="shared" ref="P200:P201" si="226">L200*$U$4</f>
        <v>3430.5317324185248</v>
      </c>
      <c r="Q200" s="52">
        <f t="shared" si="157"/>
        <v>0</v>
      </c>
      <c r="R200" s="154" t="s">
        <v>10</v>
      </c>
      <c r="S200" s="166"/>
      <c r="T200" s="201"/>
    </row>
    <row r="201" spans="1:20" s="31" customFormat="1" ht="12.75" outlineLevel="2" x14ac:dyDescent="0.2">
      <c r="A201" s="142"/>
      <c r="B201" s="143"/>
      <c r="C201" s="144"/>
      <c r="D201" s="145"/>
      <c r="E201" s="145"/>
      <c r="F201" s="145"/>
      <c r="G201" s="146"/>
      <c r="H201" s="103"/>
      <c r="I201" s="147"/>
      <c r="J201" s="148"/>
      <c r="K201" s="149"/>
      <c r="L201" s="150">
        <v>100000</v>
      </c>
      <c r="M201" s="151">
        <f>L201*$R$4</f>
        <v>33104.631217838767</v>
      </c>
      <c r="N201" s="152">
        <f t="shared" si="224"/>
        <v>37392.795883361927</v>
      </c>
      <c r="O201" s="152">
        <f t="shared" si="225"/>
        <v>26072.04116638079</v>
      </c>
      <c r="P201" s="160">
        <f t="shared" si="226"/>
        <v>3430.5317324185248</v>
      </c>
      <c r="Q201" s="52">
        <f t="shared" si="157"/>
        <v>0</v>
      </c>
      <c r="R201" s="154" t="s">
        <v>10</v>
      </c>
      <c r="S201" s="166"/>
      <c r="T201" s="201"/>
    </row>
    <row r="202" spans="1:20" s="200" customFormat="1" ht="12.75" x14ac:dyDescent="0.2">
      <c r="A202" s="115" t="str">
        <f>[1]Bdgt!D86</f>
        <v>320</v>
      </c>
      <c r="B202" s="116" t="str">
        <f>[1]Bdgt!F86</f>
        <v>Fermetures-Distribution</v>
      </c>
      <c r="C202" s="117">
        <f>SUM(C203:C215)</f>
        <v>340000</v>
      </c>
      <c r="D202" s="118">
        <f t="shared" ref="D202:G202" si="227">SUM(D203:D215)</f>
        <v>112555.74614065178</v>
      </c>
      <c r="E202" s="118">
        <f t="shared" si="227"/>
        <v>127135.50600343052</v>
      </c>
      <c r="F202" s="118">
        <f t="shared" si="227"/>
        <v>88644.939965694677</v>
      </c>
      <c r="G202" s="119">
        <f t="shared" si="227"/>
        <v>11663.807890222984</v>
      </c>
      <c r="H202" s="103">
        <f t="shared" si="159"/>
        <v>0</v>
      </c>
      <c r="I202" s="120"/>
      <c r="J202" s="121"/>
      <c r="K202" s="122"/>
      <c r="L202" s="168">
        <f>L203+L206+L209+L212+L215</f>
        <v>340000</v>
      </c>
      <c r="M202" s="125">
        <f t="shared" ref="M202:P202" si="228">M203+M206+M209+M212+M215</f>
        <v>112555.7461406518</v>
      </c>
      <c r="N202" s="125">
        <f t="shared" si="228"/>
        <v>127135.50600343055</v>
      </c>
      <c r="O202" s="125">
        <f t="shared" si="228"/>
        <v>88644.939965694677</v>
      </c>
      <c r="P202" s="126">
        <f t="shared" si="228"/>
        <v>11663.807890222984</v>
      </c>
      <c r="Q202" s="52">
        <f t="shared" si="157"/>
        <v>0</v>
      </c>
      <c r="R202" s="199"/>
      <c r="S202" s="166"/>
      <c r="T202" s="198"/>
    </row>
    <row r="203" spans="1:20" s="200" customFormat="1" ht="12.75" outlineLevel="1" x14ac:dyDescent="0.2">
      <c r="A203" s="128" t="str">
        <f>[1]Bdgt!E87</f>
        <v>321</v>
      </c>
      <c r="B203" s="129" t="str">
        <f>[1]Bdgt!F87</f>
        <v xml:space="preserve">     Menuiseries Extérieures</v>
      </c>
      <c r="C203" s="130">
        <f>[1]Bdgt!I87</f>
        <v>100000</v>
      </c>
      <c r="D203" s="131">
        <f>[1]Bdgt!P87</f>
        <v>33104.63121783876</v>
      </c>
      <c r="E203" s="131">
        <f>[1]Bdgt!T87</f>
        <v>37392.79588336192</v>
      </c>
      <c r="F203" s="131">
        <f>[1]Bdgt!X87</f>
        <v>26072.041166380786</v>
      </c>
      <c r="G203" s="132">
        <f>[1]Bdgt!AB87</f>
        <v>3430.5317324185248</v>
      </c>
      <c r="H203" s="103">
        <f t="shared" si="159"/>
        <v>0</v>
      </c>
      <c r="I203" s="133"/>
      <c r="J203" s="134"/>
      <c r="K203" s="135"/>
      <c r="L203" s="136">
        <f>SUM(L204:L205)</f>
        <v>100000</v>
      </c>
      <c r="M203" s="137">
        <f t="shared" ref="M203:P203" si="229">SUM(M204:M205)</f>
        <v>33104.631217838767</v>
      </c>
      <c r="N203" s="138">
        <f t="shared" si="229"/>
        <v>37392.795883361927</v>
      </c>
      <c r="O203" s="138">
        <f t="shared" si="229"/>
        <v>26072.04116638079</v>
      </c>
      <c r="P203" s="139">
        <f t="shared" si="229"/>
        <v>3430.5317324185248</v>
      </c>
      <c r="Q203" s="52">
        <f t="shared" si="157"/>
        <v>0</v>
      </c>
      <c r="R203" s="199"/>
      <c r="S203" s="166"/>
      <c r="T203" s="198"/>
    </row>
    <row r="204" spans="1:20" s="31" customFormat="1" ht="12.75" outlineLevel="2" x14ac:dyDescent="0.2">
      <c r="A204" s="142"/>
      <c r="B204" s="143"/>
      <c r="C204" s="144"/>
      <c r="D204" s="145"/>
      <c r="E204" s="145"/>
      <c r="F204" s="145"/>
      <c r="G204" s="146"/>
      <c r="H204" s="103"/>
      <c r="I204" s="147"/>
      <c r="J204" s="148"/>
      <c r="K204" s="149"/>
      <c r="L204" s="150">
        <v>50000</v>
      </c>
      <c r="M204" s="151">
        <f>L204*$R$4</f>
        <v>16552.315608919384</v>
      </c>
      <c r="N204" s="152">
        <f t="shared" ref="N204:N205" si="230">L204*$S$4</f>
        <v>18696.397941680963</v>
      </c>
      <c r="O204" s="152">
        <f t="shared" ref="O204:O205" si="231">L204*$T$4</f>
        <v>13036.020583190395</v>
      </c>
      <c r="P204" s="160">
        <f t="shared" ref="P204:P205" si="232">L204*$U$4</f>
        <v>1715.2658662092624</v>
      </c>
      <c r="Q204" s="52">
        <f t="shared" si="157"/>
        <v>0</v>
      </c>
      <c r="R204" s="154" t="s">
        <v>10</v>
      </c>
      <c r="S204" s="166"/>
      <c r="T204" s="201"/>
    </row>
    <row r="205" spans="1:20" s="31" customFormat="1" ht="12.75" outlineLevel="2" x14ac:dyDescent="0.2">
      <c r="A205" s="142"/>
      <c r="B205" s="143"/>
      <c r="C205" s="144"/>
      <c r="D205" s="145"/>
      <c r="E205" s="145"/>
      <c r="F205" s="145"/>
      <c r="G205" s="146"/>
      <c r="H205" s="103"/>
      <c r="I205" s="147"/>
      <c r="J205" s="148"/>
      <c r="K205" s="149"/>
      <c r="L205" s="150">
        <v>50000</v>
      </c>
      <c r="M205" s="151">
        <f>L205*$R$4</f>
        <v>16552.315608919384</v>
      </c>
      <c r="N205" s="152">
        <f t="shared" si="230"/>
        <v>18696.397941680963</v>
      </c>
      <c r="O205" s="152">
        <f t="shared" si="231"/>
        <v>13036.020583190395</v>
      </c>
      <c r="P205" s="160">
        <f t="shared" si="232"/>
        <v>1715.2658662092624</v>
      </c>
      <c r="Q205" s="52">
        <f t="shared" si="157"/>
        <v>0</v>
      </c>
      <c r="R205" s="154" t="s">
        <v>10</v>
      </c>
      <c r="S205" s="166"/>
      <c r="T205" s="201"/>
    </row>
    <row r="206" spans="1:20" s="200" customFormat="1" ht="12.75" outlineLevel="1" x14ac:dyDescent="0.2">
      <c r="A206" s="128" t="str">
        <f>[1]Bdgt!E88</f>
        <v>322-1</v>
      </c>
      <c r="B206" s="129" t="str">
        <f>[1]Bdgt!F88</f>
        <v xml:space="preserve">     Ferronerie / Serrrurerie - extérieur</v>
      </c>
      <c r="C206" s="130">
        <f>[1]Bdgt!I88</f>
        <v>50000</v>
      </c>
      <c r="D206" s="131">
        <f>[1]Bdgt!P88</f>
        <v>16552.31560891938</v>
      </c>
      <c r="E206" s="131">
        <f>[1]Bdgt!T88</f>
        <v>18696.39794168096</v>
      </c>
      <c r="F206" s="131">
        <f>[1]Bdgt!X88</f>
        <v>13036.020583190393</v>
      </c>
      <c r="G206" s="132">
        <f>[1]Bdgt!AB88</f>
        <v>1715.2658662092624</v>
      </c>
      <c r="H206" s="103">
        <f t="shared" si="159"/>
        <v>0</v>
      </c>
      <c r="I206" s="133"/>
      <c r="J206" s="134"/>
      <c r="K206" s="135"/>
      <c r="L206" s="136">
        <f>SUM(L207:L208)</f>
        <v>50000</v>
      </c>
      <c r="M206" s="137">
        <f t="shared" ref="M206:P206" si="233">SUM(M207:M208)</f>
        <v>16552.315608919384</v>
      </c>
      <c r="N206" s="138">
        <f t="shared" si="233"/>
        <v>18696.397941680963</v>
      </c>
      <c r="O206" s="138">
        <f t="shared" si="233"/>
        <v>13036.020583190395</v>
      </c>
      <c r="P206" s="139">
        <f t="shared" si="233"/>
        <v>1715.2658662092624</v>
      </c>
      <c r="Q206" s="52">
        <f t="shared" si="157"/>
        <v>0</v>
      </c>
      <c r="R206" s="199"/>
      <c r="S206" s="166"/>
      <c r="T206" s="198"/>
    </row>
    <row r="207" spans="1:20" s="31" customFormat="1" ht="12.75" outlineLevel="2" x14ac:dyDescent="0.2">
      <c r="A207" s="142"/>
      <c r="B207" s="143"/>
      <c r="C207" s="144"/>
      <c r="D207" s="145"/>
      <c r="E207" s="145"/>
      <c r="F207" s="145"/>
      <c r="G207" s="146"/>
      <c r="H207" s="103"/>
      <c r="I207" s="147"/>
      <c r="J207" s="148"/>
      <c r="K207" s="149"/>
      <c r="L207" s="150">
        <v>25000</v>
      </c>
      <c r="M207" s="151">
        <f>L207*$R$4</f>
        <v>8276.1578044596918</v>
      </c>
      <c r="N207" s="152">
        <f t="shared" ref="N207:N208" si="234">L207*$S$4</f>
        <v>9348.1989708404817</v>
      </c>
      <c r="O207" s="152">
        <f t="shared" ref="O207:O208" si="235">L207*$T$4</f>
        <v>6518.0102915951975</v>
      </c>
      <c r="P207" s="160">
        <f t="shared" ref="P207:P208" si="236">L207*$U$4</f>
        <v>857.63293310463121</v>
      </c>
      <c r="Q207" s="52">
        <f t="shared" si="157"/>
        <v>0</v>
      </c>
      <c r="R207" s="154" t="s">
        <v>10</v>
      </c>
      <c r="S207" s="166"/>
      <c r="T207" s="201"/>
    </row>
    <row r="208" spans="1:20" s="31" customFormat="1" ht="12.75" outlineLevel="2" x14ac:dyDescent="0.2">
      <c r="A208" s="142"/>
      <c r="B208" s="143"/>
      <c r="C208" s="144"/>
      <c r="D208" s="145"/>
      <c r="E208" s="145"/>
      <c r="F208" s="145"/>
      <c r="G208" s="146"/>
      <c r="H208" s="103"/>
      <c r="I208" s="147"/>
      <c r="J208" s="148"/>
      <c r="K208" s="149"/>
      <c r="L208" s="150">
        <v>25000</v>
      </c>
      <c r="M208" s="151">
        <f>L208*$R$4</f>
        <v>8276.1578044596918</v>
      </c>
      <c r="N208" s="152">
        <f t="shared" si="234"/>
        <v>9348.1989708404817</v>
      </c>
      <c r="O208" s="152">
        <f t="shared" si="235"/>
        <v>6518.0102915951975</v>
      </c>
      <c r="P208" s="160">
        <f t="shared" si="236"/>
        <v>857.63293310463121</v>
      </c>
      <c r="Q208" s="52">
        <f t="shared" si="157"/>
        <v>0</v>
      </c>
      <c r="R208" s="154" t="s">
        <v>10</v>
      </c>
      <c r="S208" s="166"/>
      <c r="T208" s="201"/>
    </row>
    <row r="209" spans="1:20" s="200" customFormat="1" ht="12.75" outlineLevel="1" x14ac:dyDescent="0.2">
      <c r="A209" s="128" t="str">
        <f>[1]Bdgt!E89</f>
        <v>322-2</v>
      </c>
      <c r="B209" s="129" t="str">
        <f>[1]Bdgt!F89</f>
        <v xml:space="preserve">     Ferronerie / Serrrurerie - intérieur</v>
      </c>
      <c r="C209" s="130">
        <f>[1]Bdgt!I89</f>
        <v>20000</v>
      </c>
      <c r="D209" s="131">
        <f>[1]Bdgt!P89</f>
        <v>6620.9262435677529</v>
      </c>
      <c r="E209" s="131">
        <f>[1]Bdgt!T89</f>
        <v>7478.5591766723837</v>
      </c>
      <c r="F209" s="131">
        <f>[1]Bdgt!X89</f>
        <v>5214.4082332761573</v>
      </c>
      <c r="G209" s="132">
        <f>[1]Bdgt!AB89</f>
        <v>686.1063464837049</v>
      </c>
      <c r="H209" s="103">
        <f t="shared" si="159"/>
        <v>0</v>
      </c>
      <c r="I209" s="133"/>
      <c r="J209" s="134"/>
      <c r="K209" s="135"/>
      <c r="L209" s="136">
        <f>SUM(L210:L211)</f>
        <v>20000</v>
      </c>
      <c r="M209" s="137">
        <f t="shared" ref="M209:P209" si="237">SUM(M210:M211)</f>
        <v>6620.9262435677529</v>
      </c>
      <c r="N209" s="138">
        <f t="shared" si="237"/>
        <v>7478.5591766723846</v>
      </c>
      <c r="O209" s="138">
        <f t="shared" si="237"/>
        <v>5214.4082332761573</v>
      </c>
      <c r="P209" s="139">
        <f t="shared" si="237"/>
        <v>686.10634648370501</v>
      </c>
      <c r="Q209" s="52">
        <f t="shared" si="157"/>
        <v>0</v>
      </c>
      <c r="R209" s="199"/>
      <c r="S209" s="166"/>
      <c r="T209" s="198"/>
    </row>
    <row r="210" spans="1:20" s="31" customFormat="1" ht="12.75" outlineLevel="2" x14ac:dyDescent="0.2">
      <c r="A210" s="142"/>
      <c r="B210" s="143"/>
      <c r="C210" s="144"/>
      <c r="D210" s="145"/>
      <c r="E210" s="145"/>
      <c r="F210" s="145"/>
      <c r="G210" s="146"/>
      <c r="H210" s="103"/>
      <c r="I210" s="147"/>
      <c r="J210" s="148"/>
      <c r="K210" s="149"/>
      <c r="L210" s="150">
        <v>10000</v>
      </c>
      <c r="M210" s="151">
        <f>L210*$R$4</f>
        <v>3310.4631217838764</v>
      </c>
      <c r="N210" s="152">
        <f t="shared" ref="N210:N211" si="238">L210*$S$4</f>
        <v>3739.2795883361923</v>
      </c>
      <c r="O210" s="152">
        <f t="shared" ref="O210:O211" si="239">L210*$T$4</f>
        <v>2607.2041166380786</v>
      </c>
      <c r="P210" s="160">
        <f t="shared" ref="P210:P211" si="240">L210*$U$4</f>
        <v>343.05317324185251</v>
      </c>
      <c r="Q210" s="52">
        <f t="shared" si="157"/>
        <v>0</v>
      </c>
      <c r="R210" s="154" t="s">
        <v>10</v>
      </c>
      <c r="S210" s="166"/>
      <c r="T210" s="201"/>
    </row>
    <row r="211" spans="1:20" s="31" customFormat="1" ht="12.75" outlineLevel="2" x14ac:dyDescent="0.2">
      <c r="A211" s="142"/>
      <c r="B211" s="143"/>
      <c r="C211" s="144"/>
      <c r="D211" s="145"/>
      <c r="E211" s="145"/>
      <c r="F211" s="145"/>
      <c r="G211" s="146"/>
      <c r="H211" s="103"/>
      <c r="I211" s="147"/>
      <c r="J211" s="148"/>
      <c r="K211" s="149"/>
      <c r="L211" s="150">
        <v>10000</v>
      </c>
      <c r="M211" s="151">
        <f>L211*$R$4</f>
        <v>3310.4631217838764</v>
      </c>
      <c r="N211" s="152">
        <f t="shared" si="238"/>
        <v>3739.2795883361923</v>
      </c>
      <c r="O211" s="152">
        <f t="shared" si="239"/>
        <v>2607.2041166380786</v>
      </c>
      <c r="P211" s="160">
        <f t="shared" si="240"/>
        <v>343.05317324185251</v>
      </c>
      <c r="Q211" s="52">
        <f t="shared" si="157"/>
        <v>0</v>
      </c>
      <c r="R211" s="154" t="s">
        <v>10</v>
      </c>
      <c r="S211" s="166"/>
      <c r="T211" s="201"/>
    </row>
    <row r="212" spans="1:20" s="200" customFormat="1" ht="12.75" outlineLevel="1" x14ac:dyDescent="0.2">
      <c r="A212" s="128" t="str">
        <f>[1]Bdgt!E90</f>
        <v>323</v>
      </c>
      <c r="B212" s="129" t="str">
        <f>[1]Bdgt!F90</f>
        <v xml:space="preserve">     Menuiseries Intérieures</v>
      </c>
      <c r="C212" s="130">
        <f>[1]Bdgt!I90</f>
        <v>100000</v>
      </c>
      <c r="D212" s="131">
        <f>[1]Bdgt!P90</f>
        <v>33104.63121783876</v>
      </c>
      <c r="E212" s="131">
        <f>[1]Bdgt!T90</f>
        <v>37392.79588336192</v>
      </c>
      <c r="F212" s="131">
        <f>[1]Bdgt!X90</f>
        <v>26072.041166380786</v>
      </c>
      <c r="G212" s="132">
        <f>[1]Bdgt!AB90</f>
        <v>3430.5317324185248</v>
      </c>
      <c r="H212" s="103">
        <f t="shared" si="159"/>
        <v>0</v>
      </c>
      <c r="I212" s="133"/>
      <c r="J212" s="134"/>
      <c r="K212" s="135"/>
      <c r="L212" s="136">
        <f>SUM(L213:L214)</f>
        <v>100000</v>
      </c>
      <c r="M212" s="137">
        <f t="shared" ref="M212:P212" si="241">SUM(M213:M214)</f>
        <v>33104.631217838767</v>
      </c>
      <c r="N212" s="138">
        <f t="shared" si="241"/>
        <v>37392.795883361927</v>
      </c>
      <c r="O212" s="138">
        <f t="shared" si="241"/>
        <v>26072.04116638079</v>
      </c>
      <c r="P212" s="139">
        <f t="shared" si="241"/>
        <v>3430.5317324185248</v>
      </c>
      <c r="Q212" s="52">
        <f t="shared" si="157"/>
        <v>0</v>
      </c>
      <c r="R212" s="199"/>
      <c r="S212" s="166"/>
      <c r="T212" s="198"/>
    </row>
    <row r="213" spans="1:20" s="31" customFormat="1" ht="12.75" outlineLevel="2" x14ac:dyDescent="0.2">
      <c r="A213" s="142"/>
      <c r="B213" s="143"/>
      <c r="C213" s="144"/>
      <c r="D213" s="145"/>
      <c r="E213" s="145"/>
      <c r="F213" s="145"/>
      <c r="G213" s="146"/>
      <c r="H213" s="103"/>
      <c r="I213" s="147"/>
      <c r="J213" s="148"/>
      <c r="K213" s="149"/>
      <c r="L213" s="150">
        <v>50000</v>
      </c>
      <c r="M213" s="151">
        <f>L213*$R$4</f>
        <v>16552.315608919384</v>
      </c>
      <c r="N213" s="152">
        <f t="shared" ref="N213:N214" si="242">L213*$S$4</f>
        <v>18696.397941680963</v>
      </c>
      <c r="O213" s="152">
        <f t="shared" ref="O213:O214" si="243">L213*$T$4</f>
        <v>13036.020583190395</v>
      </c>
      <c r="P213" s="160">
        <f t="shared" ref="P213:P214" si="244">L213*$U$4</f>
        <v>1715.2658662092624</v>
      </c>
      <c r="Q213" s="52">
        <f t="shared" si="157"/>
        <v>0</v>
      </c>
      <c r="R213" s="154" t="s">
        <v>10</v>
      </c>
      <c r="S213" s="166"/>
      <c r="T213" s="201"/>
    </row>
    <row r="214" spans="1:20" s="31" customFormat="1" ht="12.75" outlineLevel="2" x14ac:dyDescent="0.2">
      <c r="A214" s="142"/>
      <c r="B214" s="143"/>
      <c r="C214" s="144"/>
      <c r="D214" s="145"/>
      <c r="E214" s="145"/>
      <c r="F214" s="145"/>
      <c r="G214" s="146"/>
      <c r="H214" s="103"/>
      <c r="I214" s="147"/>
      <c r="J214" s="148"/>
      <c r="K214" s="149"/>
      <c r="L214" s="150">
        <v>50000</v>
      </c>
      <c r="M214" s="151">
        <f>L214*$R$4</f>
        <v>16552.315608919384</v>
      </c>
      <c r="N214" s="152">
        <f t="shared" si="242"/>
        <v>18696.397941680963</v>
      </c>
      <c r="O214" s="152">
        <f t="shared" si="243"/>
        <v>13036.020583190395</v>
      </c>
      <c r="P214" s="160">
        <f t="shared" si="244"/>
        <v>1715.2658662092624</v>
      </c>
      <c r="Q214" s="52">
        <f t="shared" si="157"/>
        <v>0</v>
      </c>
      <c r="R214" s="154" t="s">
        <v>10</v>
      </c>
      <c r="S214" s="166"/>
      <c r="T214" s="201"/>
    </row>
    <row r="215" spans="1:20" s="200" customFormat="1" ht="12.75" outlineLevel="1" x14ac:dyDescent="0.2">
      <c r="A215" s="128" t="str">
        <f>[1]Bdgt!E91</f>
        <v>324</v>
      </c>
      <c r="B215" s="129" t="str">
        <f>[1]Bdgt!F91</f>
        <v xml:space="preserve">     Cloisons sèches / faux plafonds </v>
      </c>
      <c r="C215" s="130">
        <f>[1]Bdgt!I91</f>
        <v>70000</v>
      </c>
      <c r="D215" s="131">
        <f>[1]Bdgt!P91</f>
        <v>23173.241852487135</v>
      </c>
      <c r="E215" s="131">
        <f>[1]Bdgt!T91</f>
        <v>26174.957118353344</v>
      </c>
      <c r="F215" s="131">
        <f>[1]Bdgt!X91</f>
        <v>18250.428816466552</v>
      </c>
      <c r="G215" s="132">
        <f>[1]Bdgt!AB91</f>
        <v>2401.3722126929674</v>
      </c>
      <c r="H215" s="103">
        <f t="shared" si="159"/>
        <v>0</v>
      </c>
      <c r="I215" s="133"/>
      <c r="J215" s="134"/>
      <c r="K215" s="135"/>
      <c r="L215" s="136">
        <f>SUM(L216:L217)</f>
        <v>70000</v>
      </c>
      <c r="M215" s="137">
        <f t="shared" ref="M215:P215" si="245">SUM(M216:M217)</f>
        <v>23173.241852487135</v>
      </c>
      <c r="N215" s="138">
        <f t="shared" si="245"/>
        <v>26174.957118353348</v>
      </c>
      <c r="O215" s="138">
        <f t="shared" si="245"/>
        <v>18250.428816466552</v>
      </c>
      <c r="P215" s="139">
        <f t="shared" si="245"/>
        <v>2401.3722126929674</v>
      </c>
      <c r="Q215" s="52">
        <f t="shared" si="157"/>
        <v>0</v>
      </c>
      <c r="R215" s="199"/>
      <c r="S215" s="166"/>
      <c r="T215" s="198"/>
    </row>
    <row r="216" spans="1:20" s="31" customFormat="1" ht="12.75" outlineLevel="2" x14ac:dyDescent="0.2">
      <c r="A216" s="142"/>
      <c r="B216" s="143"/>
      <c r="C216" s="144"/>
      <c r="D216" s="145"/>
      <c r="E216" s="145"/>
      <c r="F216" s="145"/>
      <c r="G216" s="146"/>
      <c r="H216" s="103"/>
      <c r="I216" s="147"/>
      <c r="J216" s="148"/>
      <c r="K216" s="149"/>
      <c r="L216" s="150">
        <v>35000</v>
      </c>
      <c r="M216" s="151">
        <f>L216*$R$4</f>
        <v>11586.620926243568</v>
      </c>
      <c r="N216" s="152">
        <f t="shared" ref="N216:N217" si="246">L216*$S$4</f>
        <v>13087.478559176674</v>
      </c>
      <c r="O216" s="152">
        <f t="shared" ref="O216:O217" si="247">L216*$T$4</f>
        <v>9125.2144082332761</v>
      </c>
      <c r="P216" s="160">
        <f t="shared" ref="P216:P217" si="248">L216*$U$4</f>
        <v>1200.6861063464837</v>
      </c>
      <c r="Q216" s="52">
        <f t="shared" ref="Q216:Q279" si="249">L216-(M216+N216+O216+P216)</f>
        <v>0</v>
      </c>
      <c r="R216" s="154" t="s">
        <v>10</v>
      </c>
      <c r="S216" s="166"/>
      <c r="T216" s="201"/>
    </row>
    <row r="217" spans="1:20" s="31" customFormat="1" ht="12.75" outlineLevel="2" x14ac:dyDescent="0.2">
      <c r="A217" s="142"/>
      <c r="B217" s="143"/>
      <c r="C217" s="144"/>
      <c r="D217" s="145"/>
      <c r="E217" s="145"/>
      <c r="F217" s="145"/>
      <c r="G217" s="146"/>
      <c r="H217" s="103"/>
      <c r="I217" s="147"/>
      <c r="J217" s="148"/>
      <c r="K217" s="149"/>
      <c r="L217" s="150">
        <v>35000</v>
      </c>
      <c r="M217" s="151">
        <f>L217*$R$4</f>
        <v>11586.620926243568</v>
      </c>
      <c r="N217" s="152">
        <f t="shared" si="246"/>
        <v>13087.478559176674</v>
      </c>
      <c r="O217" s="152">
        <f t="shared" si="247"/>
        <v>9125.2144082332761</v>
      </c>
      <c r="P217" s="160">
        <f t="shared" si="248"/>
        <v>1200.6861063464837</v>
      </c>
      <c r="Q217" s="52">
        <f t="shared" si="249"/>
        <v>0</v>
      </c>
      <c r="R217" s="154" t="s">
        <v>10</v>
      </c>
      <c r="S217" s="166"/>
      <c r="T217" s="201"/>
    </row>
    <row r="218" spans="1:20" s="200" customFormat="1" ht="12.75" x14ac:dyDescent="0.2">
      <c r="A218" s="115" t="str">
        <f>[1]Bdgt!D92</f>
        <v>325</v>
      </c>
      <c r="B218" s="116" t="str">
        <f>[1]Bdgt!F92</f>
        <v>Fluides</v>
      </c>
      <c r="C218" s="117">
        <f>SUM(C219:C228)</f>
        <v>630000</v>
      </c>
      <c r="D218" s="118">
        <f t="shared" ref="D218:G218" si="250">SUM(D219:D228)</f>
        <v>208559.1766723842</v>
      </c>
      <c r="E218" s="118">
        <f t="shared" si="250"/>
        <v>235574.6140651801</v>
      </c>
      <c r="F218" s="118">
        <f t="shared" si="250"/>
        <v>164253.85934819895</v>
      </c>
      <c r="G218" s="119">
        <f t="shared" si="250"/>
        <v>21612.349914236707</v>
      </c>
      <c r="H218" s="103">
        <f t="shared" ref="H218:H277" si="251">M218-D218</f>
        <v>0</v>
      </c>
      <c r="I218" s="120"/>
      <c r="J218" s="121"/>
      <c r="K218" s="122"/>
      <c r="L218" s="168">
        <f>L219+L222+L225+L228</f>
        <v>630000</v>
      </c>
      <c r="M218" s="125">
        <f t="shared" ref="M218:P218" si="252">M219+M222+M225+M228</f>
        <v>208559.1766723842</v>
      </c>
      <c r="N218" s="125">
        <f t="shared" si="252"/>
        <v>235574.61406518013</v>
      </c>
      <c r="O218" s="125">
        <f t="shared" si="252"/>
        <v>164253.85934819898</v>
      </c>
      <c r="P218" s="126">
        <f t="shared" si="252"/>
        <v>21612.349914236707</v>
      </c>
      <c r="Q218" s="52">
        <f t="shared" si="249"/>
        <v>0</v>
      </c>
      <c r="R218" s="199"/>
      <c r="S218" s="166"/>
      <c r="T218" s="198"/>
    </row>
    <row r="219" spans="1:20" s="200" customFormat="1" ht="12.75" outlineLevel="1" x14ac:dyDescent="0.2">
      <c r="A219" s="128" t="str">
        <f>[1]Bdgt!E93</f>
        <v>326</v>
      </c>
      <c r="B219" s="129" t="str">
        <f>[1]Bdgt!F93</f>
        <v xml:space="preserve">     Electricité </v>
      </c>
      <c r="C219" s="130">
        <f>[1]Bdgt!I93</f>
        <v>200000</v>
      </c>
      <c r="D219" s="131">
        <f>[1]Bdgt!P93</f>
        <v>66209.26243567752</v>
      </c>
      <c r="E219" s="131">
        <f>[1]Bdgt!T93</f>
        <v>74785.591766723839</v>
      </c>
      <c r="F219" s="131">
        <f>[1]Bdgt!X93</f>
        <v>52144.082332761573</v>
      </c>
      <c r="G219" s="132">
        <f>[1]Bdgt!AB93</f>
        <v>6861.0634648370497</v>
      </c>
      <c r="H219" s="103">
        <f t="shared" si="251"/>
        <v>0</v>
      </c>
      <c r="I219" s="133"/>
      <c r="J219" s="134"/>
      <c r="K219" s="135"/>
      <c r="L219" s="136">
        <f>SUM(L220:L221)</f>
        <v>200000</v>
      </c>
      <c r="M219" s="137">
        <f t="shared" ref="M219:P219" si="253">SUM(M220:M221)</f>
        <v>66209.262435677534</v>
      </c>
      <c r="N219" s="138">
        <f t="shared" si="253"/>
        <v>74785.591766723854</v>
      </c>
      <c r="O219" s="138">
        <f t="shared" si="253"/>
        <v>52144.08233276158</v>
      </c>
      <c r="P219" s="139">
        <f t="shared" si="253"/>
        <v>6861.0634648370497</v>
      </c>
      <c r="Q219" s="52">
        <f t="shared" si="249"/>
        <v>0</v>
      </c>
      <c r="R219" s="199"/>
      <c r="S219" s="166"/>
      <c r="T219" s="198"/>
    </row>
    <row r="220" spans="1:20" s="31" customFormat="1" ht="12.75" outlineLevel="2" x14ac:dyDescent="0.2">
      <c r="A220" s="142"/>
      <c r="B220" s="143"/>
      <c r="C220" s="144"/>
      <c r="D220" s="145"/>
      <c r="E220" s="145"/>
      <c r="F220" s="145"/>
      <c r="G220" s="146"/>
      <c r="H220" s="103"/>
      <c r="I220" s="147"/>
      <c r="J220" s="148"/>
      <c r="K220" s="149"/>
      <c r="L220" s="150">
        <v>100000</v>
      </c>
      <c r="M220" s="151">
        <f>L220*$R$4</f>
        <v>33104.631217838767</v>
      </c>
      <c r="N220" s="152">
        <f t="shared" ref="N220:N221" si="254">L220*$S$4</f>
        <v>37392.795883361927</v>
      </c>
      <c r="O220" s="152">
        <f t="shared" ref="O220:O221" si="255">L220*$T$4</f>
        <v>26072.04116638079</v>
      </c>
      <c r="P220" s="160">
        <f t="shared" ref="P220:P221" si="256">L220*$U$4</f>
        <v>3430.5317324185248</v>
      </c>
      <c r="Q220" s="52">
        <f t="shared" si="249"/>
        <v>0</v>
      </c>
      <c r="R220" s="154" t="s">
        <v>10</v>
      </c>
      <c r="S220" s="166"/>
      <c r="T220" s="201"/>
    </row>
    <row r="221" spans="1:20" s="31" customFormat="1" ht="12.75" outlineLevel="2" x14ac:dyDescent="0.2">
      <c r="A221" s="142"/>
      <c r="B221" s="143"/>
      <c r="C221" s="144"/>
      <c r="D221" s="145"/>
      <c r="E221" s="145"/>
      <c r="F221" s="145"/>
      <c r="G221" s="146"/>
      <c r="H221" s="103"/>
      <c r="I221" s="147"/>
      <c r="J221" s="148"/>
      <c r="K221" s="149"/>
      <c r="L221" s="150">
        <v>100000</v>
      </c>
      <c r="M221" s="151">
        <f>L221*$R$4</f>
        <v>33104.631217838767</v>
      </c>
      <c r="N221" s="152">
        <f t="shared" si="254"/>
        <v>37392.795883361927</v>
      </c>
      <c r="O221" s="152">
        <f t="shared" si="255"/>
        <v>26072.04116638079</v>
      </c>
      <c r="P221" s="160">
        <f t="shared" si="256"/>
        <v>3430.5317324185248</v>
      </c>
      <c r="Q221" s="52">
        <f t="shared" si="249"/>
        <v>0</v>
      </c>
      <c r="R221" s="154" t="s">
        <v>10</v>
      </c>
      <c r="S221" s="166"/>
      <c r="T221" s="201"/>
    </row>
    <row r="222" spans="1:20" s="200" customFormat="1" ht="17.25" customHeight="1" outlineLevel="1" x14ac:dyDescent="0.2">
      <c r="A222" s="128" t="str">
        <f>[1]Bdgt!E94</f>
        <v>327</v>
      </c>
      <c r="B222" s="129" t="str">
        <f>[1]Bdgt!F94</f>
        <v xml:space="preserve">     Courants Faibles-Téléphone-Télévision     </v>
      </c>
      <c r="C222" s="130">
        <f>[1]Bdgt!I94</f>
        <v>30000</v>
      </c>
      <c r="D222" s="131">
        <f>[1]Bdgt!P94</f>
        <v>9931.3893653516297</v>
      </c>
      <c r="E222" s="131">
        <f>[1]Bdgt!T94</f>
        <v>11217.838765008577</v>
      </c>
      <c r="F222" s="131">
        <f>[1]Bdgt!X94</f>
        <v>7821.6123499142368</v>
      </c>
      <c r="G222" s="132">
        <f>[1]Bdgt!AB94</f>
        <v>1029.1595197255574</v>
      </c>
      <c r="H222" s="103">
        <f t="shared" si="251"/>
        <v>0</v>
      </c>
      <c r="I222" s="133"/>
      <c r="J222" s="134"/>
      <c r="K222" s="135"/>
      <c r="L222" s="136">
        <f>SUM(L223:L224)</f>
        <v>30000</v>
      </c>
      <c r="M222" s="137">
        <f t="shared" ref="M222:P222" si="257">SUM(M223:M224)</f>
        <v>9931.3893653516297</v>
      </c>
      <c r="N222" s="138">
        <f t="shared" si="257"/>
        <v>11217.838765008577</v>
      </c>
      <c r="O222" s="138">
        <f t="shared" si="257"/>
        <v>7821.6123499142368</v>
      </c>
      <c r="P222" s="139">
        <f t="shared" si="257"/>
        <v>1029.1595197255574</v>
      </c>
      <c r="Q222" s="52">
        <f t="shared" si="249"/>
        <v>0</v>
      </c>
      <c r="R222" s="199"/>
      <c r="S222" s="166"/>
      <c r="T222" s="198"/>
    </row>
    <row r="223" spans="1:20" s="31" customFormat="1" ht="12.75" outlineLevel="2" x14ac:dyDescent="0.2">
      <c r="A223" s="142"/>
      <c r="B223" s="143"/>
      <c r="C223" s="144"/>
      <c r="D223" s="145"/>
      <c r="E223" s="145"/>
      <c r="F223" s="145"/>
      <c r="G223" s="146"/>
      <c r="H223" s="103"/>
      <c r="I223" s="147"/>
      <c r="J223" s="148"/>
      <c r="K223" s="149"/>
      <c r="L223" s="150">
        <v>15000</v>
      </c>
      <c r="M223" s="151">
        <f>L223*$R$4</f>
        <v>4965.6946826758149</v>
      </c>
      <c r="N223" s="152">
        <f t="shared" ref="N223:N224" si="258">L223*$S$4</f>
        <v>5608.9193825042885</v>
      </c>
      <c r="O223" s="152">
        <f t="shared" ref="O223:O224" si="259">L223*$T$4</f>
        <v>3910.8061749571184</v>
      </c>
      <c r="P223" s="160">
        <f t="shared" ref="P223:P224" si="260">L223*$U$4</f>
        <v>514.5797598627787</v>
      </c>
      <c r="Q223" s="52">
        <f t="shared" si="249"/>
        <v>0</v>
      </c>
      <c r="R223" s="154" t="s">
        <v>10</v>
      </c>
      <c r="S223" s="166"/>
      <c r="T223" s="201"/>
    </row>
    <row r="224" spans="1:20" s="31" customFormat="1" ht="12.75" outlineLevel="2" x14ac:dyDescent="0.2">
      <c r="A224" s="142"/>
      <c r="B224" s="143"/>
      <c r="C224" s="144"/>
      <c r="D224" s="145"/>
      <c r="E224" s="145"/>
      <c r="F224" s="145"/>
      <c r="G224" s="146"/>
      <c r="H224" s="103"/>
      <c r="I224" s="147"/>
      <c r="J224" s="148"/>
      <c r="K224" s="149"/>
      <c r="L224" s="150">
        <v>15000</v>
      </c>
      <c r="M224" s="151">
        <f>L224*$R$4</f>
        <v>4965.6946826758149</v>
      </c>
      <c r="N224" s="152">
        <f t="shared" si="258"/>
        <v>5608.9193825042885</v>
      </c>
      <c r="O224" s="152">
        <f t="shared" si="259"/>
        <v>3910.8061749571184</v>
      </c>
      <c r="P224" s="160">
        <f t="shared" si="260"/>
        <v>514.5797598627787</v>
      </c>
      <c r="Q224" s="52">
        <f t="shared" si="249"/>
        <v>0</v>
      </c>
      <c r="R224" s="154" t="s">
        <v>10</v>
      </c>
      <c r="S224" s="166"/>
      <c r="T224" s="201"/>
    </row>
    <row r="225" spans="1:20" s="200" customFormat="1" ht="12.75" outlineLevel="1" x14ac:dyDescent="0.2">
      <c r="A225" s="128" t="str">
        <f>[1]Bdgt!E95</f>
        <v>328</v>
      </c>
      <c r="B225" s="129" t="str">
        <f>[1]Bdgt!F95</f>
        <v xml:space="preserve">     Plomberie / Sanitaire</v>
      </c>
      <c r="C225" s="130">
        <f>[1]Bdgt!I95</f>
        <v>200000</v>
      </c>
      <c r="D225" s="131">
        <f>[1]Bdgt!P95</f>
        <v>66209.26243567752</v>
      </c>
      <c r="E225" s="131">
        <f>[1]Bdgt!T95</f>
        <v>74785.591766723839</v>
      </c>
      <c r="F225" s="131">
        <f>[1]Bdgt!X95</f>
        <v>52144.082332761573</v>
      </c>
      <c r="G225" s="132">
        <f>[1]Bdgt!AB95</f>
        <v>6861.0634648370497</v>
      </c>
      <c r="H225" s="103">
        <f t="shared" si="251"/>
        <v>0</v>
      </c>
      <c r="I225" s="133"/>
      <c r="J225" s="134"/>
      <c r="K225" s="135"/>
      <c r="L225" s="136">
        <f>SUM(L226:L227)</f>
        <v>200000</v>
      </c>
      <c r="M225" s="137">
        <f t="shared" ref="M225:P225" si="261">SUM(M226:M227)</f>
        <v>66209.262435677534</v>
      </c>
      <c r="N225" s="138">
        <f t="shared" si="261"/>
        <v>74785.591766723854</v>
      </c>
      <c r="O225" s="138">
        <f t="shared" si="261"/>
        <v>52144.08233276158</v>
      </c>
      <c r="P225" s="139">
        <f t="shared" si="261"/>
        <v>6861.0634648370497</v>
      </c>
      <c r="Q225" s="52">
        <f t="shared" si="249"/>
        <v>0</v>
      </c>
      <c r="R225" s="199"/>
      <c r="S225" s="166"/>
      <c r="T225" s="198"/>
    </row>
    <row r="226" spans="1:20" s="31" customFormat="1" ht="12.75" outlineLevel="2" x14ac:dyDescent="0.2">
      <c r="A226" s="142"/>
      <c r="B226" s="143"/>
      <c r="C226" s="144"/>
      <c r="D226" s="145"/>
      <c r="E226" s="145"/>
      <c r="F226" s="145"/>
      <c r="G226" s="146"/>
      <c r="H226" s="103"/>
      <c r="I226" s="147"/>
      <c r="J226" s="148"/>
      <c r="K226" s="149"/>
      <c r="L226" s="150">
        <v>100000</v>
      </c>
      <c r="M226" s="151">
        <f>L226*$R$4</f>
        <v>33104.631217838767</v>
      </c>
      <c r="N226" s="152">
        <f t="shared" ref="N226:N227" si="262">L226*$S$4</f>
        <v>37392.795883361927</v>
      </c>
      <c r="O226" s="152">
        <f t="shared" ref="O226:O227" si="263">L226*$T$4</f>
        <v>26072.04116638079</v>
      </c>
      <c r="P226" s="160">
        <f t="shared" ref="P226:P227" si="264">L226*$U$4</f>
        <v>3430.5317324185248</v>
      </c>
      <c r="Q226" s="52">
        <f t="shared" si="249"/>
        <v>0</v>
      </c>
      <c r="R226" s="154" t="s">
        <v>10</v>
      </c>
      <c r="S226" s="201"/>
      <c r="T226" s="201"/>
    </row>
    <row r="227" spans="1:20" s="31" customFormat="1" ht="12.75" outlineLevel="2" x14ac:dyDescent="0.2">
      <c r="A227" s="142"/>
      <c r="B227" s="143"/>
      <c r="C227" s="144"/>
      <c r="D227" s="145"/>
      <c r="E227" s="145"/>
      <c r="F227" s="145"/>
      <c r="G227" s="146"/>
      <c r="H227" s="103"/>
      <c r="I227" s="147"/>
      <c r="J227" s="148"/>
      <c r="K227" s="149"/>
      <c r="L227" s="150">
        <v>100000</v>
      </c>
      <c r="M227" s="151">
        <f>L227*$R$4</f>
        <v>33104.631217838767</v>
      </c>
      <c r="N227" s="152">
        <f t="shared" si="262"/>
        <v>37392.795883361927</v>
      </c>
      <c r="O227" s="152">
        <f t="shared" si="263"/>
        <v>26072.04116638079</v>
      </c>
      <c r="P227" s="160">
        <f t="shared" si="264"/>
        <v>3430.5317324185248</v>
      </c>
      <c r="Q227" s="52">
        <f t="shared" si="249"/>
        <v>0</v>
      </c>
      <c r="R227" s="154" t="s">
        <v>10</v>
      </c>
      <c r="S227" s="201"/>
      <c r="T227" s="201"/>
    </row>
    <row r="228" spans="1:20" s="200" customFormat="1" ht="12.75" outlineLevel="1" x14ac:dyDescent="0.2">
      <c r="A228" s="128" t="str">
        <f>[1]Bdgt!E96</f>
        <v>329</v>
      </c>
      <c r="B228" s="129" t="str">
        <f>[1]Bdgt!F96</f>
        <v xml:space="preserve">     Equipements énergie solaire</v>
      </c>
      <c r="C228" s="130">
        <f>[1]Bdgt!I96</f>
        <v>200000</v>
      </c>
      <c r="D228" s="131">
        <f>[1]Bdgt!P96</f>
        <v>66209.26243567752</v>
      </c>
      <c r="E228" s="131">
        <f>[1]Bdgt!T96</f>
        <v>74785.591766723839</v>
      </c>
      <c r="F228" s="131">
        <f>[1]Bdgt!X96</f>
        <v>52144.082332761573</v>
      </c>
      <c r="G228" s="132">
        <f>[1]Bdgt!AB96</f>
        <v>6861.0634648370497</v>
      </c>
      <c r="H228" s="103">
        <f t="shared" si="251"/>
        <v>0</v>
      </c>
      <c r="I228" s="133"/>
      <c r="J228" s="134"/>
      <c r="K228" s="135"/>
      <c r="L228" s="136">
        <f>SUM(L229:L230)</f>
        <v>200000</v>
      </c>
      <c r="M228" s="137">
        <f t="shared" ref="M228:P228" si="265">SUM(M229:M230)</f>
        <v>66209.262435677534</v>
      </c>
      <c r="N228" s="138">
        <f t="shared" si="265"/>
        <v>74785.591766723854</v>
      </c>
      <c r="O228" s="138">
        <f t="shared" si="265"/>
        <v>52144.08233276158</v>
      </c>
      <c r="P228" s="139">
        <f t="shared" si="265"/>
        <v>6861.0634648370497</v>
      </c>
      <c r="Q228" s="52">
        <f t="shared" si="249"/>
        <v>0</v>
      </c>
      <c r="R228" s="199"/>
      <c r="S228" s="198"/>
      <c r="T228" s="198"/>
    </row>
    <row r="229" spans="1:20" s="31" customFormat="1" ht="12.75" outlineLevel="2" x14ac:dyDescent="0.2">
      <c r="A229" s="142"/>
      <c r="B229" s="143"/>
      <c r="C229" s="144"/>
      <c r="D229" s="145"/>
      <c r="E229" s="145"/>
      <c r="F229" s="145"/>
      <c r="G229" s="146"/>
      <c r="H229" s="103"/>
      <c r="I229" s="147"/>
      <c r="J229" s="148"/>
      <c r="K229" s="149"/>
      <c r="L229" s="150">
        <v>100000</v>
      </c>
      <c r="M229" s="151">
        <f>L229*$R$4</f>
        <v>33104.631217838767</v>
      </c>
      <c r="N229" s="152">
        <f t="shared" ref="N229:N230" si="266">L229*$S$4</f>
        <v>37392.795883361927</v>
      </c>
      <c r="O229" s="152">
        <f t="shared" ref="O229:O230" si="267">L229*$T$4</f>
        <v>26072.04116638079</v>
      </c>
      <c r="P229" s="160">
        <f t="shared" ref="P229:P230" si="268">L229*$U$4</f>
        <v>3430.5317324185248</v>
      </c>
      <c r="Q229" s="52">
        <f t="shared" si="249"/>
        <v>0</v>
      </c>
      <c r="R229" s="154" t="s">
        <v>10</v>
      </c>
      <c r="S229" s="201"/>
      <c r="T229" s="201"/>
    </row>
    <row r="230" spans="1:20" s="31" customFormat="1" ht="12.75" outlineLevel="2" x14ac:dyDescent="0.2">
      <c r="A230" s="142"/>
      <c r="B230" s="143"/>
      <c r="C230" s="144"/>
      <c r="D230" s="145"/>
      <c r="E230" s="145"/>
      <c r="F230" s="145"/>
      <c r="G230" s="146"/>
      <c r="H230" s="103"/>
      <c r="I230" s="147"/>
      <c r="J230" s="148"/>
      <c r="K230" s="149"/>
      <c r="L230" s="150">
        <v>100000</v>
      </c>
      <c r="M230" s="151">
        <f>L230*$R$4</f>
        <v>33104.631217838767</v>
      </c>
      <c r="N230" s="152">
        <f t="shared" si="266"/>
        <v>37392.795883361927</v>
      </c>
      <c r="O230" s="152">
        <f t="shared" si="267"/>
        <v>26072.04116638079</v>
      </c>
      <c r="P230" s="160">
        <f t="shared" si="268"/>
        <v>3430.5317324185248</v>
      </c>
      <c r="Q230" s="52">
        <f t="shared" si="249"/>
        <v>0</v>
      </c>
      <c r="R230" s="154" t="s">
        <v>10</v>
      </c>
      <c r="S230" s="201"/>
      <c r="T230" s="201"/>
    </row>
    <row r="231" spans="1:20" s="141" customFormat="1" ht="12.75" x14ac:dyDescent="0.2">
      <c r="A231" s="115" t="str">
        <f>[1]Bdgt!D97</f>
        <v>330</v>
      </c>
      <c r="B231" s="116" t="str">
        <f>[1]Bdgt!F97</f>
        <v>Revêtements-Finitions</v>
      </c>
      <c r="C231" s="117">
        <f>SUM(C232:C250)</f>
        <v>1054000</v>
      </c>
      <c r="D231" s="118">
        <f t="shared" ref="D231:G231" si="269">SUM(D232:D250)</f>
        <v>348922.81303602055</v>
      </c>
      <c r="E231" s="118">
        <f t="shared" si="269"/>
        <v>394120.0686106346</v>
      </c>
      <c r="F231" s="118">
        <f t="shared" si="269"/>
        <v>274799.31389365351</v>
      </c>
      <c r="G231" s="119">
        <f t="shared" si="269"/>
        <v>36157.804459691259</v>
      </c>
      <c r="H231" s="103">
        <f t="shared" si="251"/>
        <v>0</v>
      </c>
      <c r="I231" s="120"/>
      <c r="J231" s="121"/>
      <c r="K231" s="122"/>
      <c r="L231" s="168">
        <f>L232+L235+L238+L241+L244+L247+L250</f>
        <v>1054000</v>
      </c>
      <c r="M231" s="125">
        <f t="shared" ref="M231:P231" si="270">M232+M235+M238+M241+M244+M247+M250</f>
        <v>348922.81303602061</v>
      </c>
      <c r="N231" s="125">
        <f t="shared" si="270"/>
        <v>394120.0686106346</v>
      </c>
      <c r="O231" s="125">
        <f t="shared" si="270"/>
        <v>274799.31389365357</v>
      </c>
      <c r="P231" s="126">
        <f t="shared" si="270"/>
        <v>36157.804459691259</v>
      </c>
      <c r="Q231" s="52">
        <f t="shared" si="249"/>
        <v>0</v>
      </c>
      <c r="R231" s="112"/>
      <c r="S231" s="198"/>
      <c r="T231" s="198"/>
    </row>
    <row r="232" spans="1:20" s="141" customFormat="1" ht="12.75" outlineLevel="1" x14ac:dyDescent="0.2">
      <c r="A232" s="128" t="str">
        <f>[1]Bdgt!E98</f>
        <v>331</v>
      </c>
      <c r="B232" s="129" t="str">
        <f>[1]Bdgt!F98</f>
        <v xml:space="preserve">     Revêtements de sol souples </v>
      </c>
      <c r="C232" s="130">
        <f>[1]Bdgt!I98</f>
        <v>250000</v>
      </c>
      <c r="D232" s="131">
        <f>[1]Bdgt!P98</f>
        <v>82761.578044596914</v>
      </c>
      <c r="E232" s="131">
        <f>[1]Bdgt!T98</f>
        <v>93481.989708404813</v>
      </c>
      <c r="F232" s="131">
        <f>[1]Bdgt!X98</f>
        <v>65180.102915951975</v>
      </c>
      <c r="G232" s="132">
        <f>[1]Bdgt!AB98</f>
        <v>8576.3293310463123</v>
      </c>
      <c r="H232" s="103">
        <f t="shared" si="251"/>
        <v>0</v>
      </c>
      <c r="I232" s="133"/>
      <c r="J232" s="134"/>
      <c r="K232" s="135"/>
      <c r="L232" s="136">
        <f>SUM(L233:L234)</f>
        <v>250000</v>
      </c>
      <c r="M232" s="137">
        <f>SUM(M233:M234)</f>
        <v>82761.578044596914</v>
      </c>
      <c r="N232" s="138">
        <f t="shared" ref="N232:P232" si="271">SUM(N233:N234)</f>
        <v>93481.989708404813</v>
      </c>
      <c r="O232" s="138">
        <f t="shared" si="271"/>
        <v>65180.102915951975</v>
      </c>
      <c r="P232" s="139">
        <f t="shared" si="271"/>
        <v>8576.3293310463123</v>
      </c>
      <c r="Q232" s="52">
        <f t="shared" si="249"/>
        <v>0</v>
      </c>
      <c r="R232" s="112"/>
      <c r="S232" s="198"/>
      <c r="T232" s="198"/>
    </row>
    <row r="233" spans="1:20" s="156" customFormat="1" ht="12.75" outlineLevel="2" x14ac:dyDescent="0.2">
      <c r="A233" s="142"/>
      <c r="B233" s="143"/>
      <c r="C233" s="144"/>
      <c r="D233" s="145"/>
      <c r="E233" s="145"/>
      <c r="F233" s="145"/>
      <c r="G233" s="146"/>
      <c r="H233" s="103"/>
      <c r="I233" s="147"/>
      <c r="J233" s="148"/>
      <c r="K233" s="149"/>
      <c r="L233" s="150">
        <v>150000</v>
      </c>
      <c r="M233" s="151">
        <f>L233*$R$4</f>
        <v>49656.946826758147</v>
      </c>
      <c r="N233" s="152">
        <f t="shared" ref="N233:N234" si="272">L233*$S$4</f>
        <v>56089.193825042887</v>
      </c>
      <c r="O233" s="152">
        <f t="shared" ref="O233:O234" si="273">L233*$T$4</f>
        <v>39108.061749571185</v>
      </c>
      <c r="P233" s="160">
        <f t="shared" ref="P233:P234" si="274">L233*$U$4</f>
        <v>5145.7975986277879</v>
      </c>
      <c r="Q233" s="52">
        <f t="shared" si="249"/>
        <v>0</v>
      </c>
      <c r="R233" s="154" t="s">
        <v>10</v>
      </c>
      <c r="S233" s="201"/>
      <c r="T233" s="201"/>
    </row>
    <row r="234" spans="1:20" s="156" customFormat="1" ht="12.75" outlineLevel="2" x14ac:dyDescent="0.2">
      <c r="A234" s="142"/>
      <c r="B234" s="143"/>
      <c r="C234" s="144"/>
      <c r="D234" s="145"/>
      <c r="E234" s="145"/>
      <c r="F234" s="145"/>
      <c r="G234" s="146"/>
      <c r="H234" s="103"/>
      <c r="I234" s="147"/>
      <c r="J234" s="148"/>
      <c r="K234" s="149"/>
      <c r="L234" s="150">
        <v>100000</v>
      </c>
      <c r="M234" s="151">
        <f>L234*$R$4</f>
        <v>33104.631217838767</v>
      </c>
      <c r="N234" s="152">
        <f t="shared" si="272"/>
        <v>37392.795883361927</v>
      </c>
      <c r="O234" s="152">
        <f t="shared" si="273"/>
        <v>26072.04116638079</v>
      </c>
      <c r="P234" s="160">
        <f t="shared" si="274"/>
        <v>3430.5317324185248</v>
      </c>
      <c r="Q234" s="52">
        <f t="shared" si="249"/>
        <v>0</v>
      </c>
      <c r="R234" s="154" t="s">
        <v>10</v>
      </c>
      <c r="S234" s="201"/>
      <c r="T234" s="201"/>
    </row>
    <row r="235" spans="1:20" s="141" customFormat="1" ht="12.75" outlineLevel="1" x14ac:dyDescent="0.2">
      <c r="A235" s="128" t="str">
        <f>[1]Bdgt!E99</f>
        <v>332</v>
      </c>
      <c r="B235" s="129" t="str">
        <f>[1]Bdgt!F99</f>
        <v xml:space="preserve">     Carrelage / faïence</v>
      </c>
      <c r="C235" s="130">
        <f>[1]Bdgt!I99</f>
        <v>200000</v>
      </c>
      <c r="D235" s="131">
        <f>[1]Bdgt!P99</f>
        <v>66209.26243567752</v>
      </c>
      <c r="E235" s="131">
        <f>[1]Bdgt!T99</f>
        <v>74785.591766723839</v>
      </c>
      <c r="F235" s="131">
        <f>[1]Bdgt!X99</f>
        <v>52144.082332761573</v>
      </c>
      <c r="G235" s="132">
        <f>[1]Bdgt!AB99</f>
        <v>6861.0634648370497</v>
      </c>
      <c r="H235" s="103">
        <f t="shared" si="251"/>
        <v>0</v>
      </c>
      <c r="I235" s="133"/>
      <c r="J235" s="134"/>
      <c r="K235" s="135"/>
      <c r="L235" s="136">
        <f>SUM(L236:L237)</f>
        <v>200000</v>
      </c>
      <c r="M235" s="137">
        <f>SUM(M236:M237)</f>
        <v>66209.262435677534</v>
      </c>
      <c r="N235" s="138">
        <f t="shared" ref="N235:P235" si="275">SUM(N236:N237)</f>
        <v>74785.591766723854</v>
      </c>
      <c r="O235" s="138">
        <f t="shared" si="275"/>
        <v>52144.08233276158</v>
      </c>
      <c r="P235" s="139">
        <f t="shared" si="275"/>
        <v>6861.0634648370497</v>
      </c>
      <c r="Q235" s="52">
        <f t="shared" si="249"/>
        <v>0</v>
      </c>
      <c r="R235" s="112"/>
      <c r="S235" s="198"/>
      <c r="T235" s="198"/>
    </row>
    <row r="236" spans="1:20" s="156" customFormat="1" ht="12.75" outlineLevel="2" x14ac:dyDescent="0.2">
      <c r="A236" s="142"/>
      <c r="B236" s="143"/>
      <c r="C236" s="144"/>
      <c r="D236" s="145"/>
      <c r="E236" s="145"/>
      <c r="F236" s="145"/>
      <c r="G236" s="146"/>
      <c r="H236" s="103"/>
      <c r="I236" s="147"/>
      <c r="J236" s="148"/>
      <c r="K236" s="149"/>
      <c r="L236" s="150">
        <v>100000</v>
      </c>
      <c r="M236" s="151">
        <f>L236*$R$4</f>
        <v>33104.631217838767</v>
      </c>
      <c r="N236" s="152">
        <f t="shared" ref="N236:N237" si="276">L236*$S$4</f>
        <v>37392.795883361927</v>
      </c>
      <c r="O236" s="152">
        <f t="shared" ref="O236:O237" si="277">L236*$T$4</f>
        <v>26072.04116638079</v>
      </c>
      <c r="P236" s="160">
        <f t="shared" ref="P236:P237" si="278">L236*$U$4</f>
        <v>3430.5317324185248</v>
      </c>
      <c r="Q236" s="52">
        <f t="shared" si="249"/>
        <v>0</v>
      </c>
      <c r="R236" s="154" t="s">
        <v>10</v>
      </c>
      <c r="S236" s="201"/>
      <c r="T236" s="201"/>
    </row>
    <row r="237" spans="1:20" s="156" customFormat="1" ht="12.75" outlineLevel="2" x14ac:dyDescent="0.2">
      <c r="A237" s="142"/>
      <c r="B237" s="143"/>
      <c r="C237" s="144"/>
      <c r="D237" s="145"/>
      <c r="E237" s="145"/>
      <c r="F237" s="145"/>
      <c r="G237" s="146"/>
      <c r="H237" s="103"/>
      <c r="I237" s="147"/>
      <c r="J237" s="148"/>
      <c r="K237" s="149"/>
      <c r="L237" s="150">
        <v>100000</v>
      </c>
      <c r="M237" s="151">
        <f>L237*$R$4</f>
        <v>33104.631217838767</v>
      </c>
      <c r="N237" s="152">
        <f t="shared" si="276"/>
        <v>37392.795883361927</v>
      </c>
      <c r="O237" s="152">
        <f t="shared" si="277"/>
        <v>26072.04116638079</v>
      </c>
      <c r="P237" s="160">
        <f t="shared" si="278"/>
        <v>3430.5317324185248</v>
      </c>
      <c r="Q237" s="52">
        <f t="shared" si="249"/>
        <v>0</v>
      </c>
      <c r="R237" s="154" t="s">
        <v>10</v>
      </c>
      <c r="S237" s="201"/>
      <c r="T237" s="201"/>
    </row>
    <row r="238" spans="1:20" s="127" customFormat="1" ht="12.75" outlineLevel="1" x14ac:dyDescent="0.2">
      <c r="A238" s="128" t="str">
        <f>[1]Bdgt!E100</f>
        <v>333</v>
      </c>
      <c r="B238" s="129" t="str">
        <f>[1]Bdgt!F100</f>
        <v xml:space="preserve">     Peintures intérieures</v>
      </c>
      <c r="C238" s="130">
        <f>[1]Bdgt!I100</f>
        <v>200000</v>
      </c>
      <c r="D238" s="131">
        <f>[1]Bdgt!P100</f>
        <v>66209.26243567752</v>
      </c>
      <c r="E238" s="131">
        <f>[1]Bdgt!T100</f>
        <v>74785.591766723839</v>
      </c>
      <c r="F238" s="131">
        <f>[1]Bdgt!X100</f>
        <v>52144.082332761573</v>
      </c>
      <c r="G238" s="132">
        <f>[1]Bdgt!AB100</f>
        <v>6861.0634648370497</v>
      </c>
      <c r="H238" s="103">
        <f t="shared" si="251"/>
        <v>0</v>
      </c>
      <c r="I238" s="133"/>
      <c r="J238" s="134"/>
      <c r="K238" s="135"/>
      <c r="L238" s="136">
        <f>SUM(L239:L240)</f>
        <v>200000</v>
      </c>
      <c r="M238" s="137">
        <f>SUM(M239:M240)</f>
        <v>66209.262435677534</v>
      </c>
      <c r="N238" s="138">
        <f t="shared" ref="N238:P238" si="279">SUM(N239:N240)</f>
        <v>74785.591766723854</v>
      </c>
      <c r="O238" s="138">
        <f t="shared" si="279"/>
        <v>52144.08233276158</v>
      </c>
      <c r="P238" s="139">
        <f t="shared" si="279"/>
        <v>6861.0634648370497</v>
      </c>
      <c r="Q238" s="52">
        <f t="shared" si="249"/>
        <v>0</v>
      </c>
      <c r="R238" s="112"/>
      <c r="S238" s="198"/>
      <c r="T238" s="198"/>
    </row>
    <row r="239" spans="1:20" s="31" customFormat="1" ht="12.75" outlineLevel="2" x14ac:dyDescent="0.2">
      <c r="A239" s="142"/>
      <c r="B239" s="143"/>
      <c r="C239" s="144"/>
      <c r="D239" s="145"/>
      <c r="E239" s="145"/>
      <c r="F239" s="145"/>
      <c r="G239" s="146"/>
      <c r="H239" s="103"/>
      <c r="I239" s="147"/>
      <c r="J239" s="148"/>
      <c r="K239" s="149"/>
      <c r="L239" s="150">
        <v>100000</v>
      </c>
      <c r="M239" s="151">
        <f>L239*$R$4</f>
        <v>33104.631217838767</v>
      </c>
      <c r="N239" s="152">
        <f t="shared" ref="N239:N240" si="280">L239*$S$4</f>
        <v>37392.795883361927</v>
      </c>
      <c r="O239" s="152">
        <f t="shared" ref="O239:O240" si="281">L239*$T$4</f>
        <v>26072.04116638079</v>
      </c>
      <c r="P239" s="160">
        <f t="shared" ref="P239:P240" si="282">L239*$U$4</f>
        <v>3430.5317324185248</v>
      </c>
      <c r="Q239" s="52">
        <f t="shared" si="249"/>
        <v>0</v>
      </c>
      <c r="R239" s="154" t="s">
        <v>10</v>
      </c>
      <c r="S239" s="201"/>
      <c r="T239" s="201"/>
    </row>
    <row r="240" spans="1:20" s="31" customFormat="1" ht="12.75" outlineLevel="2" x14ac:dyDescent="0.2">
      <c r="A240" s="142"/>
      <c r="B240" s="143"/>
      <c r="C240" s="144"/>
      <c r="D240" s="145"/>
      <c r="E240" s="145"/>
      <c r="F240" s="145"/>
      <c r="G240" s="146"/>
      <c r="H240" s="103"/>
      <c r="I240" s="147"/>
      <c r="J240" s="148"/>
      <c r="K240" s="149"/>
      <c r="L240" s="150">
        <v>100000</v>
      </c>
      <c r="M240" s="151">
        <f>L240*$R$4</f>
        <v>33104.631217838767</v>
      </c>
      <c r="N240" s="152">
        <f t="shared" si="280"/>
        <v>37392.795883361927</v>
      </c>
      <c r="O240" s="152">
        <f t="shared" si="281"/>
        <v>26072.04116638079</v>
      </c>
      <c r="P240" s="160">
        <f t="shared" si="282"/>
        <v>3430.5317324185248</v>
      </c>
      <c r="Q240" s="52">
        <f t="shared" si="249"/>
        <v>0</v>
      </c>
      <c r="R240" s="154" t="s">
        <v>10</v>
      </c>
      <c r="S240" s="201"/>
      <c r="T240" s="201"/>
    </row>
    <row r="241" spans="1:20" s="200" customFormat="1" ht="12.75" outlineLevel="1" x14ac:dyDescent="0.2">
      <c r="A241" s="128" t="str">
        <f>[1]Bdgt!E101</f>
        <v>334-1</v>
      </c>
      <c r="B241" s="129" t="str">
        <f>[1]Bdgt!F101</f>
        <v xml:space="preserve">     Peintures extérieures-ravalements</v>
      </c>
      <c r="C241" s="130">
        <f>[1]Bdgt!I101</f>
        <v>200000</v>
      </c>
      <c r="D241" s="131">
        <f>[1]Bdgt!P101</f>
        <v>66209.26243567752</v>
      </c>
      <c r="E241" s="131">
        <f>[1]Bdgt!T101</f>
        <v>74785.591766723839</v>
      </c>
      <c r="F241" s="131">
        <f>[1]Bdgt!X101</f>
        <v>52144.082332761573</v>
      </c>
      <c r="G241" s="132">
        <f>[1]Bdgt!AB101</f>
        <v>6861.0634648370497</v>
      </c>
      <c r="H241" s="103">
        <f t="shared" si="251"/>
        <v>0</v>
      </c>
      <c r="I241" s="133"/>
      <c r="J241" s="134"/>
      <c r="K241" s="135"/>
      <c r="L241" s="136">
        <f>SUM(L242:L243)</f>
        <v>200000</v>
      </c>
      <c r="M241" s="137">
        <f>SUM(M242:M243)</f>
        <v>66209.262435677534</v>
      </c>
      <c r="N241" s="138">
        <f t="shared" ref="N241:P241" si="283">SUM(N242:N243)</f>
        <v>74785.591766723854</v>
      </c>
      <c r="O241" s="138">
        <f t="shared" si="283"/>
        <v>52144.08233276158</v>
      </c>
      <c r="P241" s="139">
        <f t="shared" si="283"/>
        <v>6861.0634648370497</v>
      </c>
      <c r="Q241" s="52">
        <f t="shared" si="249"/>
        <v>0</v>
      </c>
      <c r="R241" s="199"/>
      <c r="S241" s="198"/>
      <c r="T241" s="198"/>
    </row>
    <row r="242" spans="1:20" s="31" customFormat="1" ht="12.75" outlineLevel="2" x14ac:dyDescent="0.2">
      <c r="A242" s="142"/>
      <c r="B242" s="143"/>
      <c r="C242" s="144"/>
      <c r="D242" s="145"/>
      <c r="E242" s="145"/>
      <c r="F242" s="145"/>
      <c r="G242" s="146"/>
      <c r="H242" s="103"/>
      <c r="I242" s="147"/>
      <c r="J242" s="148"/>
      <c r="K242" s="149"/>
      <c r="L242" s="150">
        <v>100000</v>
      </c>
      <c r="M242" s="151">
        <f>L242*$R$4</f>
        <v>33104.631217838767</v>
      </c>
      <c r="N242" s="152">
        <f t="shared" ref="N242:N243" si="284">L242*$S$4</f>
        <v>37392.795883361927</v>
      </c>
      <c r="O242" s="152">
        <f t="shared" ref="O242:O243" si="285">L242*$T$4</f>
        <v>26072.04116638079</v>
      </c>
      <c r="P242" s="160">
        <f t="shared" ref="P242:P243" si="286">L242*$U$4</f>
        <v>3430.5317324185248</v>
      </c>
      <c r="Q242" s="52">
        <f t="shared" si="249"/>
        <v>0</v>
      </c>
      <c r="R242" s="154" t="s">
        <v>10</v>
      </c>
      <c r="S242" s="201"/>
      <c r="T242" s="201"/>
    </row>
    <row r="243" spans="1:20" s="31" customFormat="1" ht="12.75" outlineLevel="2" x14ac:dyDescent="0.2">
      <c r="A243" s="142"/>
      <c r="B243" s="143"/>
      <c r="C243" s="144"/>
      <c r="D243" s="145"/>
      <c r="E243" s="145"/>
      <c r="F243" s="145"/>
      <c r="G243" s="146"/>
      <c r="H243" s="103"/>
      <c r="I243" s="147"/>
      <c r="J243" s="148"/>
      <c r="K243" s="149"/>
      <c r="L243" s="150">
        <v>100000</v>
      </c>
      <c r="M243" s="151">
        <f>L243*$R$4</f>
        <v>33104.631217838767</v>
      </c>
      <c r="N243" s="152">
        <f t="shared" si="284"/>
        <v>37392.795883361927</v>
      </c>
      <c r="O243" s="152">
        <f t="shared" si="285"/>
        <v>26072.04116638079</v>
      </c>
      <c r="P243" s="160">
        <f t="shared" si="286"/>
        <v>3430.5317324185248</v>
      </c>
      <c r="Q243" s="52">
        <f t="shared" si="249"/>
        <v>0</v>
      </c>
      <c r="R243" s="154" t="s">
        <v>10</v>
      </c>
      <c r="S243" s="201"/>
      <c r="T243" s="201"/>
    </row>
    <row r="244" spans="1:20" s="200" customFormat="1" ht="12.75" outlineLevel="1" x14ac:dyDescent="0.2">
      <c r="A244" s="128" t="str">
        <f>[1]Bdgt!E102</f>
        <v>334-2</v>
      </c>
      <c r="B244" s="129" t="str">
        <f>[1]Bdgt!F102</f>
        <v xml:space="preserve">     Revêtements-ravalements d'étanchéité</v>
      </c>
      <c r="C244" s="130">
        <f>[1]Bdgt!I102</f>
        <v>200000</v>
      </c>
      <c r="D244" s="131">
        <f>[1]Bdgt!P102</f>
        <v>66209.26243567752</v>
      </c>
      <c r="E244" s="131">
        <f>[1]Bdgt!T102</f>
        <v>74785.591766723839</v>
      </c>
      <c r="F244" s="131">
        <f>[1]Bdgt!X102</f>
        <v>52144.082332761573</v>
      </c>
      <c r="G244" s="132">
        <f>[1]Bdgt!AB102</f>
        <v>6861.0634648370497</v>
      </c>
      <c r="H244" s="103">
        <f t="shared" si="251"/>
        <v>0</v>
      </c>
      <c r="I244" s="133"/>
      <c r="J244" s="134"/>
      <c r="K244" s="135"/>
      <c r="L244" s="136">
        <f>SUM(L245:L246)</f>
        <v>200000</v>
      </c>
      <c r="M244" s="137">
        <f>SUM(M245:M246)</f>
        <v>66209.262435677534</v>
      </c>
      <c r="N244" s="138">
        <f t="shared" ref="N244:P244" si="287">SUM(N245:N246)</f>
        <v>74785.591766723854</v>
      </c>
      <c r="O244" s="138">
        <f t="shared" si="287"/>
        <v>52144.08233276158</v>
      </c>
      <c r="P244" s="139">
        <f t="shared" si="287"/>
        <v>6861.0634648370497</v>
      </c>
      <c r="Q244" s="52">
        <f t="shared" si="249"/>
        <v>0</v>
      </c>
      <c r="R244" s="199"/>
      <c r="S244" s="198"/>
      <c r="T244" s="198"/>
    </row>
    <row r="245" spans="1:20" s="31" customFormat="1" ht="12.75" outlineLevel="2" x14ac:dyDescent="0.2">
      <c r="A245" s="142"/>
      <c r="B245" s="143"/>
      <c r="C245" s="144"/>
      <c r="D245" s="145"/>
      <c r="E245" s="145"/>
      <c r="F245" s="145"/>
      <c r="G245" s="146"/>
      <c r="H245" s="103"/>
      <c r="I245" s="147"/>
      <c r="J245" s="148"/>
      <c r="K245" s="149"/>
      <c r="L245" s="150">
        <v>100000</v>
      </c>
      <c r="M245" s="151">
        <f>L245*$R$4</f>
        <v>33104.631217838767</v>
      </c>
      <c r="N245" s="152">
        <f t="shared" ref="N245:N246" si="288">L245*$S$4</f>
        <v>37392.795883361927</v>
      </c>
      <c r="O245" s="152">
        <f t="shared" ref="O245:O246" si="289">L245*$T$4</f>
        <v>26072.04116638079</v>
      </c>
      <c r="P245" s="160">
        <f t="shared" ref="P245:P246" si="290">L245*$U$4</f>
        <v>3430.5317324185248</v>
      </c>
      <c r="Q245" s="52">
        <f t="shared" si="249"/>
        <v>0</v>
      </c>
      <c r="R245" s="154" t="s">
        <v>10</v>
      </c>
      <c r="S245" s="201"/>
      <c r="T245" s="201"/>
    </row>
    <row r="246" spans="1:20" s="31" customFormat="1" ht="12.75" outlineLevel="2" x14ac:dyDescent="0.2">
      <c r="A246" s="142"/>
      <c r="B246" s="143"/>
      <c r="C246" s="144"/>
      <c r="D246" s="145"/>
      <c r="E246" s="145"/>
      <c r="F246" s="145"/>
      <c r="G246" s="146"/>
      <c r="H246" s="103"/>
      <c r="I246" s="147"/>
      <c r="J246" s="148"/>
      <c r="K246" s="149"/>
      <c r="L246" s="150">
        <v>100000</v>
      </c>
      <c r="M246" s="151">
        <f>L246*$R$4</f>
        <v>33104.631217838767</v>
      </c>
      <c r="N246" s="152">
        <f t="shared" si="288"/>
        <v>37392.795883361927</v>
      </c>
      <c r="O246" s="152">
        <f t="shared" si="289"/>
        <v>26072.04116638079</v>
      </c>
      <c r="P246" s="160">
        <f t="shared" si="290"/>
        <v>3430.5317324185248</v>
      </c>
      <c r="Q246" s="52">
        <f t="shared" si="249"/>
        <v>0</v>
      </c>
      <c r="R246" s="154" t="s">
        <v>10</v>
      </c>
      <c r="S246" s="201"/>
      <c r="T246" s="201"/>
    </row>
    <row r="247" spans="1:20" s="200" customFormat="1" ht="12.75" outlineLevel="1" x14ac:dyDescent="0.2">
      <c r="A247" s="128" t="str">
        <f>[1]Bdgt!E103</f>
        <v>335-1</v>
      </c>
      <c r="B247" s="129" t="str">
        <f>[1]Bdgt!F103</f>
        <v xml:space="preserve">     Boîtes aux lettres / Signalétique</v>
      </c>
      <c r="C247" s="130">
        <f>[1]Bdgt!I103</f>
        <v>2000</v>
      </c>
      <c r="D247" s="131">
        <f>[1]Bdgt!P103</f>
        <v>662.09262435677522</v>
      </c>
      <c r="E247" s="131">
        <f>[1]Bdgt!T103</f>
        <v>747.85591766723837</v>
      </c>
      <c r="F247" s="131">
        <f>[1]Bdgt!X103</f>
        <v>521.4408233276157</v>
      </c>
      <c r="G247" s="132">
        <f>[1]Bdgt!AB103</f>
        <v>68.610634648370493</v>
      </c>
      <c r="H247" s="103">
        <f t="shared" si="251"/>
        <v>0</v>
      </c>
      <c r="I247" s="133"/>
      <c r="J247" s="134"/>
      <c r="K247" s="135"/>
      <c r="L247" s="136">
        <f>SUM(L248:L249)</f>
        <v>2000</v>
      </c>
      <c r="M247" s="137">
        <f>SUM(M248:M249)</f>
        <v>662.09262435677533</v>
      </c>
      <c r="N247" s="138">
        <f t="shared" ref="N247:P247" si="291">SUM(N248:N249)</f>
        <v>747.85591766723849</v>
      </c>
      <c r="O247" s="138">
        <f t="shared" si="291"/>
        <v>521.44082332761582</v>
      </c>
      <c r="P247" s="139">
        <f t="shared" si="291"/>
        <v>68.610634648370507</v>
      </c>
      <c r="Q247" s="52">
        <f t="shared" si="249"/>
        <v>0</v>
      </c>
      <c r="R247" s="199"/>
      <c r="S247" s="198"/>
      <c r="T247" s="198"/>
    </row>
    <row r="248" spans="1:20" s="31" customFormat="1" ht="12.75" outlineLevel="2" x14ac:dyDescent="0.2">
      <c r="A248" s="142"/>
      <c r="B248" s="143"/>
      <c r="C248" s="144"/>
      <c r="D248" s="145"/>
      <c r="E248" s="145"/>
      <c r="F248" s="145"/>
      <c r="G248" s="146"/>
      <c r="H248" s="103"/>
      <c r="I248" s="147"/>
      <c r="J248" s="148"/>
      <c r="K248" s="149"/>
      <c r="L248" s="150">
        <v>1000</v>
      </c>
      <c r="M248" s="151">
        <f>L248*$R$4</f>
        <v>331.04631217838767</v>
      </c>
      <c r="N248" s="152">
        <f t="shared" ref="N248:N249" si="292">L248*$S$4</f>
        <v>373.92795883361924</v>
      </c>
      <c r="O248" s="152">
        <f t="shared" ref="O248:O249" si="293">L248*$T$4</f>
        <v>260.72041166380791</v>
      </c>
      <c r="P248" s="160">
        <f t="shared" ref="P248:P249" si="294">L248*$U$4</f>
        <v>34.305317324185253</v>
      </c>
      <c r="Q248" s="52">
        <f t="shared" si="249"/>
        <v>0</v>
      </c>
      <c r="R248" s="154" t="s">
        <v>10</v>
      </c>
      <c r="S248" s="201"/>
      <c r="T248" s="201"/>
    </row>
    <row r="249" spans="1:20" s="31" customFormat="1" ht="12.75" outlineLevel="2" x14ac:dyDescent="0.2">
      <c r="A249" s="142"/>
      <c r="B249" s="143"/>
      <c r="C249" s="144"/>
      <c r="D249" s="145"/>
      <c r="E249" s="145"/>
      <c r="F249" s="145"/>
      <c r="G249" s="146"/>
      <c r="H249" s="103"/>
      <c r="I249" s="147"/>
      <c r="J249" s="148"/>
      <c r="K249" s="149"/>
      <c r="L249" s="150">
        <v>1000</v>
      </c>
      <c r="M249" s="151">
        <f>L249*$R$4</f>
        <v>331.04631217838767</v>
      </c>
      <c r="N249" s="152">
        <f t="shared" si="292"/>
        <v>373.92795883361924</v>
      </c>
      <c r="O249" s="152">
        <f t="shared" si="293"/>
        <v>260.72041166380791</v>
      </c>
      <c r="P249" s="160">
        <f t="shared" si="294"/>
        <v>34.305317324185253</v>
      </c>
      <c r="Q249" s="52">
        <f t="shared" si="249"/>
        <v>0</v>
      </c>
      <c r="R249" s="154" t="s">
        <v>10</v>
      </c>
      <c r="S249" s="201"/>
      <c r="T249" s="201"/>
    </row>
    <row r="250" spans="1:20" s="200" customFormat="1" ht="12.75" outlineLevel="1" x14ac:dyDescent="0.2">
      <c r="A250" s="128" t="str">
        <f>[1]Bdgt!E104</f>
        <v>335-2</v>
      </c>
      <c r="B250" s="129" t="str">
        <f>[1]Bdgt!F104</f>
        <v xml:space="preserve">     Agencements divers</v>
      </c>
      <c r="C250" s="130">
        <f>[1]Bdgt!I104</f>
        <v>2000</v>
      </c>
      <c r="D250" s="131">
        <f>[1]Bdgt!P104</f>
        <v>662.09262435677522</v>
      </c>
      <c r="E250" s="131">
        <f>[1]Bdgt!T104</f>
        <v>747.85591766723837</v>
      </c>
      <c r="F250" s="131">
        <f>[1]Bdgt!X104</f>
        <v>521.4408233276157</v>
      </c>
      <c r="G250" s="132">
        <f>[1]Bdgt!AB104</f>
        <v>68.610634648370493</v>
      </c>
      <c r="H250" s="103">
        <f t="shared" si="251"/>
        <v>0</v>
      </c>
      <c r="I250" s="133"/>
      <c r="J250" s="134"/>
      <c r="K250" s="135"/>
      <c r="L250" s="136">
        <f>SUM(L251:L252)</f>
        <v>2000</v>
      </c>
      <c r="M250" s="137">
        <f t="shared" ref="M250:P250" si="295">SUM(M251:M252)</f>
        <v>662.09262435677533</v>
      </c>
      <c r="N250" s="138">
        <f t="shared" si="295"/>
        <v>747.85591766723849</v>
      </c>
      <c r="O250" s="138">
        <f t="shared" si="295"/>
        <v>521.44082332761582</v>
      </c>
      <c r="P250" s="139">
        <f t="shared" si="295"/>
        <v>68.610634648370507</v>
      </c>
      <c r="Q250" s="52">
        <f t="shared" si="249"/>
        <v>0</v>
      </c>
      <c r="R250" s="199"/>
      <c r="S250" s="198"/>
      <c r="T250" s="198"/>
    </row>
    <row r="251" spans="1:20" s="31" customFormat="1" ht="12.75" outlineLevel="2" x14ac:dyDescent="0.2">
      <c r="A251" s="142"/>
      <c r="B251" s="143"/>
      <c r="C251" s="144"/>
      <c r="D251" s="145"/>
      <c r="E251" s="145"/>
      <c r="F251" s="145"/>
      <c r="G251" s="146"/>
      <c r="H251" s="103"/>
      <c r="I251" s="147"/>
      <c r="J251" s="148"/>
      <c r="K251" s="149"/>
      <c r="L251" s="150">
        <v>1000</v>
      </c>
      <c r="M251" s="151">
        <f>L251*$R$4</f>
        <v>331.04631217838767</v>
      </c>
      <c r="N251" s="152">
        <f t="shared" ref="N251:N252" si="296">L251*$S$4</f>
        <v>373.92795883361924</v>
      </c>
      <c r="O251" s="152">
        <f t="shared" ref="O251:O255" si="297">L251*$T$4</f>
        <v>260.72041166380791</v>
      </c>
      <c r="P251" s="160">
        <f t="shared" ref="P251:P252" si="298">L251*$U$4</f>
        <v>34.305317324185253</v>
      </c>
      <c r="Q251" s="52">
        <f t="shared" si="249"/>
        <v>0</v>
      </c>
      <c r="R251" s="154" t="s">
        <v>10</v>
      </c>
      <c r="S251" s="201"/>
      <c r="T251" s="201"/>
    </row>
    <row r="252" spans="1:20" s="31" customFormat="1" ht="12.75" outlineLevel="2" x14ac:dyDescent="0.2">
      <c r="A252" s="142"/>
      <c r="B252" s="143"/>
      <c r="C252" s="144"/>
      <c r="D252" s="145"/>
      <c r="E252" s="145"/>
      <c r="F252" s="145"/>
      <c r="G252" s="146"/>
      <c r="H252" s="103"/>
      <c r="I252" s="147"/>
      <c r="J252" s="148"/>
      <c r="K252" s="149"/>
      <c r="L252" s="150">
        <v>1000</v>
      </c>
      <c r="M252" s="151">
        <f>L252*$R$4</f>
        <v>331.04631217838767</v>
      </c>
      <c r="N252" s="152">
        <f t="shared" si="296"/>
        <v>373.92795883361924</v>
      </c>
      <c r="O252" s="152">
        <f t="shared" si="297"/>
        <v>260.72041166380791</v>
      </c>
      <c r="P252" s="160">
        <f t="shared" si="298"/>
        <v>34.305317324185253</v>
      </c>
      <c r="Q252" s="52">
        <f t="shared" si="249"/>
        <v>0</v>
      </c>
      <c r="R252" s="154" t="s">
        <v>10</v>
      </c>
      <c r="S252" s="201"/>
      <c r="T252" s="201"/>
    </row>
    <row r="253" spans="1:20" s="200" customFormat="1" ht="12.75" x14ac:dyDescent="0.2">
      <c r="A253" s="115" t="str">
        <f>[1]Bdgt!E106</f>
        <v>340</v>
      </c>
      <c r="B253" s="116" t="str">
        <f>[1]Bdgt!F106</f>
        <v>Ascenseurs</v>
      </c>
      <c r="C253" s="117">
        <f>[1]Bdgt!I106</f>
        <v>45000</v>
      </c>
      <c r="D253" s="118">
        <f>[1]Bdgt!P106</f>
        <v>14897.084048027444</v>
      </c>
      <c r="E253" s="118">
        <f>[1]Bdgt!T106</f>
        <v>16826.758147512865</v>
      </c>
      <c r="F253" s="118">
        <f>[1]Bdgt!X106</f>
        <v>11732.418524871355</v>
      </c>
      <c r="G253" s="119">
        <f>[1]Bdgt!AB106</f>
        <v>1543.7392795883361</v>
      </c>
      <c r="H253" s="103">
        <f t="shared" si="251"/>
        <v>0</v>
      </c>
      <c r="I253" s="120"/>
      <c r="J253" s="121"/>
      <c r="K253" s="122"/>
      <c r="L253" s="168">
        <f>SUM(L254:L255)</f>
        <v>45000</v>
      </c>
      <c r="M253" s="125">
        <f t="shared" ref="M253:P253" si="299">SUM(M254:M255)</f>
        <v>14897.084048027446</v>
      </c>
      <c r="N253" s="125">
        <f t="shared" si="299"/>
        <v>16826.758147512868</v>
      </c>
      <c r="O253" s="125">
        <f t="shared" si="299"/>
        <v>11732.418524871355</v>
      </c>
      <c r="P253" s="126">
        <f t="shared" si="299"/>
        <v>1543.7392795883361</v>
      </c>
      <c r="Q253" s="52">
        <f t="shared" si="249"/>
        <v>0</v>
      </c>
      <c r="R253" s="199"/>
      <c r="S253" s="198"/>
      <c r="T253" s="198"/>
    </row>
    <row r="254" spans="1:20" s="31" customFormat="1" ht="12.75" outlineLevel="1" x14ac:dyDescent="0.2">
      <c r="A254" s="202"/>
      <c r="B254" s="203"/>
      <c r="C254" s="204"/>
      <c r="D254" s="205"/>
      <c r="E254" s="205"/>
      <c r="F254" s="205"/>
      <c r="G254" s="206"/>
      <c r="H254" s="103"/>
      <c r="I254" s="163"/>
      <c r="J254" s="164"/>
      <c r="K254" s="165"/>
      <c r="L254" s="150">
        <v>20000</v>
      </c>
      <c r="M254" s="152">
        <f>L254*$R$4</f>
        <v>6620.9262435677529</v>
      </c>
      <c r="N254" s="152">
        <f t="shared" ref="N254:N255" si="300">L254*$S$4</f>
        <v>7478.5591766723846</v>
      </c>
      <c r="O254" s="152">
        <f t="shared" si="297"/>
        <v>5214.4082332761573</v>
      </c>
      <c r="P254" s="160">
        <f t="shared" ref="P254:P255" si="301">L254*$U$4</f>
        <v>686.10634648370501</v>
      </c>
      <c r="Q254" s="52">
        <f t="shared" si="249"/>
        <v>0</v>
      </c>
      <c r="R254" s="154" t="s">
        <v>10</v>
      </c>
      <c r="S254" s="201"/>
      <c r="T254" s="201"/>
    </row>
    <row r="255" spans="1:20" s="31" customFormat="1" ht="12.75" outlineLevel="1" x14ac:dyDescent="0.2">
      <c r="A255" s="202"/>
      <c r="B255" s="203"/>
      <c r="C255" s="204"/>
      <c r="D255" s="205"/>
      <c r="E255" s="205"/>
      <c r="F255" s="205"/>
      <c r="G255" s="206"/>
      <c r="H255" s="103"/>
      <c r="I255" s="163"/>
      <c r="J255" s="164"/>
      <c r="K255" s="165"/>
      <c r="L255" s="150">
        <v>25000</v>
      </c>
      <c r="M255" s="152">
        <f>L255*$R$4</f>
        <v>8276.1578044596918</v>
      </c>
      <c r="N255" s="152">
        <f t="shared" si="300"/>
        <v>9348.1989708404817</v>
      </c>
      <c r="O255" s="152">
        <f t="shared" si="297"/>
        <v>6518.0102915951975</v>
      </c>
      <c r="P255" s="160">
        <f t="shared" si="301"/>
        <v>857.63293310463121</v>
      </c>
      <c r="Q255" s="52">
        <f t="shared" si="249"/>
        <v>0</v>
      </c>
      <c r="R255" s="154" t="s">
        <v>10</v>
      </c>
      <c r="S255" s="201"/>
      <c r="T255" s="201"/>
    </row>
    <row r="256" spans="1:20" s="127" customFormat="1" ht="12.75" x14ac:dyDescent="0.2">
      <c r="A256" s="187"/>
      <c r="B256" s="188" t="str">
        <f>[1]Bdgt!F108</f>
        <v>Honoraires techniques- construction</v>
      </c>
      <c r="C256" s="189">
        <f>C257+C267+C286+C990+C293+C306</f>
        <v>1593728.9197265785</v>
      </c>
      <c r="D256" s="190">
        <f>D257+D267+D286+D990+D293+D306</f>
        <v>524734.0276164891</v>
      </c>
      <c r="E256" s="190">
        <f>E257+E267+E286+E990+E293+E306</f>
        <v>592704.75658235559</v>
      </c>
      <c r="F256" s="190">
        <f>F257+F267+F286+F990+F293+F306</f>
        <v>413262.03211246803</v>
      </c>
      <c r="G256" s="191">
        <f>G257+G267+G286+G990+G293+G306</f>
        <v>63028.103415266072</v>
      </c>
      <c r="H256" s="103">
        <f t="shared" si="251"/>
        <v>1.7081794794648886E-4</v>
      </c>
      <c r="I256" s="192"/>
      <c r="J256" s="193"/>
      <c r="K256" s="194"/>
      <c r="L256" s="195">
        <f>L257+L267+L286+L990+L293+L306</f>
        <v>1593728.92</v>
      </c>
      <c r="M256" s="196">
        <f>M257+M267+M286+M990+M293+M306</f>
        <v>524734.02778730704</v>
      </c>
      <c r="N256" s="196">
        <f>N257+N267+N286+N990+N293+N306</f>
        <v>592704.75677530025</v>
      </c>
      <c r="O256" s="196">
        <f>O257+O267+O286+O990+O293+O306</f>
        <v>413262.03224699828</v>
      </c>
      <c r="P256" s="197">
        <f>P257+P267+P286+P990+P293+P306</f>
        <v>63028.103190394511</v>
      </c>
      <c r="Q256" s="52">
        <f t="shared" si="249"/>
        <v>0</v>
      </c>
      <c r="R256" s="112"/>
      <c r="S256" s="198"/>
      <c r="T256" s="198"/>
    </row>
    <row r="257" spans="1:20" s="200" customFormat="1" ht="12.75" x14ac:dyDescent="0.2">
      <c r="A257" s="115" t="str">
        <f>[1]Bdgt!D109</f>
        <v>350</v>
      </c>
      <c r="B257" s="116" t="str">
        <f>[1]Bdgt!F109</f>
        <v>Maîtrise d'œuvre</v>
      </c>
      <c r="C257" s="117">
        <f>SUM(C258:C264)</f>
        <v>811762.78</v>
      </c>
      <c r="D257" s="118">
        <f t="shared" ref="D257:G257" si="302">SUM(D258:D264)</f>
        <v>268731.07468267588</v>
      </c>
      <c r="E257" s="118">
        <f t="shared" si="302"/>
        <v>303540.79938250437</v>
      </c>
      <c r="F257" s="118">
        <f t="shared" si="302"/>
        <v>211643.12617495708</v>
      </c>
      <c r="G257" s="119">
        <f t="shared" si="302"/>
        <v>27847.77975986278</v>
      </c>
      <c r="H257" s="103">
        <f t="shared" si="251"/>
        <v>0</v>
      </c>
      <c r="I257" s="120"/>
      <c r="J257" s="121"/>
      <c r="K257" s="122"/>
      <c r="L257" s="168">
        <f>L258+L261+L264</f>
        <v>811762.78</v>
      </c>
      <c r="M257" s="125">
        <f t="shared" ref="M257:P257" si="303">M258+M261+M264</f>
        <v>268731.07468267588</v>
      </c>
      <c r="N257" s="125">
        <f t="shared" si="303"/>
        <v>303540.79938250437</v>
      </c>
      <c r="O257" s="125">
        <f t="shared" si="303"/>
        <v>211643.12617495708</v>
      </c>
      <c r="P257" s="126">
        <f t="shared" si="303"/>
        <v>27847.77975986278</v>
      </c>
      <c r="Q257" s="52">
        <f t="shared" si="249"/>
        <v>0</v>
      </c>
      <c r="R257" s="199"/>
      <c r="S257" s="198"/>
      <c r="T257" s="198"/>
    </row>
    <row r="258" spans="1:20" s="141" customFormat="1" ht="12.75" outlineLevel="1" x14ac:dyDescent="0.2">
      <c r="A258" s="207" t="str">
        <f>[1]Bdgt!E110</f>
        <v>351</v>
      </c>
      <c r="B258" s="129" t="str">
        <f>[1]Bdgt!F110</f>
        <v xml:space="preserve">    Architecte</v>
      </c>
      <c r="C258" s="130">
        <f>[1]Bdgt!I110</f>
        <v>801762.78</v>
      </c>
      <c r="D258" s="131">
        <f>[1]Bdgt!P110</f>
        <v>265420.61156089196</v>
      </c>
      <c r="E258" s="131">
        <f>[1]Bdgt!T110</f>
        <v>299801.51979416813</v>
      </c>
      <c r="F258" s="131">
        <f>[1]Bdgt!X110</f>
        <v>209035.92205831903</v>
      </c>
      <c r="G258" s="132">
        <f>[1]Bdgt!AB110</f>
        <v>27504.726586620927</v>
      </c>
      <c r="H258" s="103">
        <f t="shared" si="251"/>
        <v>0</v>
      </c>
      <c r="I258" s="208"/>
      <c r="J258" s="209"/>
      <c r="K258" s="210"/>
      <c r="L258" s="136">
        <f>SUM(L259:L260)</f>
        <v>801762.78</v>
      </c>
      <c r="M258" s="137">
        <f t="shared" ref="M258:P258" si="304">SUM(M259:M260)</f>
        <v>265420.61156089196</v>
      </c>
      <c r="N258" s="138">
        <f t="shared" si="304"/>
        <v>299801.51979416813</v>
      </c>
      <c r="O258" s="138">
        <f t="shared" si="304"/>
        <v>209035.92205831903</v>
      </c>
      <c r="P258" s="139">
        <f t="shared" si="304"/>
        <v>27504.726586620927</v>
      </c>
      <c r="Q258" s="52">
        <f t="shared" si="249"/>
        <v>0</v>
      </c>
      <c r="R258" s="112"/>
      <c r="S258" s="198"/>
      <c r="T258" s="198"/>
    </row>
    <row r="259" spans="1:20" s="156" customFormat="1" ht="12.75" outlineLevel="2" x14ac:dyDescent="0.2">
      <c r="A259" s="211"/>
      <c r="B259" s="143"/>
      <c r="C259" s="144"/>
      <c r="D259" s="145"/>
      <c r="E259" s="145"/>
      <c r="F259" s="145"/>
      <c r="G259" s="146"/>
      <c r="H259" s="103"/>
      <c r="I259" s="212"/>
      <c r="J259" s="213"/>
      <c r="K259" s="214"/>
      <c r="L259" s="150">
        <v>500000</v>
      </c>
      <c r="M259" s="151">
        <f>L259*$R$4</f>
        <v>165523.15608919383</v>
      </c>
      <c r="N259" s="152">
        <f t="shared" ref="N259:N260" si="305">L259*$S$4</f>
        <v>186963.97941680963</v>
      </c>
      <c r="O259" s="152">
        <f t="shared" ref="O259:O260" si="306">L259*$T$4</f>
        <v>130360.20583190394</v>
      </c>
      <c r="P259" s="160">
        <f t="shared" ref="P259:P260" si="307">L259*$U$4</f>
        <v>17152.658662092625</v>
      </c>
      <c r="Q259" s="52">
        <f t="shared" si="249"/>
        <v>0</v>
      </c>
      <c r="R259" s="154" t="s">
        <v>10</v>
      </c>
      <c r="S259" s="201"/>
      <c r="T259" s="201"/>
    </row>
    <row r="260" spans="1:20" s="156" customFormat="1" ht="12.75" outlineLevel="2" x14ac:dyDescent="0.2">
      <c r="A260" s="211"/>
      <c r="B260" s="143"/>
      <c r="C260" s="144"/>
      <c r="D260" s="145"/>
      <c r="E260" s="145"/>
      <c r="F260" s="145"/>
      <c r="G260" s="146"/>
      <c r="H260" s="103"/>
      <c r="I260" s="212"/>
      <c r="J260" s="213"/>
      <c r="K260" s="214"/>
      <c r="L260" s="150">
        <v>301762.78000000003</v>
      </c>
      <c r="M260" s="151">
        <f>L260*$R$4</f>
        <v>99897.455471698122</v>
      </c>
      <c r="N260" s="152">
        <f t="shared" si="305"/>
        <v>112837.54037735851</v>
      </c>
      <c r="O260" s="152">
        <f t="shared" si="306"/>
        <v>78675.716226415097</v>
      </c>
      <c r="P260" s="160">
        <f t="shared" si="307"/>
        <v>10352.067924528303</v>
      </c>
      <c r="Q260" s="52">
        <f t="shared" si="249"/>
        <v>0</v>
      </c>
      <c r="R260" s="154" t="s">
        <v>10</v>
      </c>
      <c r="S260" s="201"/>
      <c r="T260" s="201"/>
    </row>
    <row r="261" spans="1:20" s="141" customFormat="1" ht="12.75" outlineLevel="1" x14ac:dyDescent="0.2">
      <c r="A261" s="207" t="str">
        <f>[1]Bdgt!E111</f>
        <v>352</v>
      </c>
      <c r="B261" s="129" t="str">
        <f>[1]Bdgt!F111</f>
        <v xml:space="preserve">    BET solaire</v>
      </c>
      <c r="C261" s="130">
        <f>[1]Bdgt!I111</f>
        <v>5000</v>
      </c>
      <c r="D261" s="131">
        <f>[1]Bdgt!P111</f>
        <v>1655.2315608919382</v>
      </c>
      <c r="E261" s="131">
        <f>[1]Bdgt!T111</f>
        <v>1869.6397941680959</v>
      </c>
      <c r="F261" s="131">
        <f>[1]Bdgt!X111</f>
        <v>1303.6020583190393</v>
      </c>
      <c r="G261" s="132">
        <f>[1]Bdgt!AB111</f>
        <v>171.52658662092622</v>
      </c>
      <c r="H261" s="103">
        <f t="shared" si="251"/>
        <v>0</v>
      </c>
      <c r="I261" s="208"/>
      <c r="J261" s="209"/>
      <c r="K261" s="210"/>
      <c r="L261" s="136">
        <f>SUM(L262:L263)</f>
        <v>5000</v>
      </c>
      <c r="M261" s="137">
        <f t="shared" ref="M261:P261" si="308">SUM(M262:M263)</f>
        <v>1655.2315608919382</v>
      </c>
      <c r="N261" s="138">
        <f t="shared" si="308"/>
        <v>1869.6397941680962</v>
      </c>
      <c r="O261" s="138">
        <f t="shared" si="308"/>
        <v>1303.6020583190393</v>
      </c>
      <c r="P261" s="139">
        <f t="shared" si="308"/>
        <v>171.52658662092625</v>
      </c>
      <c r="Q261" s="52">
        <f t="shared" si="249"/>
        <v>0</v>
      </c>
      <c r="R261" s="112"/>
      <c r="S261" s="198"/>
      <c r="T261" s="198"/>
    </row>
    <row r="262" spans="1:20" s="156" customFormat="1" ht="12.75" outlineLevel="2" x14ac:dyDescent="0.2">
      <c r="A262" s="211"/>
      <c r="B262" s="143"/>
      <c r="C262" s="144"/>
      <c r="D262" s="145"/>
      <c r="E262" s="145"/>
      <c r="F262" s="145"/>
      <c r="G262" s="146"/>
      <c r="H262" s="103"/>
      <c r="I262" s="212"/>
      <c r="J262" s="213"/>
      <c r="K262" s="214"/>
      <c r="L262" s="150">
        <v>2500</v>
      </c>
      <c r="M262" s="151">
        <f>L262*$R$4</f>
        <v>827.61578044596911</v>
      </c>
      <c r="N262" s="152">
        <f t="shared" ref="N262:N263" si="309">L262*$S$4</f>
        <v>934.81989708404808</v>
      </c>
      <c r="O262" s="152">
        <f t="shared" ref="O262:O263" si="310">L262*$T$4</f>
        <v>651.80102915951966</v>
      </c>
      <c r="P262" s="160">
        <f t="shared" ref="P262:P263" si="311">L262*$U$4</f>
        <v>85.763293310463126</v>
      </c>
      <c r="Q262" s="52">
        <f t="shared" si="249"/>
        <v>0</v>
      </c>
      <c r="R262" s="154" t="s">
        <v>10</v>
      </c>
      <c r="S262" s="201"/>
      <c r="T262" s="201"/>
    </row>
    <row r="263" spans="1:20" s="156" customFormat="1" ht="12.75" outlineLevel="2" x14ac:dyDescent="0.2">
      <c r="A263" s="211"/>
      <c r="B263" s="143"/>
      <c r="C263" s="144"/>
      <c r="D263" s="145"/>
      <c r="E263" s="145"/>
      <c r="F263" s="145"/>
      <c r="G263" s="146"/>
      <c r="H263" s="103"/>
      <c r="I263" s="212"/>
      <c r="J263" s="213"/>
      <c r="K263" s="214"/>
      <c r="L263" s="150">
        <v>2500</v>
      </c>
      <c r="M263" s="151">
        <f>L263*$R$4</f>
        <v>827.61578044596911</v>
      </c>
      <c r="N263" s="152">
        <f t="shared" si="309"/>
        <v>934.81989708404808</v>
      </c>
      <c r="O263" s="152">
        <f t="shared" si="310"/>
        <v>651.80102915951966</v>
      </c>
      <c r="P263" s="160">
        <f t="shared" si="311"/>
        <v>85.763293310463126</v>
      </c>
      <c r="Q263" s="52">
        <f t="shared" si="249"/>
        <v>0</v>
      </c>
      <c r="R263" s="154" t="s">
        <v>10</v>
      </c>
      <c r="S263" s="201"/>
      <c r="T263" s="201"/>
    </row>
    <row r="264" spans="1:20" s="141" customFormat="1" ht="12.75" outlineLevel="1" x14ac:dyDescent="0.2">
      <c r="A264" s="207" t="str">
        <f>[1]Bdgt!E112</f>
        <v>352</v>
      </c>
      <c r="B264" s="129" t="str">
        <f>[1]Bdgt!F112</f>
        <v xml:space="preserve">    BET solaire</v>
      </c>
      <c r="C264" s="130">
        <f>[1]Bdgt!I112</f>
        <v>5000</v>
      </c>
      <c r="D264" s="131">
        <f>[1]Bdgt!P112</f>
        <v>1655.2315608919382</v>
      </c>
      <c r="E264" s="131">
        <f>[1]Bdgt!T112</f>
        <v>1869.6397941680959</v>
      </c>
      <c r="F264" s="131">
        <f>[1]Bdgt!X112</f>
        <v>1303.6020583190393</v>
      </c>
      <c r="G264" s="132">
        <f>[1]Bdgt!AB112</f>
        <v>171.52658662092622</v>
      </c>
      <c r="H264" s="103">
        <f t="shared" si="251"/>
        <v>0</v>
      </c>
      <c r="I264" s="208"/>
      <c r="J264" s="209"/>
      <c r="K264" s="210"/>
      <c r="L264" s="136">
        <f>SUM(L265:L266)</f>
        <v>5000</v>
      </c>
      <c r="M264" s="137">
        <f t="shared" ref="M264:P264" si="312">SUM(M265:M266)</f>
        <v>1655.2315608919382</v>
      </c>
      <c r="N264" s="138">
        <f t="shared" si="312"/>
        <v>1869.6397941680962</v>
      </c>
      <c r="O264" s="138">
        <f t="shared" si="312"/>
        <v>1303.6020583190393</v>
      </c>
      <c r="P264" s="139">
        <f t="shared" si="312"/>
        <v>171.52658662092625</v>
      </c>
      <c r="Q264" s="52">
        <f t="shared" si="249"/>
        <v>0</v>
      </c>
      <c r="R264" s="112"/>
      <c r="S264" s="198"/>
      <c r="T264" s="198"/>
    </row>
    <row r="265" spans="1:20" s="156" customFormat="1" ht="12.75" outlineLevel="2" x14ac:dyDescent="0.2">
      <c r="A265" s="211"/>
      <c r="B265" s="143"/>
      <c r="C265" s="144"/>
      <c r="D265" s="145"/>
      <c r="E265" s="145"/>
      <c r="F265" s="145"/>
      <c r="G265" s="146"/>
      <c r="H265" s="103"/>
      <c r="I265" s="212"/>
      <c r="J265" s="213"/>
      <c r="K265" s="214"/>
      <c r="L265" s="150">
        <v>2500</v>
      </c>
      <c r="M265" s="151">
        <f>L265*$R$4</f>
        <v>827.61578044596911</v>
      </c>
      <c r="N265" s="152">
        <f t="shared" ref="N265:N266" si="313">L265*$S$4</f>
        <v>934.81989708404808</v>
      </c>
      <c r="O265" s="152">
        <f t="shared" ref="O265:O266" si="314">L265*$T$4</f>
        <v>651.80102915951966</v>
      </c>
      <c r="P265" s="160">
        <f t="shared" ref="P265:P266" si="315">L265*$U$4</f>
        <v>85.763293310463126</v>
      </c>
      <c r="Q265" s="52">
        <f t="shared" si="249"/>
        <v>0</v>
      </c>
      <c r="R265" s="154" t="s">
        <v>10</v>
      </c>
      <c r="S265" s="201"/>
      <c r="T265" s="201"/>
    </row>
    <row r="266" spans="1:20" s="156" customFormat="1" ht="12.75" outlineLevel="2" x14ac:dyDescent="0.2">
      <c r="A266" s="211"/>
      <c r="B266" s="143"/>
      <c r="C266" s="144"/>
      <c r="D266" s="145"/>
      <c r="E266" s="145"/>
      <c r="F266" s="145"/>
      <c r="G266" s="146"/>
      <c r="H266" s="103"/>
      <c r="I266" s="212"/>
      <c r="J266" s="213"/>
      <c r="K266" s="214"/>
      <c r="L266" s="150">
        <v>2500</v>
      </c>
      <c r="M266" s="151">
        <f>L266*$R$4</f>
        <v>827.61578044596911</v>
      </c>
      <c r="N266" s="152">
        <f t="shared" si="313"/>
        <v>934.81989708404808</v>
      </c>
      <c r="O266" s="152">
        <f t="shared" si="314"/>
        <v>651.80102915951966</v>
      </c>
      <c r="P266" s="160">
        <f t="shared" si="315"/>
        <v>85.763293310463126</v>
      </c>
      <c r="Q266" s="52">
        <f t="shared" si="249"/>
        <v>0</v>
      </c>
      <c r="R266" s="154" t="s">
        <v>10</v>
      </c>
      <c r="S266" s="201"/>
      <c r="T266" s="201"/>
    </row>
    <row r="267" spans="1:20" s="127" customFormat="1" ht="12.75" x14ac:dyDescent="0.2">
      <c r="A267" s="115" t="str">
        <f>[1]Bdgt!D113</f>
        <v>360</v>
      </c>
      <c r="B267" s="116" t="str">
        <f>[1]Bdgt!F113</f>
        <v>Autres honoraires techniques (Bât.)</v>
      </c>
      <c r="C267" s="117">
        <f>SUM(C268:C283)</f>
        <v>280494.84999999998</v>
      </c>
      <c r="D267" s="118">
        <f t="shared" ref="D267:G267" si="316">SUM(D268:D283)</f>
        <v>92856.785677530017</v>
      </c>
      <c r="E267" s="118">
        <f t="shared" si="316"/>
        <v>104884.86672384219</v>
      </c>
      <c r="F267" s="118">
        <f t="shared" si="316"/>
        <v>73130.732761578038</v>
      </c>
      <c r="G267" s="119">
        <f t="shared" si="316"/>
        <v>9622.4648370497416</v>
      </c>
      <c r="H267" s="103">
        <f t="shared" si="251"/>
        <v>0</v>
      </c>
      <c r="I267" s="120"/>
      <c r="J267" s="121"/>
      <c r="K267" s="122"/>
      <c r="L267" s="168">
        <f>L268+L271+L274+L277+L280+L283</f>
        <v>280494.84999999998</v>
      </c>
      <c r="M267" s="125">
        <f t="shared" ref="M267:P267" si="317">M268+M271+M274+M277+M280+M283</f>
        <v>92856.785677530032</v>
      </c>
      <c r="N267" s="125">
        <f t="shared" si="317"/>
        <v>104884.86672384219</v>
      </c>
      <c r="O267" s="125">
        <f t="shared" si="317"/>
        <v>73130.732761578038</v>
      </c>
      <c r="P267" s="126">
        <f t="shared" si="317"/>
        <v>9622.4648370497453</v>
      </c>
      <c r="Q267" s="52">
        <f t="shared" si="249"/>
        <v>0</v>
      </c>
      <c r="R267" s="112"/>
      <c r="S267" s="198"/>
      <c r="T267" s="198"/>
    </row>
    <row r="268" spans="1:20" s="215" customFormat="1" ht="12.75" outlineLevel="1" x14ac:dyDescent="0.2">
      <c r="A268" s="207" t="str">
        <f>[1]Bdgt!E114</f>
        <v>361</v>
      </c>
      <c r="B268" s="129" t="str">
        <f>[1]Bdgt!F114</f>
        <v xml:space="preserve">    Sondages / études de sols</v>
      </c>
      <c r="C268" s="130">
        <f>[1]Bdgt!I114</f>
        <v>10000</v>
      </c>
      <c r="D268" s="131">
        <f>[1]Bdgt!P114</f>
        <v>3310.4631217838764</v>
      </c>
      <c r="E268" s="131">
        <f>[1]Bdgt!T114</f>
        <v>3739.2795883361919</v>
      </c>
      <c r="F268" s="131">
        <f>[1]Bdgt!X114</f>
        <v>2607.2041166380786</v>
      </c>
      <c r="G268" s="132">
        <f>[1]Bdgt!AB114</f>
        <v>343.05317324185245</v>
      </c>
      <c r="H268" s="103">
        <f t="shared" si="251"/>
        <v>0</v>
      </c>
      <c r="I268" s="208"/>
      <c r="J268" s="209"/>
      <c r="K268" s="210"/>
      <c r="L268" s="136">
        <f>SUM(L269:L270)</f>
        <v>10000</v>
      </c>
      <c r="M268" s="137">
        <f t="shared" ref="M268:P268" si="318">SUM(M269:M270)</f>
        <v>3310.4631217838764</v>
      </c>
      <c r="N268" s="138">
        <f t="shared" si="318"/>
        <v>3739.2795883361923</v>
      </c>
      <c r="O268" s="138">
        <f t="shared" si="318"/>
        <v>2607.2041166380786</v>
      </c>
      <c r="P268" s="139">
        <f t="shared" si="318"/>
        <v>343.05317324185251</v>
      </c>
      <c r="Q268" s="52">
        <f t="shared" si="249"/>
        <v>0</v>
      </c>
      <c r="R268" s="112"/>
      <c r="S268" s="198"/>
      <c r="T268" s="198"/>
    </row>
    <row r="269" spans="1:20" s="216" customFormat="1" ht="12.75" outlineLevel="2" x14ac:dyDescent="0.2">
      <c r="A269" s="211"/>
      <c r="B269" s="143"/>
      <c r="C269" s="144"/>
      <c r="D269" s="145"/>
      <c r="E269" s="145"/>
      <c r="F269" s="145"/>
      <c r="G269" s="146"/>
      <c r="H269" s="103"/>
      <c r="I269" s="212"/>
      <c r="J269" s="213"/>
      <c r="K269" s="214"/>
      <c r="L269" s="150">
        <v>5000</v>
      </c>
      <c r="M269" s="151">
        <f>L269*$R$4</f>
        <v>1655.2315608919382</v>
      </c>
      <c r="N269" s="152">
        <f t="shared" ref="N269:N270" si="319">L269*$S$4</f>
        <v>1869.6397941680962</v>
      </c>
      <c r="O269" s="152">
        <f t="shared" ref="O269:O270" si="320">L269*$T$4</f>
        <v>1303.6020583190393</v>
      </c>
      <c r="P269" s="160">
        <f t="shared" ref="P269:P270" si="321">L269*$U$4</f>
        <v>171.52658662092625</v>
      </c>
      <c r="Q269" s="52">
        <f t="shared" si="249"/>
        <v>0</v>
      </c>
      <c r="R269" s="154" t="s">
        <v>10</v>
      </c>
      <c r="S269" s="201"/>
      <c r="T269" s="201"/>
    </row>
    <row r="270" spans="1:20" s="216" customFormat="1" ht="12.75" outlineLevel="2" x14ac:dyDescent="0.2">
      <c r="A270" s="211"/>
      <c r="B270" s="143"/>
      <c r="C270" s="144"/>
      <c r="D270" s="145"/>
      <c r="E270" s="145"/>
      <c r="F270" s="145"/>
      <c r="G270" s="146"/>
      <c r="H270" s="103"/>
      <c r="I270" s="212"/>
      <c r="J270" s="213"/>
      <c r="K270" s="214"/>
      <c r="L270" s="150">
        <v>5000</v>
      </c>
      <c r="M270" s="151">
        <f>L270*$R$4</f>
        <v>1655.2315608919382</v>
      </c>
      <c r="N270" s="152">
        <f t="shared" si="319"/>
        <v>1869.6397941680962</v>
      </c>
      <c r="O270" s="152">
        <f t="shared" si="320"/>
        <v>1303.6020583190393</v>
      </c>
      <c r="P270" s="160">
        <f t="shared" si="321"/>
        <v>171.52658662092625</v>
      </c>
      <c r="Q270" s="52">
        <f t="shared" si="249"/>
        <v>0</v>
      </c>
      <c r="R270" s="154" t="s">
        <v>10</v>
      </c>
      <c r="S270" s="201"/>
      <c r="T270" s="201"/>
    </row>
    <row r="271" spans="1:20" s="215" customFormat="1" ht="12.75" outlineLevel="1" x14ac:dyDescent="0.2">
      <c r="A271" s="207" t="str">
        <f>[1]Bdgt!E115</f>
        <v>362</v>
      </c>
      <c r="B271" s="129" t="str">
        <f>[1]Bdgt!F115</f>
        <v xml:space="preserve">    Bureau de contrôle</v>
      </c>
      <c r="C271" s="130">
        <f>[1]Bdgt!I115</f>
        <v>77600</v>
      </c>
      <c r="D271" s="131">
        <f>[1]Bdgt!P115</f>
        <v>25689.193825042879</v>
      </c>
      <c r="E271" s="131">
        <f>[1]Bdgt!T115</f>
        <v>29016.809605488848</v>
      </c>
      <c r="F271" s="131">
        <f>[1]Bdgt!X115</f>
        <v>20231.903945111491</v>
      </c>
      <c r="G271" s="132">
        <f>[1]Bdgt!AB115</f>
        <v>2662.0926243567751</v>
      </c>
      <c r="H271" s="103">
        <f t="shared" si="251"/>
        <v>0</v>
      </c>
      <c r="I271" s="208"/>
      <c r="J271" s="209"/>
      <c r="K271" s="210"/>
      <c r="L271" s="136">
        <f>SUM(L272:L273)</f>
        <v>77600</v>
      </c>
      <c r="M271" s="137">
        <f t="shared" ref="M271:P271" si="322">SUM(M272:M273)</f>
        <v>25689.193825042879</v>
      </c>
      <c r="N271" s="138">
        <f t="shared" si="322"/>
        <v>29016.809605488852</v>
      </c>
      <c r="O271" s="138">
        <f t="shared" si="322"/>
        <v>20231.903945111491</v>
      </c>
      <c r="P271" s="139">
        <f t="shared" si="322"/>
        <v>2662.0926243567756</v>
      </c>
      <c r="Q271" s="52">
        <f t="shared" si="249"/>
        <v>0</v>
      </c>
      <c r="R271" s="112"/>
      <c r="S271" s="198"/>
      <c r="T271" s="198"/>
    </row>
    <row r="272" spans="1:20" s="216" customFormat="1" ht="12.75" outlineLevel="2" x14ac:dyDescent="0.2">
      <c r="A272" s="211"/>
      <c r="B272" s="143"/>
      <c r="C272" s="144"/>
      <c r="D272" s="145"/>
      <c r="E272" s="145"/>
      <c r="F272" s="145"/>
      <c r="G272" s="146"/>
      <c r="H272" s="103"/>
      <c r="I272" s="212"/>
      <c r="J272" s="213"/>
      <c r="K272" s="214"/>
      <c r="L272" s="150">
        <v>70600</v>
      </c>
      <c r="M272" s="151">
        <f>L272*$R$4</f>
        <v>23371.869639794168</v>
      </c>
      <c r="N272" s="152">
        <f t="shared" ref="N272:N273" si="323">L272*$S$4</f>
        <v>26399.313893653518</v>
      </c>
      <c r="O272" s="152">
        <f t="shared" ref="O272:O273" si="324">L272*$T$4</f>
        <v>18406.861063464836</v>
      </c>
      <c r="P272" s="160">
        <f t="shared" ref="P272:P273" si="325">L272*$U$4</f>
        <v>2421.9554030874788</v>
      </c>
      <c r="Q272" s="52">
        <f t="shared" si="249"/>
        <v>0</v>
      </c>
      <c r="R272" s="154" t="s">
        <v>10</v>
      </c>
      <c r="S272" s="201"/>
      <c r="T272" s="201"/>
    </row>
    <row r="273" spans="1:20" s="216" customFormat="1" ht="12.75" outlineLevel="2" x14ac:dyDescent="0.2">
      <c r="A273" s="211"/>
      <c r="B273" s="143"/>
      <c r="C273" s="144"/>
      <c r="D273" s="145"/>
      <c r="E273" s="145"/>
      <c r="F273" s="145"/>
      <c r="G273" s="146"/>
      <c r="H273" s="103"/>
      <c r="I273" s="212"/>
      <c r="J273" s="213"/>
      <c r="K273" s="214"/>
      <c r="L273" s="150">
        <v>7000</v>
      </c>
      <c r="M273" s="151">
        <f>L273*$R$4</f>
        <v>2317.3241852487135</v>
      </c>
      <c r="N273" s="152">
        <f t="shared" si="323"/>
        <v>2617.4957118353345</v>
      </c>
      <c r="O273" s="152">
        <f t="shared" si="324"/>
        <v>1825.0428816466551</v>
      </c>
      <c r="P273" s="160">
        <f t="shared" si="325"/>
        <v>240.13722126929676</v>
      </c>
      <c r="Q273" s="52">
        <f t="shared" si="249"/>
        <v>0</v>
      </c>
      <c r="R273" s="154" t="s">
        <v>10</v>
      </c>
      <c r="S273" s="201"/>
      <c r="T273" s="201"/>
    </row>
    <row r="274" spans="1:20" s="215" customFormat="1" ht="12.75" outlineLevel="1" x14ac:dyDescent="0.2">
      <c r="A274" s="207" t="str">
        <f>[1]Bdgt!E116</f>
        <v>363</v>
      </c>
      <c r="B274" s="129" t="str">
        <f>[1]Bdgt!F116</f>
        <v xml:space="preserve">    OPC - mandataire en groupement</v>
      </c>
      <c r="C274" s="130">
        <f>[1]Bdgt!I116</f>
        <v>77600</v>
      </c>
      <c r="D274" s="131">
        <f>[1]Bdgt!P116</f>
        <v>25689.193825042879</v>
      </c>
      <c r="E274" s="131">
        <f>[1]Bdgt!T116</f>
        <v>29016.809605488848</v>
      </c>
      <c r="F274" s="131">
        <f>[1]Bdgt!X116</f>
        <v>20231.903945111491</v>
      </c>
      <c r="G274" s="132">
        <f>[1]Bdgt!AB116</f>
        <v>2662.0926243567751</v>
      </c>
      <c r="H274" s="103">
        <f t="shared" si="251"/>
        <v>0</v>
      </c>
      <c r="I274" s="208"/>
      <c r="J274" s="209"/>
      <c r="K274" s="210"/>
      <c r="L274" s="136">
        <f>SUM(L275:L276)</f>
        <v>77600</v>
      </c>
      <c r="M274" s="137">
        <f t="shared" ref="M274:P274" si="326">SUM(M275:M276)</f>
        <v>25689.193825042879</v>
      </c>
      <c r="N274" s="138">
        <f t="shared" si="326"/>
        <v>29016.809605488852</v>
      </c>
      <c r="O274" s="138">
        <f t="shared" si="326"/>
        <v>20231.903945111491</v>
      </c>
      <c r="P274" s="139">
        <f t="shared" si="326"/>
        <v>2662.0926243567756</v>
      </c>
      <c r="Q274" s="52">
        <f t="shared" si="249"/>
        <v>0</v>
      </c>
      <c r="R274" s="112"/>
      <c r="S274" s="198"/>
      <c r="T274" s="198"/>
    </row>
    <row r="275" spans="1:20" s="216" customFormat="1" ht="12.75" outlineLevel="2" x14ac:dyDescent="0.2">
      <c r="A275" s="211"/>
      <c r="B275" s="143"/>
      <c r="C275" s="144"/>
      <c r="D275" s="145"/>
      <c r="E275" s="145"/>
      <c r="F275" s="145"/>
      <c r="G275" s="146"/>
      <c r="H275" s="103"/>
      <c r="I275" s="212"/>
      <c r="J275" s="213"/>
      <c r="K275" s="214"/>
      <c r="L275" s="150">
        <v>70600</v>
      </c>
      <c r="M275" s="151">
        <f>L275*$R$4</f>
        <v>23371.869639794168</v>
      </c>
      <c r="N275" s="152">
        <f t="shared" ref="N275:N276" si="327">L275*$S$4</f>
        <v>26399.313893653518</v>
      </c>
      <c r="O275" s="152">
        <f t="shared" ref="O275:O276" si="328">L275*$T$4</f>
        <v>18406.861063464836</v>
      </c>
      <c r="P275" s="160">
        <f t="shared" ref="P275:P276" si="329">L275*$U$4</f>
        <v>2421.9554030874788</v>
      </c>
      <c r="Q275" s="52">
        <f t="shared" si="249"/>
        <v>0</v>
      </c>
      <c r="R275" s="154" t="s">
        <v>10</v>
      </c>
      <c r="S275" s="201"/>
      <c r="T275" s="201"/>
    </row>
    <row r="276" spans="1:20" s="216" customFormat="1" ht="12.75" outlineLevel="2" x14ac:dyDescent="0.2">
      <c r="A276" s="211"/>
      <c r="B276" s="143"/>
      <c r="C276" s="144"/>
      <c r="D276" s="145"/>
      <c r="E276" s="145"/>
      <c r="F276" s="145"/>
      <c r="G276" s="146"/>
      <c r="H276" s="103"/>
      <c r="I276" s="212"/>
      <c r="J276" s="213"/>
      <c r="K276" s="214"/>
      <c r="L276" s="150">
        <v>7000</v>
      </c>
      <c r="M276" s="151">
        <f>L276*$R$4</f>
        <v>2317.3241852487135</v>
      </c>
      <c r="N276" s="152">
        <f t="shared" si="327"/>
        <v>2617.4957118353345</v>
      </c>
      <c r="O276" s="152">
        <f t="shared" si="328"/>
        <v>1825.0428816466551</v>
      </c>
      <c r="P276" s="160">
        <f t="shared" si="329"/>
        <v>240.13722126929676</v>
      </c>
      <c r="Q276" s="52">
        <f t="shared" si="249"/>
        <v>0</v>
      </c>
      <c r="R276" s="154" t="s">
        <v>10</v>
      </c>
      <c r="S276" s="201"/>
      <c r="T276" s="201"/>
    </row>
    <row r="277" spans="1:20" s="215" customFormat="1" ht="12.75" outlineLevel="1" x14ac:dyDescent="0.2">
      <c r="A277" s="207"/>
      <c r="B277" s="129" t="str">
        <f>[1]Bdgt!F117</f>
        <v>Etude Hydraulique / Loi sur l'eau</v>
      </c>
      <c r="C277" s="130">
        <f>[1]Bdgt!I117</f>
        <v>5000</v>
      </c>
      <c r="D277" s="131">
        <f>[1]Bdgt!P117</f>
        <v>1655.2315608919382</v>
      </c>
      <c r="E277" s="131">
        <f>[1]Bdgt!T117</f>
        <v>1869.6397941680959</v>
      </c>
      <c r="F277" s="131">
        <f>[1]Bdgt!X117</f>
        <v>1303.6020583190393</v>
      </c>
      <c r="G277" s="132">
        <f>[1]Bdgt!AB117</f>
        <v>171.52658662092622</v>
      </c>
      <c r="H277" s="103">
        <f t="shared" si="251"/>
        <v>0</v>
      </c>
      <c r="I277" s="208"/>
      <c r="J277" s="209"/>
      <c r="K277" s="210"/>
      <c r="L277" s="136">
        <f>SUM(L278:L279)</f>
        <v>5000</v>
      </c>
      <c r="M277" s="137">
        <f t="shared" ref="M277:P277" si="330">SUM(M278:M279)</f>
        <v>1655.2315608919384</v>
      </c>
      <c r="N277" s="138">
        <f t="shared" si="330"/>
        <v>1869.6397941680962</v>
      </c>
      <c r="O277" s="138">
        <f t="shared" si="330"/>
        <v>1303.6020583190393</v>
      </c>
      <c r="P277" s="139">
        <f t="shared" si="330"/>
        <v>171.52658662092625</v>
      </c>
      <c r="Q277" s="52">
        <f t="shared" si="249"/>
        <v>0</v>
      </c>
      <c r="R277" s="112"/>
      <c r="S277" s="198"/>
      <c r="T277" s="198"/>
    </row>
    <row r="278" spans="1:20" s="216" customFormat="1" ht="12.75" outlineLevel="2" x14ac:dyDescent="0.2">
      <c r="A278" s="211"/>
      <c r="B278" s="143"/>
      <c r="C278" s="144"/>
      <c r="D278" s="145"/>
      <c r="E278" s="145"/>
      <c r="F278" s="145"/>
      <c r="G278" s="146"/>
      <c r="H278" s="103"/>
      <c r="I278" s="212"/>
      <c r="J278" s="213"/>
      <c r="K278" s="214"/>
      <c r="L278" s="150">
        <v>2000</v>
      </c>
      <c r="M278" s="151">
        <f>L278*$R$4</f>
        <v>662.09262435677533</v>
      </c>
      <c r="N278" s="152">
        <f t="shared" ref="N278:N279" si="331">L278*$S$4</f>
        <v>747.85591766723849</v>
      </c>
      <c r="O278" s="152">
        <f t="shared" ref="O278:O279" si="332">L278*$T$4</f>
        <v>521.44082332761582</v>
      </c>
      <c r="P278" s="160">
        <f t="shared" ref="P278:P279" si="333">L278*$U$4</f>
        <v>68.610634648370507</v>
      </c>
      <c r="Q278" s="52">
        <f t="shared" si="249"/>
        <v>0</v>
      </c>
      <c r="R278" s="154" t="s">
        <v>10</v>
      </c>
      <c r="S278" s="201"/>
      <c r="T278" s="201"/>
    </row>
    <row r="279" spans="1:20" s="216" customFormat="1" ht="12.75" outlineLevel="2" x14ac:dyDescent="0.2">
      <c r="A279" s="211"/>
      <c r="B279" s="143"/>
      <c r="C279" s="144"/>
      <c r="D279" s="145"/>
      <c r="E279" s="145"/>
      <c r="F279" s="145"/>
      <c r="G279" s="146"/>
      <c r="H279" s="103"/>
      <c r="I279" s="212"/>
      <c r="J279" s="213"/>
      <c r="K279" s="214"/>
      <c r="L279" s="150">
        <v>3000</v>
      </c>
      <c r="M279" s="151">
        <f>L279*$R$4</f>
        <v>993.138936535163</v>
      </c>
      <c r="N279" s="152">
        <f t="shared" si="331"/>
        <v>1121.7838765008578</v>
      </c>
      <c r="O279" s="152">
        <f t="shared" si="332"/>
        <v>782.16123499142361</v>
      </c>
      <c r="P279" s="160">
        <f t="shared" si="333"/>
        <v>102.91595197255575</v>
      </c>
      <c r="Q279" s="52">
        <f t="shared" si="249"/>
        <v>0</v>
      </c>
      <c r="R279" s="154" t="s">
        <v>10</v>
      </c>
      <c r="S279" s="201"/>
      <c r="T279" s="201"/>
    </row>
    <row r="280" spans="1:20" s="217" customFormat="1" ht="12.75" outlineLevel="1" x14ac:dyDescent="0.2">
      <c r="A280" s="207" t="str">
        <f>[1]Bdgt!E118</f>
        <v>364</v>
      </c>
      <c r="B280" s="129" t="str">
        <f>[1]Bdgt!F118</f>
        <v xml:space="preserve">    Sécurité  SPS</v>
      </c>
      <c r="C280" s="130">
        <f>[1]Bdgt!I118</f>
        <v>105294.85</v>
      </c>
      <c r="D280" s="131">
        <f>[1]Bdgt!P118</f>
        <v>34857.471783876499</v>
      </c>
      <c r="E280" s="131">
        <f>[1]Bdgt!T118</f>
        <v>39372.688336192106</v>
      </c>
      <c r="F280" s="131">
        <f>[1]Bdgt!X118</f>
        <v>27452.516638078901</v>
      </c>
      <c r="G280" s="132">
        <f>[1]Bdgt!AB118</f>
        <v>3612.1732418524871</v>
      </c>
      <c r="H280" s="103">
        <f t="shared" ref="H280:H341" si="334">M280-D280</f>
        <v>0</v>
      </c>
      <c r="I280" s="208"/>
      <c r="J280" s="209"/>
      <c r="K280" s="210"/>
      <c r="L280" s="136">
        <f>SUM(L281:L282)</f>
        <v>105294.85</v>
      </c>
      <c r="M280" s="137">
        <f t="shared" ref="M280:P280" si="335">SUM(M281:M282)</f>
        <v>34857.471783876506</v>
      </c>
      <c r="N280" s="138">
        <f t="shared" si="335"/>
        <v>39372.688336192114</v>
      </c>
      <c r="O280" s="138">
        <f t="shared" si="335"/>
        <v>27452.516638078901</v>
      </c>
      <c r="P280" s="139">
        <f t="shared" si="335"/>
        <v>3612.1732418524871</v>
      </c>
      <c r="Q280" s="52">
        <f t="shared" ref="Q280:Q343" si="336">L280-(M280+N280+O280+P280)</f>
        <v>0</v>
      </c>
      <c r="R280" s="112"/>
      <c r="S280" s="198"/>
      <c r="T280" s="198"/>
    </row>
    <row r="281" spans="1:20" s="156" customFormat="1" ht="12.75" outlineLevel="2" x14ac:dyDescent="0.2">
      <c r="A281" s="211"/>
      <c r="B281" s="143"/>
      <c r="C281" s="144"/>
      <c r="D281" s="145"/>
      <c r="E281" s="145"/>
      <c r="F281" s="145"/>
      <c r="G281" s="146"/>
      <c r="H281" s="103"/>
      <c r="I281" s="212"/>
      <c r="J281" s="213"/>
      <c r="K281" s="214"/>
      <c r="L281" s="150">
        <v>100000</v>
      </c>
      <c r="M281" s="151">
        <f>L281*$R$4</f>
        <v>33104.631217838767</v>
      </c>
      <c r="N281" s="152">
        <f t="shared" ref="N281:N282" si="337">L281*$S$4</f>
        <v>37392.795883361927</v>
      </c>
      <c r="O281" s="152">
        <f t="shared" ref="O281:O282" si="338">L281*$T$4</f>
        <v>26072.04116638079</v>
      </c>
      <c r="P281" s="160">
        <f t="shared" ref="P281:P282" si="339">L281*$U$4</f>
        <v>3430.5317324185248</v>
      </c>
      <c r="Q281" s="52">
        <f t="shared" si="336"/>
        <v>0</v>
      </c>
      <c r="R281" s="154" t="s">
        <v>10</v>
      </c>
      <c r="S281" s="201"/>
      <c r="T281" s="201"/>
    </row>
    <row r="282" spans="1:20" s="156" customFormat="1" ht="12.75" outlineLevel="2" x14ac:dyDescent="0.2">
      <c r="A282" s="211"/>
      <c r="B282" s="143"/>
      <c r="C282" s="144"/>
      <c r="D282" s="145"/>
      <c r="E282" s="145"/>
      <c r="F282" s="145"/>
      <c r="G282" s="146"/>
      <c r="H282" s="103"/>
      <c r="I282" s="212"/>
      <c r="J282" s="213"/>
      <c r="K282" s="214"/>
      <c r="L282" s="150">
        <v>5294.85</v>
      </c>
      <c r="M282" s="151">
        <f>L282*$R$4</f>
        <v>1752.8405660377359</v>
      </c>
      <c r="N282" s="152">
        <f t="shared" si="337"/>
        <v>1979.8924528301889</v>
      </c>
      <c r="O282" s="152">
        <f t="shared" si="338"/>
        <v>1380.4754716981133</v>
      </c>
      <c r="P282" s="160">
        <f t="shared" si="339"/>
        <v>181.64150943396228</v>
      </c>
      <c r="Q282" s="52">
        <f t="shared" si="336"/>
        <v>0</v>
      </c>
      <c r="R282" s="154" t="s">
        <v>10</v>
      </c>
      <c r="S282" s="201"/>
      <c r="T282" s="201"/>
    </row>
    <row r="283" spans="1:20" s="217" customFormat="1" ht="12.75" outlineLevel="1" x14ac:dyDescent="0.2">
      <c r="A283" s="207" t="str">
        <f>[1]Bdgt!E119</f>
        <v>368</v>
      </c>
      <c r="B283" s="129" t="str">
        <f>[1]Bdgt!F119</f>
        <v xml:space="preserve">    Divers</v>
      </c>
      <c r="C283" s="130">
        <f>[1]Bdgt!I119</f>
        <v>5000</v>
      </c>
      <c r="D283" s="131">
        <f>[1]Bdgt!P119</f>
        <v>1655.2315608919382</v>
      </c>
      <c r="E283" s="131">
        <f>[1]Bdgt!T119</f>
        <v>1869.6397941680959</v>
      </c>
      <c r="F283" s="131">
        <f>[1]Bdgt!X119</f>
        <v>1303.6020583190393</v>
      </c>
      <c r="G283" s="132">
        <f>[1]Bdgt!AB119</f>
        <v>171.52658662092622</v>
      </c>
      <c r="H283" s="103">
        <f t="shared" si="334"/>
        <v>0</v>
      </c>
      <c r="I283" s="208"/>
      <c r="J283" s="209"/>
      <c r="K283" s="210"/>
      <c r="L283" s="136">
        <f>SUM(L284:L285)</f>
        <v>5000</v>
      </c>
      <c r="M283" s="137">
        <f t="shared" ref="M283:P283" si="340">SUM(M284:M285)</f>
        <v>1655.2315608919382</v>
      </c>
      <c r="N283" s="138">
        <f t="shared" si="340"/>
        <v>1869.6397941680962</v>
      </c>
      <c r="O283" s="138">
        <f t="shared" si="340"/>
        <v>1303.6020583190393</v>
      </c>
      <c r="P283" s="139">
        <f t="shared" si="340"/>
        <v>171.52658662092625</v>
      </c>
      <c r="Q283" s="52">
        <f t="shared" si="336"/>
        <v>0</v>
      </c>
      <c r="R283" s="112"/>
      <c r="S283" s="198"/>
      <c r="T283" s="198"/>
    </row>
    <row r="284" spans="1:20" s="156" customFormat="1" ht="12.75" outlineLevel="2" x14ac:dyDescent="0.2">
      <c r="A284" s="211"/>
      <c r="B284" s="143"/>
      <c r="C284" s="144"/>
      <c r="D284" s="145"/>
      <c r="E284" s="145"/>
      <c r="F284" s="145"/>
      <c r="G284" s="146"/>
      <c r="H284" s="103"/>
      <c r="I284" s="212"/>
      <c r="J284" s="213"/>
      <c r="K284" s="214"/>
      <c r="L284" s="150">
        <v>2500</v>
      </c>
      <c r="M284" s="151">
        <f>L284*$R$4</f>
        <v>827.61578044596911</v>
      </c>
      <c r="N284" s="152">
        <f t="shared" ref="N284:N285" si="341">L284*$S$4</f>
        <v>934.81989708404808</v>
      </c>
      <c r="O284" s="152">
        <f t="shared" ref="O284:O285" si="342">L284*$T$4</f>
        <v>651.80102915951966</v>
      </c>
      <c r="P284" s="160">
        <f t="shared" ref="P284:P285" si="343">L284*$U$4</f>
        <v>85.763293310463126</v>
      </c>
      <c r="Q284" s="52">
        <f t="shared" si="336"/>
        <v>0</v>
      </c>
      <c r="R284" s="154" t="s">
        <v>10</v>
      </c>
      <c r="S284" s="201"/>
      <c r="T284" s="201"/>
    </row>
    <row r="285" spans="1:20" s="156" customFormat="1" ht="12.75" outlineLevel="2" x14ac:dyDescent="0.2">
      <c r="A285" s="211"/>
      <c r="B285" s="143"/>
      <c r="C285" s="144"/>
      <c r="D285" s="145"/>
      <c r="E285" s="145"/>
      <c r="F285" s="145"/>
      <c r="G285" s="146"/>
      <c r="H285" s="103"/>
      <c r="I285" s="212"/>
      <c r="J285" s="213"/>
      <c r="K285" s="214"/>
      <c r="L285" s="150">
        <v>2500</v>
      </c>
      <c r="M285" s="151">
        <f>L285*$R$4</f>
        <v>827.61578044596911</v>
      </c>
      <c r="N285" s="152">
        <f t="shared" si="341"/>
        <v>934.81989708404808</v>
      </c>
      <c r="O285" s="152">
        <f t="shared" si="342"/>
        <v>651.80102915951966</v>
      </c>
      <c r="P285" s="160">
        <f t="shared" si="343"/>
        <v>85.763293310463126</v>
      </c>
      <c r="Q285" s="52">
        <f t="shared" si="336"/>
        <v>0</v>
      </c>
      <c r="R285" s="154" t="s">
        <v>10</v>
      </c>
      <c r="S285" s="201"/>
      <c r="T285" s="201"/>
    </row>
    <row r="286" spans="1:20" s="217" customFormat="1" ht="12.75" x14ac:dyDescent="0.2">
      <c r="A286" s="115" t="str">
        <f>[1]Bdgt!D120</f>
        <v>370</v>
      </c>
      <c r="B286" s="116" t="str">
        <f>[1]Bdgt!F120</f>
        <v xml:space="preserve">Assurances </v>
      </c>
      <c r="C286" s="117">
        <f>SUM(C287:C290)</f>
        <v>246996.28972657872</v>
      </c>
      <c r="D286" s="118">
        <f t="shared" ref="D286:G286" si="344">SUM(D287:D290)</f>
        <v>78903.156964688038</v>
      </c>
      <c r="E286" s="118">
        <f t="shared" si="344"/>
        <v>89123.773151823785</v>
      </c>
      <c r="F286" s="118">
        <f t="shared" si="344"/>
        <v>62141.346417785397</v>
      </c>
      <c r="G286" s="119">
        <f t="shared" si="344"/>
        <v>16828.013192281505</v>
      </c>
      <c r="H286" s="103">
        <f t="shared" si="334"/>
        <v>1.7081796249840409E-4</v>
      </c>
      <c r="I286" s="120"/>
      <c r="J286" s="121"/>
      <c r="K286" s="122"/>
      <c r="L286" s="168">
        <f>L287+L290</f>
        <v>246996.28999999998</v>
      </c>
      <c r="M286" s="125">
        <f t="shared" ref="M286:P286" si="345">M287+M290</f>
        <v>78903.157135506</v>
      </c>
      <c r="N286" s="125">
        <f t="shared" si="345"/>
        <v>89123.773344768444</v>
      </c>
      <c r="O286" s="125">
        <f t="shared" si="345"/>
        <v>62141.346552315612</v>
      </c>
      <c r="P286" s="126">
        <f t="shared" si="345"/>
        <v>16828.012967409948</v>
      </c>
      <c r="Q286" s="52">
        <f t="shared" si="336"/>
        <v>0</v>
      </c>
      <c r="R286" s="112"/>
      <c r="S286" s="198"/>
      <c r="T286" s="198"/>
    </row>
    <row r="287" spans="1:20" s="217" customFormat="1" ht="17.25" customHeight="1" outlineLevel="1" x14ac:dyDescent="0.2">
      <c r="A287" s="207" t="str">
        <f>[1]Bdgt!E121</f>
        <v>371</v>
      </c>
      <c r="B287" s="129" t="str">
        <f>[1]Bdgt!F121</f>
        <v>Assurance DO</v>
      </c>
      <c r="C287" s="130">
        <f>[1]Bdgt!I121</f>
        <v>238344.76948400581</v>
      </c>
      <c r="D287" s="131">
        <f>[1]Bdgt!P121</f>
        <v>78903.156964688038</v>
      </c>
      <c r="E287" s="131">
        <f>[1]Bdgt!T121</f>
        <v>89123.773151823785</v>
      </c>
      <c r="F287" s="131">
        <f>[1]Bdgt!X121</f>
        <v>62141.346417785397</v>
      </c>
      <c r="G287" s="132">
        <f>[1]Bdgt!AB121</f>
        <v>8176.4929497086041</v>
      </c>
      <c r="H287" s="103">
        <f t="shared" si="334"/>
        <v>1.7081796249840409E-4</v>
      </c>
      <c r="I287" s="208"/>
      <c r="J287" s="209"/>
      <c r="K287" s="210"/>
      <c r="L287" s="136">
        <f>SUM(L288:L289)</f>
        <v>238344.77</v>
      </c>
      <c r="M287" s="137">
        <f t="shared" ref="M287:P287" si="346">SUM(M288:M289)</f>
        <v>78903.157135506</v>
      </c>
      <c r="N287" s="138">
        <f t="shared" si="346"/>
        <v>89123.773344768444</v>
      </c>
      <c r="O287" s="138">
        <f t="shared" si="346"/>
        <v>62141.346552315612</v>
      </c>
      <c r="P287" s="139">
        <f t="shared" si="346"/>
        <v>8176.4929674099485</v>
      </c>
      <c r="Q287" s="52">
        <f t="shared" si="336"/>
        <v>0</v>
      </c>
      <c r="R287" s="112"/>
      <c r="S287" s="198"/>
      <c r="T287" s="198"/>
    </row>
    <row r="288" spans="1:20" s="156" customFormat="1" ht="12.75" outlineLevel="2" x14ac:dyDescent="0.2">
      <c r="A288" s="211"/>
      <c r="B288" s="143"/>
      <c r="C288" s="144"/>
      <c r="D288" s="145"/>
      <c r="E288" s="145"/>
      <c r="F288" s="145"/>
      <c r="G288" s="146"/>
      <c r="H288" s="103"/>
      <c r="I288" s="212"/>
      <c r="J288" s="213"/>
      <c r="K288" s="214"/>
      <c r="L288" s="150">
        <v>200000</v>
      </c>
      <c r="M288" s="151">
        <f>L288*$R$4</f>
        <v>66209.262435677534</v>
      </c>
      <c r="N288" s="152">
        <f t="shared" ref="N288:N289" si="347">L288*$S$4</f>
        <v>74785.591766723854</v>
      </c>
      <c r="O288" s="152">
        <f t="shared" ref="O288:O289" si="348">L288*$T$4</f>
        <v>52144.08233276158</v>
      </c>
      <c r="P288" s="160">
        <f t="shared" ref="P288:P289" si="349">L288*$U$4</f>
        <v>6861.0634648370497</v>
      </c>
      <c r="Q288" s="52">
        <f t="shared" si="336"/>
        <v>0</v>
      </c>
      <c r="R288" s="154" t="s">
        <v>10</v>
      </c>
      <c r="S288" s="201"/>
      <c r="T288" s="201"/>
    </row>
    <row r="289" spans="1:20" s="156" customFormat="1" ht="12.75" outlineLevel="2" x14ac:dyDescent="0.2">
      <c r="A289" s="211"/>
      <c r="B289" s="143"/>
      <c r="C289" s="144"/>
      <c r="D289" s="145"/>
      <c r="E289" s="145"/>
      <c r="F289" s="145"/>
      <c r="G289" s="146"/>
      <c r="H289" s="103"/>
      <c r="I289" s="212"/>
      <c r="J289" s="213"/>
      <c r="K289" s="214"/>
      <c r="L289" s="150">
        <v>38344.769999999997</v>
      </c>
      <c r="M289" s="151">
        <f>L289*$R$4</f>
        <v>12693.894699828472</v>
      </c>
      <c r="N289" s="152">
        <f t="shared" si="347"/>
        <v>14338.181578044596</v>
      </c>
      <c r="O289" s="152">
        <f t="shared" si="348"/>
        <v>9997.2642195540302</v>
      </c>
      <c r="P289" s="160">
        <f t="shared" si="349"/>
        <v>1315.4295025728986</v>
      </c>
      <c r="Q289" s="52">
        <f t="shared" si="336"/>
        <v>0</v>
      </c>
      <c r="R289" s="154" t="s">
        <v>10</v>
      </c>
      <c r="S289" s="201"/>
      <c r="T289" s="201"/>
    </row>
    <row r="290" spans="1:20" s="217" customFormat="1" ht="12.75" outlineLevel="1" x14ac:dyDescent="0.2">
      <c r="A290" s="207" t="str">
        <f>[1]Bdgt!E122</f>
        <v>372</v>
      </c>
      <c r="B290" s="129" t="str">
        <f>[1]Bdgt!F122</f>
        <v>Assurance CNR</v>
      </c>
      <c r="C290" s="130">
        <f>[1]Bdgt!I122</f>
        <v>8651.5202425729003</v>
      </c>
      <c r="D290" s="131">
        <f>[1]Bdgt!P122</f>
        <v>0</v>
      </c>
      <c r="E290" s="131">
        <f>[1]Bdgt!T122</f>
        <v>0</v>
      </c>
      <c r="F290" s="131">
        <f>[1]Bdgt!X122</f>
        <v>0</v>
      </c>
      <c r="G290" s="132">
        <f>[1]Bdgt!AB122</f>
        <v>8651.5202425729003</v>
      </c>
      <c r="H290" s="103">
        <f t="shared" si="334"/>
        <v>0</v>
      </c>
      <c r="I290" s="208"/>
      <c r="J290" s="209"/>
      <c r="K290" s="210"/>
      <c r="L290" s="136">
        <f>SUM(L291:L292)</f>
        <v>8651.52</v>
      </c>
      <c r="M290" s="137">
        <f t="shared" ref="M290:P290" si="350">SUM(M291:M292)</f>
        <v>0</v>
      </c>
      <c r="N290" s="138">
        <f t="shared" si="350"/>
        <v>0</v>
      </c>
      <c r="O290" s="138">
        <f t="shared" si="350"/>
        <v>0</v>
      </c>
      <c r="P290" s="139">
        <f t="shared" si="350"/>
        <v>8651.52</v>
      </c>
      <c r="Q290" s="52">
        <f t="shared" si="336"/>
        <v>0</v>
      </c>
      <c r="R290" s="112"/>
      <c r="S290" s="198"/>
      <c r="T290" s="198"/>
    </row>
    <row r="291" spans="1:20" s="156" customFormat="1" ht="12.75" outlineLevel="2" x14ac:dyDescent="0.2">
      <c r="A291" s="211"/>
      <c r="B291" s="143"/>
      <c r="C291" s="144"/>
      <c r="D291" s="145"/>
      <c r="E291" s="145"/>
      <c r="F291" s="145"/>
      <c r="G291" s="146"/>
      <c r="H291" s="103"/>
      <c r="I291" s="212"/>
      <c r="J291" s="213"/>
      <c r="K291" s="214"/>
      <c r="L291" s="150">
        <v>8000</v>
      </c>
      <c r="M291" s="158"/>
      <c r="N291" s="159"/>
      <c r="O291" s="159"/>
      <c r="P291" s="160">
        <f>L291</f>
        <v>8000</v>
      </c>
      <c r="Q291" s="52">
        <f t="shared" si="336"/>
        <v>0</v>
      </c>
      <c r="R291" s="154" t="s">
        <v>34</v>
      </c>
      <c r="S291" s="201"/>
      <c r="T291" s="201"/>
    </row>
    <row r="292" spans="1:20" s="156" customFormat="1" ht="12.75" outlineLevel="2" x14ac:dyDescent="0.2">
      <c r="A292" s="211"/>
      <c r="B292" s="143"/>
      <c r="C292" s="144"/>
      <c r="D292" s="145"/>
      <c r="E292" s="145"/>
      <c r="F292" s="145"/>
      <c r="G292" s="146"/>
      <c r="H292" s="103"/>
      <c r="I292" s="212"/>
      <c r="J292" s="213"/>
      <c r="K292" s="214"/>
      <c r="L292" s="150">
        <v>651.52</v>
      </c>
      <c r="M292" s="158"/>
      <c r="N292" s="159"/>
      <c r="O292" s="159"/>
      <c r="P292" s="160">
        <f>L292</f>
        <v>651.52</v>
      </c>
      <c r="Q292" s="52">
        <f t="shared" si="336"/>
        <v>0</v>
      </c>
      <c r="R292" s="154" t="s">
        <v>34</v>
      </c>
      <c r="S292" s="201"/>
      <c r="T292" s="201"/>
    </row>
    <row r="293" spans="1:20" s="217" customFormat="1" ht="12.75" outlineLevel="1" x14ac:dyDescent="0.2">
      <c r="A293" s="115" t="str">
        <f>[1]Bdgt!D123</f>
        <v>380</v>
      </c>
      <c r="B293" s="116" t="str">
        <f>[1]Bdgt!F123</f>
        <v>Autres frais annexes techniques - Bât.</v>
      </c>
      <c r="C293" s="117">
        <f>SUM(C294:C303)</f>
        <v>4000</v>
      </c>
      <c r="D293" s="118">
        <f t="shared" ref="D293:G293" si="351">SUM(D294:D303)</f>
        <v>1324.1852487135504</v>
      </c>
      <c r="E293" s="118">
        <f t="shared" si="351"/>
        <v>1495.7118353344767</v>
      </c>
      <c r="F293" s="118">
        <f t="shared" si="351"/>
        <v>1042.8816466552314</v>
      </c>
      <c r="G293" s="119">
        <f t="shared" si="351"/>
        <v>137.22126929674099</v>
      </c>
      <c r="H293" s="103">
        <f t="shared" si="334"/>
        <v>0</v>
      </c>
      <c r="I293" s="120"/>
      <c r="J293" s="121"/>
      <c r="K293" s="122"/>
      <c r="L293" s="168">
        <f>L294+L297+L300+L303</f>
        <v>4000</v>
      </c>
      <c r="M293" s="125">
        <f t="shared" ref="M293:P293" si="352">M294+M297+M300+M303</f>
        <v>1324.1852487135507</v>
      </c>
      <c r="N293" s="125">
        <f t="shared" si="352"/>
        <v>1495.711835334477</v>
      </c>
      <c r="O293" s="125">
        <f t="shared" si="352"/>
        <v>1042.8816466552316</v>
      </c>
      <c r="P293" s="126">
        <f t="shared" si="352"/>
        <v>137.22126929674101</v>
      </c>
      <c r="Q293" s="52">
        <f t="shared" si="336"/>
        <v>0</v>
      </c>
      <c r="R293" s="112"/>
      <c r="S293" s="198"/>
      <c r="T293" s="198"/>
    </row>
    <row r="294" spans="1:20" s="217" customFormat="1" ht="12.75" outlineLevel="1" x14ac:dyDescent="0.2">
      <c r="A294" s="207" t="str">
        <f>[1]Bdgt!E124</f>
        <v>381</v>
      </c>
      <c r="B294" s="129" t="str">
        <f>[1]Bdgt!F124</f>
        <v>Divers, affichage et constats</v>
      </c>
      <c r="C294" s="130">
        <f>[1]Bdgt!I124</f>
        <v>1000</v>
      </c>
      <c r="D294" s="131">
        <f>[1]Bdgt!P124</f>
        <v>331.04631217838761</v>
      </c>
      <c r="E294" s="131">
        <f>[1]Bdgt!T124</f>
        <v>373.92795883361919</v>
      </c>
      <c r="F294" s="131">
        <f>[1]Bdgt!X124</f>
        <v>260.72041166380785</v>
      </c>
      <c r="G294" s="132">
        <f>[1]Bdgt!AB124</f>
        <v>34.305317324185246</v>
      </c>
      <c r="H294" s="103">
        <f t="shared" si="334"/>
        <v>0</v>
      </c>
      <c r="I294" s="208"/>
      <c r="J294" s="209"/>
      <c r="K294" s="210"/>
      <c r="L294" s="136">
        <f>SUM(L295:L296)</f>
        <v>1000</v>
      </c>
      <c r="M294" s="137">
        <f t="shared" ref="M294:P294" si="353">SUM(M295:M296)</f>
        <v>331.04631217838767</v>
      </c>
      <c r="N294" s="138">
        <f t="shared" si="353"/>
        <v>373.92795883361924</v>
      </c>
      <c r="O294" s="138">
        <f t="shared" si="353"/>
        <v>260.72041166380791</v>
      </c>
      <c r="P294" s="139">
        <f t="shared" si="353"/>
        <v>34.305317324185253</v>
      </c>
      <c r="Q294" s="52">
        <f t="shared" si="336"/>
        <v>0</v>
      </c>
      <c r="R294" s="112"/>
      <c r="S294" s="198"/>
      <c r="T294" s="198"/>
    </row>
    <row r="295" spans="1:20" s="156" customFormat="1" ht="12.75" outlineLevel="2" x14ac:dyDescent="0.2">
      <c r="A295" s="211"/>
      <c r="B295" s="143"/>
      <c r="C295" s="144"/>
      <c r="D295" s="145"/>
      <c r="E295" s="145"/>
      <c r="F295" s="145"/>
      <c r="G295" s="146"/>
      <c r="H295" s="103"/>
      <c r="I295" s="212"/>
      <c r="J295" s="213"/>
      <c r="K295" s="214"/>
      <c r="L295" s="150">
        <v>500</v>
      </c>
      <c r="M295" s="151">
        <f>L295*$R$4</f>
        <v>165.52315608919383</v>
      </c>
      <c r="N295" s="152">
        <f t="shared" ref="N295:N296" si="354">L295*$S$4</f>
        <v>186.96397941680962</v>
      </c>
      <c r="O295" s="152">
        <f t="shared" ref="O295:O296" si="355">L295*$T$4</f>
        <v>130.36020583190395</v>
      </c>
      <c r="P295" s="160">
        <f t="shared" ref="P295:P296" si="356">L295*$U$4</f>
        <v>17.152658662092627</v>
      </c>
      <c r="Q295" s="52">
        <f t="shared" si="336"/>
        <v>0</v>
      </c>
      <c r="R295" s="154" t="s">
        <v>10</v>
      </c>
      <c r="S295" s="201"/>
      <c r="T295" s="201"/>
    </row>
    <row r="296" spans="1:20" s="156" customFormat="1" ht="12.75" outlineLevel="2" x14ac:dyDescent="0.2">
      <c r="A296" s="211"/>
      <c r="B296" s="143"/>
      <c r="C296" s="144"/>
      <c r="D296" s="145"/>
      <c r="E296" s="145"/>
      <c r="F296" s="145"/>
      <c r="G296" s="146"/>
      <c r="H296" s="103"/>
      <c r="I296" s="212"/>
      <c r="J296" s="213"/>
      <c r="K296" s="214"/>
      <c r="L296" s="150">
        <v>500</v>
      </c>
      <c r="M296" s="151">
        <f>L296*$R$4</f>
        <v>165.52315608919383</v>
      </c>
      <c r="N296" s="152">
        <f t="shared" si="354"/>
        <v>186.96397941680962</v>
      </c>
      <c r="O296" s="152">
        <f t="shared" si="355"/>
        <v>130.36020583190395</v>
      </c>
      <c r="P296" s="160">
        <f t="shared" si="356"/>
        <v>17.152658662092627</v>
      </c>
      <c r="Q296" s="52">
        <f t="shared" si="336"/>
        <v>0</v>
      </c>
      <c r="R296" s="154" t="s">
        <v>10</v>
      </c>
      <c r="S296" s="201"/>
      <c r="T296" s="201"/>
    </row>
    <row r="297" spans="1:20" s="217" customFormat="1" ht="12.75" outlineLevel="1" x14ac:dyDescent="0.2">
      <c r="A297" s="207" t="str">
        <f>[1]Bdgt!E125</f>
        <v>381</v>
      </c>
      <c r="B297" s="129" t="str">
        <f>[1]Bdgt!F125</f>
        <v>Constat huissier</v>
      </c>
      <c r="C297" s="130">
        <f>[1]Bdgt!I125</f>
        <v>1000</v>
      </c>
      <c r="D297" s="131">
        <f>[1]Bdgt!P125</f>
        <v>331.04631217838761</v>
      </c>
      <c r="E297" s="131">
        <f>[1]Bdgt!T125</f>
        <v>373.92795883361919</v>
      </c>
      <c r="F297" s="131">
        <f>[1]Bdgt!X125</f>
        <v>260.72041166380785</v>
      </c>
      <c r="G297" s="132">
        <f>[1]Bdgt!AB125</f>
        <v>34.305317324185246</v>
      </c>
      <c r="H297" s="103">
        <f t="shared" si="334"/>
        <v>0</v>
      </c>
      <c r="I297" s="208"/>
      <c r="J297" s="209"/>
      <c r="K297" s="210"/>
      <c r="L297" s="136">
        <f>SUM(L298:L299)</f>
        <v>1000</v>
      </c>
      <c r="M297" s="137">
        <f t="shared" ref="M297:P297" si="357">SUM(M298:M299)</f>
        <v>331.04631217838767</v>
      </c>
      <c r="N297" s="138">
        <f t="shared" si="357"/>
        <v>373.92795883361924</v>
      </c>
      <c r="O297" s="138">
        <f t="shared" si="357"/>
        <v>260.72041166380791</v>
      </c>
      <c r="P297" s="139">
        <f t="shared" si="357"/>
        <v>34.305317324185253</v>
      </c>
      <c r="Q297" s="52">
        <f t="shared" si="336"/>
        <v>0</v>
      </c>
      <c r="R297" s="112"/>
      <c r="S297" s="198"/>
      <c r="T297" s="198"/>
    </row>
    <row r="298" spans="1:20" s="156" customFormat="1" ht="12.75" outlineLevel="2" x14ac:dyDescent="0.2">
      <c r="A298" s="211"/>
      <c r="B298" s="143"/>
      <c r="C298" s="144"/>
      <c r="D298" s="145"/>
      <c r="E298" s="145"/>
      <c r="F298" s="145"/>
      <c r="G298" s="146"/>
      <c r="H298" s="103"/>
      <c r="I298" s="212"/>
      <c r="J298" s="213"/>
      <c r="K298" s="214"/>
      <c r="L298" s="150">
        <v>500</v>
      </c>
      <c r="M298" s="151">
        <f>L298*$R$4</f>
        <v>165.52315608919383</v>
      </c>
      <c r="N298" s="152">
        <f t="shared" ref="N298:N299" si="358">L298*$S$4</f>
        <v>186.96397941680962</v>
      </c>
      <c r="O298" s="152">
        <f t="shared" ref="O298:O299" si="359">L298*$T$4</f>
        <v>130.36020583190395</v>
      </c>
      <c r="P298" s="160">
        <f t="shared" ref="P298:P299" si="360">L298*$U$4</f>
        <v>17.152658662092627</v>
      </c>
      <c r="Q298" s="52">
        <f t="shared" si="336"/>
        <v>0</v>
      </c>
      <c r="R298" s="154" t="s">
        <v>10</v>
      </c>
      <c r="S298" s="201"/>
      <c r="T298" s="201"/>
    </row>
    <row r="299" spans="1:20" s="156" customFormat="1" ht="12.75" outlineLevel="2" x14ac:dyDescent="0.2">
      <c r="A299" s="211"/>
      <c r="B299" s="143"/>
      <c r="C299" s="144"/>
      <c r="D299" s="145"/>
      <c r="E299" s="145"/>
      <c r="F299" s="145"/>
      <c r="G299" s="146"/>
      <c r="H299" s="103"/>
      <c r="I299" s="212"/>
      <c r="J299" s="213"/>
      <c r="K299" s="214"/>
      <c r="L299" s="150">
        <v>500</v>
      </c>
      <c r="M299" s="151">
        <f>L299*$R$4</f>
        <v>165.52315608919383</v>
      </c>
      <c r="N299" s="152">
        <f t="shared" si="358"/>
        <v>186.96397941680962</v>
      </c>
      <c r="O299" s="152">
        <f t="shared" si="359"/>
        <v>130.36020583190395</v>
      </c>
      <c r="P299" s="160">
        <f t="shared" si="360"/>
        <v>17.152658662092627</v>
      </c>
      <c r="Q299" s="52">
        <f t="shared" si="336"/>
        <v>0</v>
      </c>
      <c r="R299" s="154" t="s">
        <v>10</v>
      </c>
      <c r="S299" s="201"/>
      <c r="T299" s="201"/>
    </row>
    <row r="300" spans="1:20" s="217" customFormat="1" ht="12.75" outlineLevel="1" x14ac:dyDescent="0.2">
      <c r="A300" s="207" t="str">
        <f>[1]Bdgt!E126</f>
        <v>382</v>
      </c>
      <c r="B300" s="129" t="str">
        <f>[1]Bdgt!F126</f>
        <v>Frais de plans, tirages, dossiers, photos, maquettes</v>
      </c>
      <c r="C300" s="130">
        <f>[1]Bdgt!I126</f>
        <v>1000</v>
      </c>
      <c r="D300" s="131">
        <f>[1]Bdgt!P126</f>
        <v>331.04631217838761</v>
      </c>
      <c r="E300" s="131">
        <f>[1]Bdgt!T126</f>
        <v>373.92795883361919</v>
      </c>
      <c r="F300" s="131">
        <f>[1]Bdgt!X126</f>
        <v>260.72041166380785</v>
      </c>
      <c r="G300" s="132">
        <f>[1]Bdgt!AB126</f>
        <v>34.305317324185246</v>
      </c>
      <c r="H300" s="103">
        <f t="shared" si="334"/>
        <v>0</v>
      </c>
      <c r="I300" s="208"/>
      <c r="J300" s="209"/>
      <c r="K300" s="210"/>
      <c r="L300" s="136">
        <f>SUM(L301:L302)</f>
        <v>1000</v>
      </c>
      <c r="M300" s="137">
        <f t="shared" ref="M300:P300" si="361">SUM(M301:M302)</f>
        <v>331.04631217838767</v>
      </c>
      <c r="N300" s="138">
        <f t="shared" si="361"/>
        <v>373.92795883361924</v>
      </c>
      <c r="O300" s="138">
        <f t="shared" si="361"/>
        <v>260.72041166380791</v>
      </c>
      <c r="P300" s="139">
        <f t="shared" si="361"/>
        <v>34.305317324185253</v>
      </c>
      <c r="Q300" s="52">
        <f t="shared" si="336"/>
        <v>0</v>
      </c>
      <c r="R300" s="112"/>
      <c r="S300" s="198"/>
      <c r="T300" s="198"/>
    </row>
    <row r="301" spans="1:20" s="156" customFormat="1" ht="12.75" outlineLevel="2" x14ac:dyDescent="0.2">
      <c r="A301" s="211"/>
      <c r="B301" s="143"/>
      <c r="C301" s="144"/>
      <c r="D301" s="145"/>
      <c r="E301" s="145"/>
      <c r="F301" s="145"/>
      <c r="G301" s="146"/>
      <c r="H301" s="103"/>
      <c r="I301" s="212"/>
      <c r="J301" s="213"/>
      <c r="K301" s="214"/>
      <c r="L301" s="150">
        <v>500</v>
      </c>
      <c r="M301" s="151">
        <f>L301*$R$4</f>
        <v>165.52315608919383</v>
      </c>
      <c r="N301" s="152">
        <f t="shared" ref="N301:N302" si="362">L301*$S$4</f>
        <v>186.96397941680962</v>
      </c>
      <c r="O301" s="152">
        <f t="shared" ref="O301:O302" si="363">L301*$T$4</f>
        <v>130.36020583190395</v>
      </c>
      <c r="P301" s="160">
        <f t="shared" ref="P301:P302" si="364">L301*$U$4</f>
        <v>17.152658662092627</v>
      </c>
      <c r="Q301" s="52">
        <f t="shared" si="336"/>
        <v>0</v>
      </c>
      <c r="R301" s="154" t="s">
        <v>10</v>
      </c>
      <c r="S301" s="201"/>
      <c r="T301" s="201"/>
    </row>
    <row r="302" spans="1:20" s="156" customFormat="1" ht="12.75" outlineLevel="2" x14ac:dyDescent="0.2">
      <c r="A302" s="211"/>
      <c r="B302" s="143"/>
      <c r="C302" s="144"/>
      <c r="D302" s="145"/>
      <c r="E302" s="145"/>
      <c r="F302" s="145"/>
      <c r="G302" s="146"/>
      <c r="H302" s="103"/>
      <c r="I302" s="212"/>
      <c r="J302" s="213"/>
      <c r="K302" s="214"/>
      <c r="L302" s="150">
        <v>500</v>
      </c>
      <c r="M302" s="151">
        <f>L302*$R$4</f>
        <v>165.52315608919383</v>
      </c>
      <c r="N302" s="152">
        <f t="shared" si="362"/>
        <v>186.96397941680962</v>
      </c>
      <c r="O302" s="152">
        <f t="shared" si="363"/>
        <v>130.36020583190395</v>
      </c>
      <c r="P302" s="160">
        <f t="shared" si="364"/>
        <v>17.152658662092627</v>
      </c>
      <c r="Q302" s="52">
        <f t="shared" si="336"/>
        <v>0</v>
      </c>
      <c r="R302" s="154" t="s">
        <v>10</v>
      </c>
      <c r="S302" s="201"/>
      <c r="T302" s="201"/>
    </row>
    <row r="303" spans="1:20" s="217" customFormat="1" ht="12.75" outlineLevel="1" x14ac:dyDescent="0.2">
      <c r="A303" s="207" t="str">
        <f>[1]Bdgt!E127</f>
        <v>383</v>
      </c>
      <c r="B303" s="129" t="str">
        <f>[1]Bdgt!F127</f>
        <v>Autres frais</v>
      </c>
      <c r="C303" s="130">
        <f>[1]Bdgt!I127</f>
        <v>1000</v>
      </c>
      <c r="D303" s="131">
        <f>[1]Bdgt!P127</f>
        <v>331.04631217838761</v>
      </c>
      <c r="E303" s="131">
        <f>[1]Bdgt!T127</f>
        <v>373.92795883361919</v>
      </c>
      <c r="F303" s="131">
        <f>[1]Bdgt!X127</f>
        <v>260.72041166380785</v>
      </c>
      <c r="G303" s="132">
        <f>[1]Bdgt!AB127</f>
        <v>34.305317324185246</v>
      </c>
      <c r="H303" s="103">
        <f t="shared" si="334"/>
        <v>0</v>
      </c>
      <c r="I303" s="208"/>
      <c r="J303" s="209"/>
      <c r="K303" s="210"/>
      <c r="L303" s="136">
        <f>SUM(L304:L305)</f>
        <v>1000</v>
      </c>
      <c r="M303" s="137">
        <f t="shared" ref="M303:P303" si="365">SUM(M304:M305)</f>
        <v>331.04631217838767</v>
      </c>
      <c r="N303" s="138">
        <f t="shared" si="365"/>
        <v>373.92795883361924</v>
      </c>
      <c r="O303" s="138">
        <f t="shared" si="365"/>
        <v>260.72041166380791</v>
      </c>
      <c r="P303" s="139">
        <f t="shared" si="365"/>
        <v>34.305317324185253</v>
      </c>
      <c r="Q303" s="52">
        <f t="shared" si="336"/>
        <v>0</v>
      </c>
      <c r="R303" s="112"/>
      <c r="S303" s="198"/>
      <c r="T303" s="198"/>
    </row>
    <row r="304" spans="1:20" s="156" customFormat="1" ht="12.75" outlineLevel="2" x14ac:dyDescent="0.2">
      <c r="A304" s="211"/>
      <c r="B304" s="143"/>
      <c r="C304" s="144"/>
      <c r="D304" s="145"/>
      <c r="E304" s="145"/>
      <c r="F304" s="145"/>
      <c r="G304" s="146"/>
      <c r="H304" s="103"/>
      <c r="I304" s="212"/>
      <c r="J304" s="213"/>
      <c r="K304" s="214"/>
      <c r="L304" s="150">
        <v>500</v>
      </c>
      <c r="M304" s="151">
        <f>L304*$R$4</f>
        <v>165.52315608919383</v>
      </c>
      <c r="N304" s="152">
        <f t="shared" ref="N304:N305" si="366">L304*$S$4</f>
        <v>186.96397941680962</v>
      </c>
      <c r="O304" s="152">
        <f t="shared" ref="O304:O305" si="367">L304*$T$4</f>
        <v>130.36020583190395</v>
      </c>
      <c r="P304" s="160">
        <f t="shared" ref="P304:P305" si="368">L304*$U$4</f>
        <v>17.152658662092627</v>
      </c>
      <c r="Q304" s="52">
        <f t="shared" si="336"/>
        <v>0</v>
      </c>
      <c r="R304" s="154" t="s">
        <v>10</v>
      </c>
      <c r="S304" s="201"/>
      <c r="T304" s="201"/>
    </row>
    <row r="305" spans="1:20" s="156" customFormat="1" ht="12.75" outlineLevel="2" x14ac:dyDescent="0.2">
      <c r="A305" s="211"/>
      <c r="B305" s="143"/>
      <c r="C305" s="144"/>
      <c r="D305" s="145"/>
      <c r="E305" s="145"/>
      <c r="F305" s="145"/>
      <c r="G305" s="146"/>
      <c r="H305" s="103"/>
      <c r="I305" s="212"/>
      <c r="J305" s="213"/>
      <c r="K305" s="214"/>
      <c r="L305" s="150">
        <v>500</v>
      </c>
      <c r="M305" s="151">
        <f>L305*$R$4</f>
        <v>165.52315608919383</v>
      </c>
      <c r="N305" s="152">
        <f t="shared" si="366"/>
        <v>186.96397941680962</v>
      </c>
      <c r="O305" s="152">
        <f t="shared" si="367"/>
        <v>130.36020583190395</v>
      </c>
      <c r="P305" s="160">
        <f t="shared" si="368"/>
        <v>17.152658662092627</v>
      </c>
      <c r="Q305" s="52">
        <f t="shared" si="336"/>
        <v>0</v>
      </c>
      <c r="R305" s="154" t="s">
        <v>10</v>
      </c>
      <c r="S305" s="201"/>
      <c r="T305" s="201"/>
    </row>
    <row r="306" spans="1:20" s="217" customFormat="1" ht="12.75" x14ac:dyDescent="0.2">
      <c r="A306" s="115" t="str">
        <f>[1]Bdgt!D128</f>
        <v>385</v>
      </c>
      <c r="B306" s="116" t="str">
        <f>[1]Bdgt!F128</f>
        <v>Provision pour parfait achèvement</v>
      </c>
      <c r="C306" s="117">
        <f>SUM(C307:C310)</f>
        <v>250475</v>
      </c>
      <c r="D306" s="118">
        <f t="shared" ref="D306:G306" si="369">SUM(D307:D310)</f>
        <v>82918.825042881654</v>
      </c>
      <c r="E306" s="118">
        <f t="shared" si="369"/>
        <v>93659.605488850779</v>
      </c>
      <c r="F306" s="118">
        <f t="shared" si="369"/>
        <v>65303.945111492285</v>
      </c>
      <c r="G306" s="119">
        <f t="shared" si="369"/>
        <v>8592.6243567753008</v>
      </c>
      <c r="H306" s="103">
        <f t="shared" si="334"/>
        <v>0</v>
      </c>
      <c r="I306" s="120"/>
      <c r="J306" s="121"/>
      <c r="K306" s="122"/>
      <c r="L306" s="168">
        <f>L307+L310</f>
        <v>250475</v>
      </c>
      <c r="M306" s="125">
        <f t="shared" ref="M306:P306" si="370">M307+M310</f>
        <v>82918.825042881654</v>
      </c>
      <c r="N306" s="125">
        <f t="shared" si="370"/>
        <v>93659.605488850793</v>
      </c>
      <c r="O306" s="125">
        <f t="shared" si="370"/>
        <v>65303.945111492285</v>
      </c>
      <c r="P306" s="126">
        <f t="shared" si="370"/>
        <v>8592.6243567753008</v>
      </c>
      <c r="Q306" s="52">
        <f t="shared" si="336"/>
        <v>0</v>
      </c>
      <c r="R306" s="112"/>
      <c r="S306" s="198"/>
      <c r="T306" s="198"/>
    </row>
    <row r="307" spans="1:20" s="217" customFormat="1" ht="12.75" outlineLevel="1" x14ac:dyDescent="0.2">
      <c r="A307" s="207"/>
      <c r="B307" s="129" t="str">
        <f>[1]Bdgt!F129</f>
        <v>Imprévus</v>
      </c>
      <c r="C307" s="130">
        <f>[1]Bdgt!I129</f>
        <v>250475</v>
      </c>
      <c r="D307" s="131">
        <f>[1]Bdgt!P129</f>
        <v>82918.825042881654</v>
      </c>
      <c r="E307" s="131">
        <f>[1]Bdgt!T129</f>
        <v>93659.605488850779</v>
      </c>
      <c r="F307" s="131">
        <f>[1]Bdgt!X129</f>
        <v>65303.945111492285</v>
      </c>
      <c r="G307" s="132">
        <f>[1]Bdgt!AB129</f>
        <v>8592.6243567753008</v>
      </c>
      <c r="H307" s="103">
        <f t="shared" si="334"/>
        <v>0</v>
      </c>
      <c r="I307" s="208"/>
      <c r="J307" s="209"/>
      <c r="K307" s="210"/>
      <c r="L307" s="136">
        <f>SUM(L308:L309)</f>
        <v>250475</v>
      </c>
      <c r="M307" s="137">
        <f t="shared" ref="M307:P307" si="371">SUM(M308:M309)</f>
        <v>82918.825042881654</v>
      </c>
      <c r="N307" s="138">
        <f t="shared" si="371"/>
        <v>93659.605488850793</v>
      </c>
      <c r="O307" s="138">
        <f t="shared" si="371"/>
        <v>65303.945111492285</v>
      </c>
      <c r="P307" s="139">
        <f t="shared" si="371"/>
        <v>8592.6243567753008</v>
      </c>
      <c r="Q307" s="52">
        <f t="shared" si="336"/>
        <v>0</v>
      </c>
      <c r="R307" s="199"/>
      <c r="S307" s="198"/>
      <c r="T307" s="198"/>
    </row>
    <row r="308" spans="1:20" s="156" customFormat="1" ht="12.75" outlineLevel="2" x14ac:dyDescent="0.2">
      <c r="A308" s="211"/>
      <c r="B308" s="143"/>
      <c r="C308" s="144"/>
      <c r="D308" s="145"/>
      <c r="E308" s="145"/>
      <c r="F308" s="145"/>
      <c r="G308" s="146"/>
      <c r="H308" s="103"/>
      <c r="I308" s="212"/>
      <c r="J308" s="213"/>
      <c r="K308" s="214"/>
      <c r="L308" s="150">
        <v>200000</v>
      </c>
      <c r="M308" s="151">
        <f>L308*$R$4</f>
        <v>66209.262435677534</v>
      </c>
      <c r="N308" s="152">
        <f t="shared" ref="N308:N309" si="372">L308*$S$4</f>
        <v>74785.591766723854</v>
      </c>
      <c r="O308" s="152">
        <f t="shared" ref="O308:O309" si="373">L308*$T$4</f>
        <v>52144.08233276158</v>
      </c>
      <c r="P308" s="160">
        <f t="shared" ref="P308:P309" si="374">L308*$U$4</f>
        <v>6861.0634648370497</v>
      </c>
      <c r="Q308" s="52">
        <f t="shared" si="336"/>
        <v>0</v>
      </c>
      <c r="R308" s="154" t="s">
        <v>10</v>
      </c>
      <c r="S308" s="201"/>
      <c r="T308" s="201"/>
    </row>
    <row r="309" spans="1:20" s="156" customFormat="1" ht="12.75" outlineLevel="2" x14ac:dyDescent="0.2">
      <c r="A309" s="211"/>
      <c r="B309" s="143"/>
      <c r="C309" s="144"/>
      <c r="D309" s="145"/>
      <c r="E309" s="145"/>
      <c r="F309" s="145"/>
      <c r="G309" s="146"/>
      <c r="H309" s="103"/>
      <c r="I309" s="212"/>
      <c r="J309" s="213"/>
      <c r="K309" s="214"/>
      <c r="L309" s="150">
        <v>50475</v>
      </c>
      <c r="M309" s="151">
        <f>L309*$R$4</f>
        <v>16709.562607204116</v>
      </c>
      <c r="N309" s="152">
        <f t="shared" si="372"/>
        <v>18874.013722126932</v>
      </c>
      <c r="O309" s="152">
        <f t="shared" si="373"/>
        <v>13159.862778730703</v>
      </c>
      <c r="P309" s="160">
        <f t="shared" si="374"/>
        <v>1731.5608919382505</v>
      </c>
      <c r="Q309" s="52">
        <f t="shared" si="336"/>
        <v>0</v>
      </c>
      <c r="R309" s="154" t="s">
        <v>10</v>
      </c>
      <c r="S309" s="201"/>
      <c r="T309" s="201"/>
    </row>
    <row r="310" spans="1:20" s="127" customFormat="1" ht="12.75" outlineLevel="1" x14ac:dyDescent="0.2">
      <c r="A310" s="207"/>
      <c r="B310" s="129" t="str">
        <f>[1]Bdgt!F130</f>
        <v xml:space="preserve">Révisions </v>
      </c>
      <c r="C310" s="130">
        <f>[1]Bdgt!I130</f>
        <v>0</v>
      </c>
      <c r="D310" s="131">
        <f>[1]Bdgt!P130</f>
        <v>0</v>
      </c>
      <c r="E310" s="131">
        <f>[1]Bdgt!T130</f>
        <v>0</v>
      </c>
      <c r="F310" s="131">
        <f>[1]Bdgt!X130</f>
        <v>0</v>
      </c>
      <c r="G310" s="132">
        <f>[1]Bdgt!AB130</f>
        <v>0</v>
      </c>
      <c r="H310" s="103">
        <f t="shared" si="334"/>
        <v>0</v>
      </c>
      <c r="I310" s="208"/>
      <c r="J310" s="209"/>
      <c r="K310" s="210"/>
      <c r="L310" s="136">
        <f>SUM(L311:L312)</f>
        <v>0</v>
      </c>
      <c r="M310" s="137">
        <f t="shared" ref="M310:P310" si="375">SUM(M311:M312)</f>
        <v>0</v>
      </c>
      <c r="N310" s="138">
        <f t="shared" si="375"/>
        <v>0</v>
      </c>
      <c r="O310" s="138">
        <f t="shared" si="375"/>
        <v>0</v>
      </c>
      <c r="P310" s="139">
        <f t="shared" si="375"/>
        <v>0</v>
      </c>
      <c r="Q310" s="52">
        <f t="shared" si="336"/>
        <v>0</v>
      </c>
      <c r="R310" s="112"/>
      <c r="S310" s="198"/>
      <c r="T310" s="198"/>
    </row>
    <row r="311" spans="1:20" s="31" customFormat="1" ht="12.75" outlineLevel="2" x14ac:dyDescent="0.2">
      <c r="A311" s="211"/>
      <c r="B311" s="143"/>
      <c r="C311" s="144"/>
      <c r="D311" s="145"/>
      <c r="E311" s="145"/>
      <c r="F311" s="145"/>
      <c r="G311" s="146"/>
      <c r="H311" s="103">
        <f t="shared" si="334"/>
        <v>0</v>
      </c>
      <c r="I311" s="212"/>
      <c r="J311" s="213"/>
      <c r="K311" s="214"/>
      <c r="L311" s="150"/>
      <c r="M311" s="151">
        <f>L311*$R$4</f>
        <v>0</v>
      </c>
      <c r="N311" s="152">
        <f t="shared" ref="N311:N312" si="376">L311*$S$4</f>
        <v>0</v>
      </c>
      <c r="O311" s="152">
        <f t="shared" ref="O311:O312" si="377">L311*$T$4</f>
        <v>0</v>
      </c>
      <c r="P311" s="160">
        <f t="shared" ref="P311:P312" si="378">L311*$U$4</f>
        <v>0</v>
      </c>
      <c r="Q311" s="52">
        <f t="shared" si="336"/>
        <v>0</v>
      </c>
      <c r="R311" s="154"/>
      <c r="S311" s="201"/>
      <c r="T311" s="201"/>
    </row>
    <row r="312" spans="1:20" s="31" customFormat="1" ht="12.75" outlineLevel="2" x14ac:dyDescent="0.2">
      <c r="A312" s="211"/>
      <c r="B312" s="143"/>
      <c r="C312" s="144"/>
      <c r="D312" s="145"/>
      <c r="E312" s="145"/>
      <c r="F312" s="145"/>
      <c r="G312" s="146"/>
      <c r="H312" s="103">
        <f t="shared" si="334"/>
        <v>0</v>
      </c>
      <c r="I312" s="212"/>
      <c r="J312" s="213"/>
      <c r="K312" s="214"/>
      <c r="L312" s="150"/>
      <c r="M312" s="151">
        <f>L312*$R$4</f>
        <v>0</v>
      </c>
      <c r="N312" s="152">
        <f t="shared" si="376"/>
        <v>0</v>
      </c>
      <c r="O312" s="152">
        <f t="shared" si="377"/>
        <v>0</v>
      </c>
      <c r="P312" s="160">
        <f t="shared" si="378"/>
        <v>0</v>
      </c>
      <c r="Q312" s="52">
        <f t="shared" si="336"/>
        <v>0</v>
      </c>
      <c r="R312" s="154"/>
      <c r="S312" s="201"/>
      <c r="T312" s="201"/>
    </row>
    <row r="313" spans="1:20" s="175" customFormat="1" ht="15" x14ac:dyDescent="0.25">
      <c r="A313" s="218"/>
      <c r="B313" s="99" t="str">
        <f>[1]Bdgt!F133</f>
        <v>Frais Généraux</v>
      </c>
      <c r="C313" s="219">
        <f>C314+C321+C331</f>
        <v>916591.14117539336</v>
      </c>
      <c r="D313" s="220">
        <f t="shared" ref="D313:G313" si="379">D314+D321+D331</f>
        <v>306922.00596510392</v>
      </c>
      <c r="E313" s="220">
        <f t="shared" si="379"/>
        <v>344891.80000203458</v>
      </c>
      <c r="F313" s="220">
        <f t="shared" si="379"/>
        <v>227364.69174453785</v>
      </c>
      <c r="G313" s="221">
        <f t="shared" si="379"/>
        <v>37412.643463716995</v>
      </c>
      <c r="H313" s="103">
        <f t="shared" si="334"/>
        <v>1.1123716831207275E-4</v>
      </c>
      <c r="I313" s="104"/>
      <c r="J313" s="105"/>
      <c r="K313" s="106"/>
      <c r="L313" s="222">
        <f t="shared" ref="L313" si="380">L314+L321+L331</f>
        <v>916591.14</v>
      </c>
      <c r="M313" s="223">
        <f>M314+M321+M331</f>
        <v>306922.00607634109</v>
      </c>
      <c r="N313" s="223">
        <f t="shared" ref="N313:P313" si="381">N314+N321+N331</f>
        <v>344891.8001263857</v>
      </c>
      <c r="O313" s="223">
        <f t="shared" si="381"/>
        <v>227364.69183251253</v>
      </c>
      <c r="P313" s="224">
        <f t="shared" si="381"/>
        <v>37412.641964760645</v>
      </c>
      <c r="Q313" s="111">
        <f t="shared" si="336"/>
        <v>0</v>
      </c>
      <c r="R313" s="172"/>
      <c r="S313" s="225"/>
      <c r="T313" s="225"/>
    </row>
    <row r="314" spans="1:20" s="217" customFormat="1" ht="12.75" x14ac:dyDescent="0.2">
      <c r="A314" s="115" t="str">
        <f>[1]Bdgt!D134</f>
        <v>410</v>
      </c>
      <c r="B314" s="116" t="str">
        <f>[1]Bdgt!F134</f>
        <v xml:space="preserve"> Rémunération du Maître d'ouvrage    </v>
      </c>
      <c r="C314" s="117">
        <f>SUM(C315:C318)</f>
        <v>716591.14117539336</v>
      </c>
      <c r="D314" s="118">
        <f t="shared" ref="D314:G314" si="382">SUM(D315:D318)</f>
        <v>233611.54284332009</v>
      </c>
      <c r="E314" s="118">
        <f t="shared" si="382"/>
        <v>261152.52041369837</v>
      </c>
      <c r="F314" s="118">
        <f t="shared" si="382"/>
        <v>184757.48762789977</v>
      </c>
      <c r="G314" s="119">
        <f t="shared" si="382"/>
        <v>37069.590290475142</v>
      </c>
      <c r="H314" s="103">
        <f t="shared" si="334"/>
        <v>1.1123716831207275E-4</v>
      </c>
      <c r="I314" s="120"/>
      <c r="J314" s="121"/>
      <c r="K314" s="122"/>
      <c r="L314" s="168">
        <f>L315+L318</f>
        <v>716591.14</v>
      </c>
      <c r="M314" s="125">
        <f t="shared" ref="M314:P314" si="383">M315+M318</f>
        <v>233611.54295455726</v>
      </c>
      <c r="N314" s="125">
        <f t="shared" si="383"/>
        <v>261152.52053804955</v>
      </c>
      <c r="O314" s="125">
        <f t="shared" si="383"/>
        <v>184757.48771587445</v>
      </c>
      <c r="P314" s="126">
        <f t="shared" si="383"/>
        <v>37069.588791518792</v>
      </c>
      <c r="Q314" s="52">
        <f t="shared" si="336"/>
        <v>0</v>
      </c>
      <c r="R314" s="112"/>
      <c r="S314" s="198"/>
      <c r="T314" s="198"/>
    </row>
    <row r="315" spans="1:20" s="217" customFormat="1" ht="12.75" outlineLevel="1" x14ac:dyDescent="0.2">
      <c r="A315" s="207" t="str">
        <f>[1]Bdgt!E135</f>
        <v>411</v>
      </c>
      <c r="B315" s="129" t="str">
        <f>[1]Bdgt!F135</f>
        <v>Direction d'investissement</v>
      </c>
      <c r="C315" s="130">
        <f>[1]Bdgt!I135</f>
        <v>705999.82966382906</v>
      </c>
      <c r="D315" s="131">
        <f>[1]Bdgt!P135</f>
        <v>233611.54284332009</v>
      </c>
      <c r="E315" s="131">
        <f>[1]Bdgt!T135</f>
        <v>261152.52041369837</v>
      </c>
      <c r="F315" s="131">
        <f>[1]Bdgt!X135</f>
        <v>184757.48762789977</v>
      </c>
      <c r="G315" s="132">
        <f>[1]Bdgt!AB135</f>
        <v>26478.278778910819</v>
      </c>
      <c r="H315" s="103">
        <f t="shared" si="334"/>
        <v>1.1123716831207275E-4</v>
      </c>
      <c r="I315" s="208"/>
      <c r="J315" s="209"/>
      <c r="K315" s="210"/>
      <c r="L315" s="136">
        <f>SUM(L316:L317)</f>
        <v>705999.83</v>
      </c>
      <c r="M315" s="137">
        <f t="shared" ref="M315:P315" si="384">SUM(M316:M317)</f>
        <v>233611.54295455726</v>
      </c>
      <c r="N315" s="138">
        <f t="shared" si="384"/>
        <v>261152.52053804955</v>
      </c>
      <c r="O315" s="138">
        <f t="shared" si="384"/>
        <v>184757.48771587445</v>
      </c>
      <c r="P315" s="139">
        <f t="shared" si="384"/>
        <v>26478.278791518791</v>
      </c>
      <c r="Q315" s="52">
        <f t="shared" si="336"/>
        <v>0</v>
      </c>
      <c r="R315" s="112"/>
      <c r="S315" s="198"/>
      <c r="T315" s="198"/>
    </row>
    <row r="316" spans="1:20" s="156" customFormat="1" ht="12.75" outlineLevel="2" x14ac:dyDescent="0.2">
      <c r="A316" s="211"/>
      <c r="B316" s="143"/>
      <c r="C316" s="144"/>
      <c r="D316" s="145"/>
      <c r="E316" s="145"/>
      <c r="F316" s="145"/>
      <c r="G316" s="146"/>
      <c r="H316" s="103"/>
      <c r="I316" s="212"/>
      <c r="J316" s="213"/>
      <c r="K316" s="214"/>
      <c r="L316" s="150">
        <v>700000</v>
      </c>
      <c r="M316" s="151">
        <f>L316*$D$315/$C$315</f>
        <v>231626.23150800203</v>
      </c>
      <c r="N316" s="152">
        <f>$E$315/$C$315*L316</f>
        <v>258933.15636723975</v>
      </c>
      <c r="O316" s="152">
        <f>$F$315/$C$315*L316</f>
        <v>183187.35487671735</v>
      </c>
      <c r="P316" s="160">
        <f>$G$315/$C$315*L316</f>
        <v>26253.257248040914</v>
      </c>
      <c r="Q316" s="52">
        <f t="shared" si="336"/>
        <v>0</v>
      </c>
      <c r="R316" s="154" t="s">
        <v>39</v>
      </c>
      <c r="S316" s="201"/>
      <c r="T316" s="201"/>
    </row>
    <row r="317" spans="1:20" s="156" customFormat="1" ht="12.75" outlineLevel="2" x14ac:dyDescent="0.2">
      <c r="A317" s="211"/>
      <c r="B317" s="143"/>
      <c r="C317" s="144"/>
      <c r="D317" s="145"/>
      <c r="E317" s="145"/>
      <c r="F317" s="145"/>
      <c r="G317" s="146"/>
      <c r="H317" s="103"/>
      <c r="I317" s="212"/>
      <c r="J317" s="213"/>
      <c r="K317" s="214"/>
      <c r="L317" s="150">
        <v>5999.83</v>
      </c>
      <c r="M317" s="151">
        <f>L317*$D$315/$C$315</f>
        <v>1985.3114465552226</v>
      </c>
      <c r="N317" s="152">
        <f>$E$315/$C$315*L317</f>
        <v>2219.3641708097944</v>
      </c>
      <c r="O317" s="152">
        <f>$F$315/$C$315*L317</f>
        <v>1570.1328391571071</v>
      </c>
      <c r="P317" s="160">
        <f>$G$315/$C$315*L317</f>
        <v>225.02154347787618</v>
      </c>
      <c r="Q317" s="52">
        <f t="shared" si="336"/>
        <v>0</v>
      </c>
      <c r="R317" s="154" t="s">
        <v>39</v>
      </c>
      <c r="S317" s="201"/>
      <c r="T317" s="201"/>
    </row>
    <row r="318" spans="1:20" s="127" customFormat="1" ht="12.75" outlineLevel="1" x14ac:dyDescent="0.2">
      <c r="A318" s="207" t="str">
        <f>[1]Bdgt!E136</f>
        <v>412</v>
      </c>
      <c r="B318" s="129" t="str">
        <f>[1]Bdgt!F136</f>
        <v>Conduite d'opération</v>
      </c>
      <c r="C318" s="130">
        <f>[1]Bdgt!I136</f>
        <v>10591.311511564327</v>
      </c>
      <c r="D318" s="131">
        <f>[1]Bdgt!P136</f>
        <v>0</v>
      </c>
      <c r="E318" s="131">
        <f>[1]Bdgt!T136</f>
        <v>0</v>
      </c>
      <c r="F318" s="131">
        <f>[1]Bdgt!X136</f>
        <v>0</v>
      </c>
      <c r="G318" s="132">
        <f>[1]Bdgt!AB136</f>
        <v>10591.311511564327</v>
      </c>
      <c r="H318" s="103">
        <f t="shared" si="334"/>
        <v>0</v>
      </c>
      <c r="I318" s="208"/>
      <c r="J318" s="209"/>
      <c r="K318" s="210"/>
      <c r="L318" s="136">
        <f>SUM(L319:L320)</f>
        <v>10591.31</v>
      </c>
      <c r="M318" s="137">
        <f t="shared" ref="M318:P318" si="385">SUM(M319:M320)</f>
        <v>0</v>
      </c>
      <c r="N318" s="138">
        <f t="shared" si="385"/>
        <v>0</v>
      </c>
      <c r="O318" s="138">
        <f t="shared" si="385"/>
        <v>0</v>
      </c>
      <c r="P318" s="139">
        <f t="shared" si="385"/>
        <v>10591.31</v>
      </c>
      <c r="Q318" s="52">
        <f t="shared" si="336"/>
        <v>0</v>
      </c>
      <c r="R318" s="112"/>
      <c r="S318" s="198"/>
      <c r="T318" s="198"/>
    </row>
    <row r="319" spans="1:20" s="31" customFormat="1" ht="12.75" outlineLevel="2" x14ac:dyDescent="0.2">
      <c r="A319" s="211"/>
      <c r="B319" s="143"/>
      <c r="C319" s="144"/>
      <c r="D319" s="145"/>
      <c r="E319" s="145"/>
      <c r="F319" s="145"/>
      <c r="G319" s="146"/>
      <c r="H319" s="103"/>
      <c r="I319" s="212"/>
      <c r="J319" s="213"/>
      <c r="K319" s="214"/>
      <c r="L319" s="150">
        <v>10000</v>
      </c>
      <c r="M319" s="158"/>
      <c r="N319" s="159"/>
      <c r="O319" s="159"/>
      <c r="P319" s="160">
        <f>L319</f>
        <v>10000</v>
      </c>
      <c r="Q319" s="52">
        <f t="shared" si="336"/>
        <v>0</v>
      </c>
      <c r="R319" s="154" t="s">
        <v>34</v>
      </c>
      <c r="S319" s="201"/>
      <c r="T319" s="201"/>
    </row>
    <row r="320" spans="1:20" s="31" customFormat="1" ht="12.75" outlineLevel="2" x14ac:dyDescent="0.2">
      <c r="A320" s="211"/>
      <c r="B320" s="143"/>
      <c r="C320" s="144"/>
      <c r="D320" s="145"/>
      <c r="E320" s="145"/>
      <c r="F320" s="145"/>
      <c r="G320" s="146"/>
      <c r="H320" s="103"/>
      <c r="I320" s="212"/>
      <c r="J320" s="213"/>
      <c r="K320" s="214"/>
      <c r="L320" s="150">
        <v>591.30999999999995</v>
      </c>
      <c r="M320" s="158"/>
      <c r="N320" s="159"/>
      <c r="O320" s="159"/>
      <c r="P320" s="160">
        <f>L320</f>
        <v>591.30999999999995</v>
      </c>
      <c r="Q320" s="52">
        <f t="shared" si="336"/>
        <v>0</v>
      </c>
      <c r="R320" s="154" t="s">
        <v>34</v>
      </c>
      <c r="S320" s="201"/>
      <c r="T320" s="201"/>
    </row>
    <row r="321" spans="1:20" s="156" customFormat="1" ht="12.75" x14ac:dyDescent="0.2">
      <c r="A321" s="115" t="str">
        <f>[1]Bdgt!D137</f>
        <v>420</v>
      </c>
      <c r="B321" s="116" t="str">
        <f>[1]Bdgt!F137</f>
        <v>Charges financières</v>
      </c>
      <c r="C321" s="117">
        <f>SUM(C322:C328)</f>
        <v>190000</v>
      </c>
      <c r="D321" s="118">
        <f t="shared" ref="D321:G321" si="386">SUM(D322:D328)</f>
        <v>70000</v>
      </c>
      <c r="E321" s="118">
        <f t="shared" si="386"/>
        <v>80000</v>
      </c>
      <c r="F321" s="118">
        <f t="shared" si="386"/>
        <v>40000</v>
      </c>
      <c r="G321" s="119">
        <f t="shared" si="386"/>
        <v>0</v>
      </c>
      <c r="H321" s="103">
        <f t="shared" si="334"/>
        <v>0</v>
      </c>
      <c r="I321" s="120"/>
      <c r="J321" s="121"/>
      <c r="K321" s="122"/>
      <c r="L321" s="226">
        <f>L322+L325+L328</f>
        <v>190000</v>
      </c>
      <c r="M321" s="125">
        <f t="shared" ref="M321:P321" si="387">M322+M325+M328</f>
        <v>70000</v>
      </c>
      <c r="N321" s="125">
        <f t="shared" si="387"/>
        <v>80000</v>
      </c>
      <c r="O321" s="125">
        <f t="shared" si="387"/>
        <v>40000</v>
      </c>
      <c r="P321" s="126">
        <f t="shared" si="387"/>
        <v>0</v>
      </c>
      <c r="Q321" s="52">
        <f t="shared" si="336"/>
        <v>0</v>
      </c>
      <c r="R321" s="53"/>
      <c r="S321"/>
      <c r="T321"/>
    </row>
    <row r="322" spans="1:20" s="141" customFormat="1" ht="12.75" outlineLevel="1" x14ac:dyDescent="0.2">
      <c r="A322" s="207" t="str">
        <f>[1]Bdgt!E138</f>
        <v>421</v>
      </c>
      <c r="B322" s="129" t="str">
        <f>[1]Bdgt!F138</f>
        <v xml:space="preserve">Intérêts sur emprunts </v>
      </c>
      <c r="C322" s="130">
        <f>[1]Bdgt!I138</f>
        <v>190000</v>
      </c>
      <c r="D322" s="131">
        <f>[1]Bdgt!P138</f>
        <v>70000</v>
      </c>
      <c r="E322" s="131">
        <f>[1]Bdgt!T138</f>
        <v>80000</v>
      </c>
      <c r="F322" s="131">
        <f>[1]Bdgt!X138</f>
        <v>40000</v>
      </c>
      <c r="G322" s="132">
        <f>[1]Bdgt!AB138</f>
        <v>0</v>
      </c>
      <c r="H322" s="103">
        <f t="shared" si="334"/>
        <v>0</v>
      </c>
      <c r="I322" s="208"/>
      <c r="J322" s="209"/>
      <c r="K322" s="210"/>
      <c r="L322" s="136">
        <f>SUM(L323:L324)</f>
        <v>190000</v>
      </c>
      <c r="M322" s="137">
        <f t="shared" ref="M322:P322" si="388">SUM(M323:M324)</f>
        <v>70000</v>
      </c>
      <c r="N322" s="138">
        <f t="shared" si="388"/>
        <v>80000</v>
      </c>
      <c r="O322" s="138">
        <f t="shared" si="388"/>
        <v>40000</v>
      </c>
      <c r="P322" s="139">
        <f t="shared" si="388"/>
        <v>0</v>
      </c>
      <c r="Q322" s="52">
        <f t="shared" si="336"/>
        <v>0</v>
      </c>
      <c r="R322" s="112"/>
      <c r="S322" s="198"/>
      <c r="T322" s="198"/>
    </row>
    <row r="323" spans="1:20" s="156" customFormat="1" ht="12.75" outlineLevel="2" x14ac:dyDescent="0.2">
      <c r="A323" s="211"/>
      <c r="B323" s="143"/>
      <c r="C323" s="144"/>
      <c r="D323" s="145"/>
      <c r="E323" s="145"/>
      <c r="F323" s="145"/>
      <c r="G323" s="146"/>
      <c r="H323" s="103"/>
      <c r="I323" s="212"/>
      <c r="J323" s="213"/>
      <c r="K323" s="214"/>
      <c r="L323" s="150">
        <v>100000</v>
      </c>
      <c r="M323" s="151">
        <f>L323*$R$7</f>
        <v>36842.105263157893</v>
      </c>
      <c r="N323" s="152">
        <f>L323*$S$7</f>
        <v>42105.263157894733</v>
      </c>
      <c r="O323" s="152">
        <f>L323*$T$7</f>
        <v>21052.631578947367</v>
      </c>
      <c r="P323" s="160">
        <f>L323*$U$7</f>
        <v>0</v>
      </c>
      <c r="Q323" s="52">
        <f t="shared" si="336"/>
        <v>0</v>
      </c>
      <c r="R323" s="154" t="s">
        <v>41</v>
      </c>
      <c r="S323" s="201"/>
      <c r="T323" s="201"/>
    </row>
    <row r="324" spans="1:20" s="156" customFormat="1" ht="12.75" outlineLevel="2" x14ac:dyDescent="0.2">
      <c r="A324" s="211"/>
      <c r="B324" s="143"/>
      <c r="C324" s="144"/>
      <c r="D324" s="145"/>
      <c r="E324" s="145"/>
      <c r="F324" s="145"/>
      <c r="G324" s="146"/>
      <c r="H324" s="103"/>
      <c r="I324" s="212"/>
      <c r="J324" s="213"/>
      <c r="K324" s="214"/>
      <c r="L324" s="150">
        <v>90000</v>
      </c>
      <c r="M324" s="151">
        <f>L324*$R$7</f>
        <v>33157.894736842107</v>
      </c>
      <c r="N324" s="152">
        <f>L324*$S$7</f>
        <v>37894.73684210526</v>
      </c>
      <c r="O324" s="152">
        <f>L324*$T$7</f>
        <v>18947.36842105263</v>
      </c>
      <c r="P324" s="160">
        <f>L324*$U$7</f>
        <v>0</v>
      </c>
      <c r="Q324" s="52">
        <f t="shared" si="336"/>
        <v>0</v>
      </c>
      <c r="R324" s="154" t="s">
        <v>41</v>
      </c>
      <c r="S324" s="201"/>
      <c r="T324" s="201"/>
    </row>
    <row r="325" spans="1:20" s="141" customFormat="1" ht="12.75" outlineLevel="1" x14ac:dyDescent="0.2">
      <c r="A325" s="207" t="str">
        <f>[1]Bdgt!E139</f>
        <v>422</v>
      </c>
      <c r="B325" s="129" t="str">
        <f>[1]Bdgt!F139</f>
        <v>Frais sur emprunts</v>
      </c>
      <c r="C325" s="130">
        <f>[1]Bdgt!I139</f>
        <v>0</v>
      </c>
      <c r="D325" s="131">
        <f>[1]Bdgt!P139</f>
        <v>0</v>
      </c>
      <c r="E325" s="131">
        <f>[1]Bdgt!T139</f>
        <v>0</v>
      </c>
      <c r="F325" s="131">
        <f>[1]Bdgt!X139</f>
        <v>0</v>
      </c>
      <c r="G325" s="132">
        <f>[1]Bdgt!AB139</f>
        <v>0</v>
      </c>
      <c r="H325" s="103">
        <f t="shared" si="334"/>
        <v>0</v>
      </c>
      <c r="I325" s="208"/>
      <c r="J325" s="209"/>
      <c r="K325" s="210"/>
      <c r="L325" s="136">
        <f>SUM(L326:L327)</f>
        <v>0</v>
      </c>
      <c r="M325" s="137">
        <f t="shared" ref="M325:P325" si="389">SUM(M326:M327)</f>
        <v>0</v>
      </c>
      <c r="N325" s="138">
        <f t="shared" si="389"/>
        <v>0</v>
      </c>
      <c r="O325" s="138">
        <f t="shared" si="389"/>
        <v>0</v>
      </c>
      <c r="P325" s="139">
        <f t="shared" si="389"/>
        <v>0</v>
      </c>
      <c r="Q325" s="52">
        <f t="shared" si="336"/>
        <v>0</v>
      </c>
      <c r="R325" s="112"/>
      <c r="S325" s="198"/>
      <c r="T325" s="198"/>
    </row>
    <row r="326" spans="1:20" s="156" customFormat="1" ht="12.75" outlineLevel="2" x14ac:dyDescent="0.2">
      <c r="A326" s="211"/>
      <c r="B326" s="143"/>
      <c r="C326" s="144"/>
      <c r="D326" s="145"/>
      <c r="E326" s="145"/>
      <c r="F326" s="145"/>
      <c r="G326" s="146"/>
      <c r="H326" s="103">
        <f t="shared" si="334"/>
        <v>0</v>
      </c>
      <c r="I326" s="212">
        <v>0</v>
      </c>
      <c r="J326" s="213"/>
      <c r="K326" s="214"/>
      <c r="L326" s="150"/>
      <c r="M326" s="151">
        <f>L326*$R$4</f>
        <v>0</v>
      </c>
      <c r="N326" s="152">
        <f t="shared" ref="N326:N327" si="390">L326*$S$4</f>
        <v>0</v>
      </c>
      <c r="O326" s="152">
        <f t="shared" ref="O326:O327" si="391">L326*$T$4</f>
        <v>0</v>
      </c>
      <c r="P326" s="160">
        <f t="shared" ref="P326:P330" si="392">L326*$U$4</f>
        <v>0</v>
      </c>
      <c r="Q326" s="52">
        <f t="shared" si="336"/>
        <v>0</v>
      </c>
      <c r="R326" s="154"/>
      <c r="S326" s="201"/>
      <c r="T326" s="201"/>
    </row>
    <row r="327" spans="1:20" s="156" customFormat="1" ht="12.75" outlineLevel="2" x14ac:dyDescent="0.2">
      <c r="A327" s="211"/>
      <c r="B327" s="143"/>
      <c r="C327" s="144"/>
      <c r="D327" s="145"/>
      <c r="E327" s="145"/>
      <c r="F327" s="145"/>
      <c r="G327" s="146"/>
      <c r="H327" s="103">
        <f t="shared" si="334"/>
        <v>0</v>
      </c>
      <c r="I327" s="212"/>
      <c r="J327" s="213"/>
      <c r="K327" s="214"/>
      <c r="L327" s="150"/>
      <c r="M327" s="151">
        <f>L327*$R$4</f>
        <v>0</v>
      </c>
      <c r="N327" s="152">
        <f t="shared" si="390"/>
        <v>0</v>
      </c>
      <c r="O327" s="152">
        <f t="shared" si="391"/>
        <v>0</v>
      </c>
      <c r="P327" s="160">
        <f t="shared" si="392"/>
        <v>0</v>
      </c>
      <c r="Q327" s="52">
        <f t="shared" si="336"/>
        <v>0</v>
      </c>
      <c r="R327" s="154"/>
      <c r="S327" s="201"/>
      <c r="T327" s="201"/>
    </row>
    <row r="328" spans="1:20" s="127" customFormat="1" ht="12.75" outlineLevel="1" x14ac:dyDescent="0.2">
      <c r="A328" s="207" t="str">
        <f>[1]Bdgt!E140</f>
        <v>423</v>
      </c>
      <c r="B328" s="129" t="str">
        <f>[1]Bdgt!F140</f>
        <v>Cautions et garanties financières</v>
      </c>
      <c r="C328" s="130">
        <f>[1]Bdgt!I140</f>
        <v>0</v>
      </c>
      <c r="D328" s="131">
        <f>[1]Bdgt!P140</f>
        <v>0</v>
      </c>
      <c r="E328" s="131">
        <f>[1]Bdgt!T140</f>
        <v>0</v>
      </c>
      <c r="F328" s="131">
        <f>[1]Bdgt!X140</f>
        <v>0</v>
      </c>
      <c r="G328" s="132">
        <f>[1]Bdgt!AB140</f>
        <v>0</v>
      </c>
      <c r="H328" s="103">
        <f t="shared" si="334"/>
        <v>0</v>
      </c>
      <c r="I328" s="208"/>
      <c r="J328" s="209"/>
      <c r="K328" s="210"/>
      <c r="L328" s="136">
        <f>SUM(L329:L330)</f>
        <v>0</v>
      </c>
      <c r="M328" s="137">
        <f t="shared" ref="M328:P328" si="393">SUM(M329:M330)</f>
        <v>0</v>
      </c>
      <c r="N328" s="138">
        <f t="shared" si="393"/>
        <v>0</v>
      </c>
      <c r="O328" s="138">
        <f t="shared" si="393"/>
        <v>0</v>
      </c>
      <c r="P328" s="139">
        <f t="shared" si="393"/>
        <v>0</v>
      </c>
      <c r="Q328" s="52">
        <f t="shared" si="336"/>
        <v>0</v>
      </c>
      <c r="R328" s="112"/>
      <c r="S328" s="198"/>
      <c r="T328" s="198"/>
    </row>
    <row r="329" spans="1:20" s="31" customFormat="1" ht="12.75" outlineLevel="2" x14ac:dyDescent="0.2">
      <c r="A329" s="211"/>
      <c r="B329" s="143"/>
      <c r="C329" s="144"/>
      <c r="D329" s="145"/>
      <c r="E329" s="145"/>
      <c r="F329" s="145"/>
      <c r="G329" s="146"/>
      <c r="H329" s="103">
        <f t="shared" si="334"/>
        <v>0</v>
      </c>
      <c r="I329" s="212"/>
      <c r="J329" s="213"/>
      <c r="K329" s="214"/>
      <c r="L329" s="150"/>
      <c r="M329" s="151">
        <f>L329*$R$4</f>
        <v>0</v>
      </c>
      <c r="N329" s="152">
        <f t="shared" ref="N329:N330" si="394">L329*$S$4</f>
        <v>0</v>
      </c>
      <c r="O329" s="152">
        <f t="shared" ref="O329:O330" si="395">L329*$T$4</f>
        <v>0</v>
      </c>
      <c r="P329" s="160">
        <f t="shared" si="392"/>
        <v>0</v>
      </c>
      <c r="Q329" s="52">
        <f t="shared" si="336"/>
        <v>0</v>
      </c>
      <c r="R329" s="154"/>
      <c r="S329" s="201"/>
      <c r="T329" s="201"/>
    </row>
    <row r="330" spans="1:20" s="31" customFormat="1" ht="12.75" outlineLevel="2" x14ac:dyDescent="0.2">
      <c r="A330" s="211"/>
      <c r="B330" s="143"/>
      <c r="C330" s="144"/>
      <c r="D330" s="145"/>
      <c r="E330" s="145"/>
      <c r="F330" s="145"/>
      <c r="G330" s="146"/>
      <c r="H330" s="103">
        <f t="shared" si="334"/>
        <v>0</v>
      </c>
      <c r="I330" s="212"/>
      <c r="J330" s="213"/>
      <c r="K330" s="214"/>
      <c r="L330" s="150"/>
      <c r="M330" s="151">
        <f>L330*$R$4</f>
        <v>0</v>
      </c>
      <c r="N330" s="152">
        <f t="shared" si="394"/>
        <v>0</v>
      </c>
      <c r="O330" s="152">
        <f t="shared" si="395"/>
        <v>0</v>
      </c>
      <c r="P330" s="160">
        <f t="shared" si="392"/>
        <v>0</v>
      </c>
      <c r="Q330" s="52">
        <f t="shared" si="336"/>
        <v>0</v>
      </c>
      <c r="R330" s="154"/>
      <c r="S330" s="201"/>
      <c r="T330" s="201"/>
    </row>
    <row r="331" spans="1:20" s="217" customFormat="1" ht="12.75" x14ac:dyDescent="0.2">
      <c r="A331" s="115" t="str">
        <f>[1]Bdgt!D141</f>
        <v>430</v>
      </c>
      <c r="B331" s="116" t="str">
        <f>[1]Bdgt!F141</f>
        <v>Frais annexes divers</v>
      </c>
      <c r="C331" s="117">
        <f>SUM(C332:C344)</f>
        <v>10000</v>
      </c>
      <c r="D331" s="118">
        <f>SUM(D332:D344)</f>
        <v>3310.463121783876</v>
      </c>
      <c r="E331" s="118">
        <f>SUM(E332:E344)</f>
        <v>3739.2795883361919</v>
      </c>
      <c r="F331" s="118">
        <f>SUM(F332:F344)</f>
        <v>2607.2041166380786</v>
      </c>
      <c r="G331" s="119">
        <f>SUM(G332:G344)</f>
        <v>343.05317324185245</v>
      </c>
      <c r="H331" s="103">
        <f t="shared" si="334"/>
        <v>0</v>
      </c>
      <c r="I331" s="120"/>
      <c r="J331" s="121"/>
      <c r="K331" s="122"/>
      <c r="L331" s="168">
        <f>L332+L335+L338+L341+L344</f>
        <v>10000</v>
      </c>
      <c r="M331" s="125">
        <f t="shared" ref="M331:P331" si="396">M332+M335+M338+M341+M344</f>
        <v>3310.4631217838769</v>
      </c>
      <c r="N331" s="125">
        <f t="shared" si="396"/>
        <v>3739.2795883361923</v>
      </c>
      <c r="O331" s="125">
        <f t="shared" si="396"/>
        <v>2607.2041166380791</v>
      </c>
      <c r="P331" s="126">
        <f t="shared" si="396"/>
        <v>343.05317324185251</v>
      </c>
      <c r="Q331" s="52">
        <f t="shared" si="336"/>
        <v>0</v>
      </c>
      <c r="R331" s="112"/>
      <c r="S331" s="198"/>
      <c r="T331" s="198"/>
    </row>
    <row r="332" spans="1:20" s="127" customFormat="1" ht="12.75" outlineLevel="1" x14ac:dyDescent="0.2">
      <c r="A332" s="207" t="str">
        <f>[1]Bdgt!E142</f>
        <v>431</v>
      </c>
      <c r="B332" s="129" t="str">
        <f>[1]Bdgt!F142</f>
        <v>Etudes générales - faisabilité et programmation</v>
      </c>
      <c r="C332" s="130">
        <f>[1]Bdgt!I142</f>
        <v>2000</v>
      </c>
      <c r="D332" s="131">
        <f>[1]Bdgt!P142</f>
        <v>662.09262435677522</v>
      </c>
      <c r="E332" s="131">
        <f>[1]Bdgt!T142</f>
        <v>747.85591766723837</v>
      </c>
      <c r="F332" s="131">
        <f>[1]Bdgt!X142</f>
        <v>521.4408233276157</v>
      </c>
      <c r="G332" s="132">
        <f>[1]Bdgt!AB142</f>
        <v>68.610634648370493</v>
      </c>
      <c r="H332" s="103">
        <f t="shared" si="334"/>
        <v>0</v>
      </c>
      <c r="I332" s="208"/>
      <c r="J332" s="209"/>
      <c r="K332" s="210"/>
      <c r="L332" s="136">
        <f>SUM(L333:L334)</f>
        <v>2000</v>
      </c>
      <c r="M332" s="137">
        <f t="shared" ref="M332:P332" si="397">SUM(M333:M334)</f>
        <v>662.09262435677533</v>
      </c>
      <c r="N332" s="138">
        <f t="shared" si="397"/>
        <v>747.85591766723849</v>
      </c>
      <c r="O332" s="138">
        <f t="shared" si="397"/>
        <v>521.44082332761582</v>
      </c>
      <c r="P332" s="139">
        <f t="shared" si="397"/>
        <v>68.610634648370507</v>
      </c>
      <c r="Q332" s="52">
        <f t="shared" si="336"/>
        <v>0</v>
      </c>
      <c r="R332" s="112"/>
      <c r="S332" s="198"/>
      <c r="T332" s="198"/>
    </row>
    <row r="333" spans="1:20" s="31" customFormat="1" ht="12.75" outlineLevel="2" x14ac:dyDescent="0.2">
      <c r="A333" s="211"/>
      <c r="B333" s="143"/>
      <c r="C333" s="144"/>
      <c r="D333" s="145"/>
      <c r="E333" s="145"/>
      <c r="F333" s="145"/>
      <c r="G333" s="146"/>
      <c r="H333" s="103"/>
      <c r="I333" s="212"/>
      <c r="J333" s="213"/>
      <c r="K333" s="214"/>
      <c r="L333" s="150">
        <v>1000</v>
      </c>
      <c r="M333" s="151">
        <f>L333*$R$4</f>
        <v>331.04631217838767</v>
      </c>
      <c r="N333" s="152">
        <f t="shared" ref="N333:N334" si="398">L333*$S$4</f>
        <v>373.92795883361924</v>
      </c>
      <c r="O333" s="152">
        <f t="shared" ref="O333:O334" si="399">L333*$T$4</f>
        <v>260.72041166380791</v>
      </c>
      <c r="P333" s="160">
        <f t="shared" ref="P333:P334" si="400">L333*$U$4</f>
        <v>34.305317324185253</v>
      </c>
      <c r="Q333" s="52">
        <f t="shared" si="336"/>
        <v>0</v>
      </c>
      <c r="R333" s="154" t="s">
        <v>10</v>
      </c>
      <c r="S333" s="201"/>
      <c r="T333" s="201"/>
    </row>
    <row r="334" spans="1:20" s="31" customFormat="1" ht="12.75" outlineLevel="2" x14ac:dyDescent="0.2">
      <c r="A334" s="211"/>
      <c r="B334" s="143"/>
      <c r="C334" s="144"/>
      <c r="D334" s="145"/>
      <c r="E334" s="145"/>
      <c r="F334" s="145"/>
      <c r="G334" s="146"/>
      <c r="H334" s="103"/>
      <c r="I334" s="212"/>
      <c r="J334" s="213"/>
      <c r="K334" s="214"/>
      <c r="L334" s="150">
        <v>1000</v>
      </c>
      <c r="M334" s="151">
        <f>L334*$R$4</f>
        <v>331.04631217838767</v>
      </c>
      <c r="N334" s="152">
        <f t="shared" si="398"/>
        <v>373.92795883361924</v>
      </c>
      <c r="O334" s="152">
        <f t="shared" si="399"/>
        <v>260.72041166380791</v>
      </c>
      <c r="P334" s="160">
        <f t="shared" si="400"/>
        <v>34.305317324185253</v>
      </c>
      <c r="Q334" s="52">
        <f t="shared" si="336"/>
        <v>0</v>
      </c>
      <c r="R334" s="154" t="s">
        <v>10</v>
      </c>
      <c r="S334" s="201"/>
      <c r="T334" s="201"/>
    </row>
    <row r="335" spans="1:20" s="127" customFormat="1" ht="12.75" outlineLevel="1" x14ac:dyDescent="0.2">
      <c r="A335" s="207" t="str">
        <f>[1]Bdgt!E143</f>
        <v>432</v>
      </c>
      <c r="B335" s="129" t="str">
        <f>[1]Bdgt!F143</f>
        <v>Création copropriété / Ass.syndicale</v>
      </c>
      <c r="C335" s="130">
        <f>[1]Bdgt!I143</f>
        <v>2000</v>
      </c>
      <c r="D335" s="131">
        <f>[1]Bdgt!P143</f>
        <v>662.09262435677522</v>
      </c>
      <c r="E335" s="131">
        <f>[1]Bdgt!T143</f>
        <v>747.85591766723837</v>
      </c>
      <c r="F335" s="131">
        <f>[1]Bdgt!X143</f>
        <v>521.4408233276157</v>
      </c>
      <c r="G335" s="132">
        <f>[1]Bdgt!AB143</f>
        <v>68.610634648370493</v>
      </c>
      <c r="H335" s="103">
        <f t="shared" si="334"/>
        <v>0</v>
      </c>
      <c r="I335" s="208"/>
      <c r="J335" s="209"/>
      <c r="K335" s="210"/>
      <c r="L335" s="136">
        <f>SUM(L336:L337)</f>
        <v>2000</v>
      </c>
      <c r="M335" s="137">
        <f t="shared" ref="M335:P335" si="401">SUM(M336:M337)</f>
        <v>662.09262435677533</v>
      </c>
      <c r="N335" s="138">
        <f t="shared" si="401"/>
        <v>747.85591766723849</v>
      </c>
      <c r="O335" s="138">
        <f t="shared" si="401"/>
        <v>521.44082332761582</v>
      </c>
      <c r="P335" s="139">
        <f t="shared" si="401"/>
        <v>68.610634648370507</v>
      </c>
      <c r="Q335" s="52">
        <f t="shared" si="336"/>
        <v>0</v>
      </c>
      <c r="R335" s="112"/>
      <c r="S335" s="198"/>
      <c r="T335" s="198"/>
    </row>
    <row r="336" spans="1:20" s="31" customFormat="1" ht="12.75" outlineLevel="2" x14ac:dyDescent="0.2">
      <c r="A336" s="211"/>
      <c r="B336" s="143"/>
      <c r="C336" s="144"/>
      <c r="D336" s="145"/>
      <c r="E336" s="145"/>
      <c r="F336" s="145"/>
      <c r="G336" s="146"/>
      <c r="H336" s="103"/>
      <c r="I336" s="212"/>
      <c r="J336" s="213"/>
      <c r="K336" s="214"/>
      <c r="L336" s="150">
        <v>1000</v>
      </c>
      <c r="M336" s="151">
        <f>L336*$R$4</f>
        <v>331.04631217838767</v>
      </c>
      <c r="N336" s="152">
        <f t="shared" ref="N336:N337" si="402">L336*$S$4</f>
        <v>373.92795883361924</v>
      </c>
      <c r="O336" s="152">
        <f t="shared" ref="O336:O337" si="403">L336*$T$4</f>
        <v>260.72041166380791</v>
      </c>
      <c r="P336" s="160">
        <f t="shared" ref="P336:P337" si="404">L336*$U$4</f>
        <v>34.305317324185253</v>
      </c>
      <c r="Q336" s="52">
        <f t="shared" si="336"/>
        <v>0</v>
      </c>
      <c r="R336" s="154" t="s">
        <v>10</v>
      </c>
      <c r="S336" s="201"/>
      <c r="T336" s="201"/>
    </row>
    <row r="337" spans="1:20" s="31" customFormat="1" ht="12.75" outlineLevel="2" x14ac:dyDescent="0.2">
      <c r="A337" s="211"/>
      <c r="B337" s="143"/>
      <c r="C337" s="144"/>
      <c r="D337" s="145"/>
      <c r="E337" s="145"/>
      <c r="F337" s="145"/>
      <c r="G337" s="146"/>
      <c r="H337" s="103"/>
      <c r="I337" s="212"/>
      <c r="J337" s="213"/>
      <c r="K337" s="214"/>
      <c r="L337" s="150">
        <v>1000</v>
      </c>
      <c r="M337" s="151">
        <f>L337*$R$4</f>
        <v>331.04631217838767</v>
      </c>
      <c r="N337" s="152">
        <f t="shared" si="402"/>
        <v>373.92795883361924</v>
      </c>
      <c r="O337" s="152">
        <f t="shared" si="403"/>
        <v>260.72041166380791</v>
      </c>
      <c r="P337" s="160">
        <f t="shared" si="404"/>
        <v>34.305317324185253</v>
      </c>
      <c r="Q337" s="52">
        <f t="shared" si="336"/>
        <v>0</v>
      </c>
      <c r="R337" s="154" t="s">
        <v>10</v>
      </c>
      <c r="S337" s="201"/>
      <c r="T337" s="201"/>
    </row>
    <row r="338" spans="1:20" s="127" customFormat="1" ht="12" customHeight="1" outlineLevel="1" x14ac:dyDescent="0.2">
      <c r="A338" s="207" t="str">
        <f>[1]Bdgt!E144</f>
        <v>433</v>
      </c>
      <c r="B338" s="129" t="str">
        <f>[1]Bdgt!F144</f>
        <v>Frais de première installation</v>
      </c>
      <c r="C338" s="130">
        <f>[1]Bdgt!I144</f>
        <v>2000</v>
      </c>
      <c r="D338" s="131">
        <f>[1]Bdgt!P144</f>
        <v>662.09262435677522</v>
      </c>
      <c r="E338" s="131">
        <f>[1]Bdgt!T144</f>
        <v>747.85591766723837</v>
      </c>
      <c r="F338" s="131">
        <f>[1]Bdgt!X144</f>
        <v>521.4408233276157</v>
      </c>
      <c r="G338" s="132">
        <f>[1]Bdgt!AB144</f>
        <v>68.610634648370493</v>
      </c>
      <c r="H338" s="103">
        <f t="shared" si="334"/>
        <v>0</v>
      </c>
      <c r="I338" s="208"/>
      <c r="J338" s="209"/>
      <c r="K338" s="210"/>
      <c r="L338" s="136">
        <f>SUM(L339:L340)</f>
        <v>2000</v>
      </c>
      <c r="M338" s="137">
        <f t="shared" ref="M338:P338" si="405">SUM(M339:M340)</f>
        <v>662.09262435677533</v>
      </c>
      <c r="N338" s="138">
        <f t="shared" si="405"/>
        <v>747.85591766723849</v>
      </c>
      <c r="O338" s="138">
        <f t="shared" si="405"/>
        <v>521.44082332761582</v>
      </c>
      <c r="P338" s="139">
        <f t="shared" si="405"/>
        <v>68.610634648370507</v>
      </c>
      <c r="Q338" s="52">
        <f t="shared" si="336"/>
        <v>0</v>
      </c>
      <c r="R338" s="112"/>
      <c r="S338" s="198"/>
      <c r="T338" s="198"/>
    </row>
    <row r="339" spans="1:20" s="31" customFormat="1" ht="12.75" outlineLevel="2" x14ac:dyDescent="0.2">
      <c r="A339" s="211"/>
      <c r="B339" s="143"/>
      <c r="C339" s="144"/>
      <c r="D339" s="145"/>
      <c r="E339" s="145"/>
      <c r="F339" s="145"/>
      <c r="G339" s="146"/>
      <c r="H339" s="103"/>
      <c r="I339" s="212"/>
      <c r="J339" s="213"/>
      <c r="K339" s="214"/>
      <c r="L339" s="150">
        <v>1000</v>
      </c>
      <c r="M339" s="151">
        <f>L339*$R$4</f>
        <v>331.04631217838767</v>
      </c>
      <c r="N339" s="152">
        <f t="shared" ref="N339:N340" si="406">L339*$S$4</f>
        <v>373.92795883361924</v>
      </c>
      <c r="O339" s="152">
        <f t="shared" ref="O339:O340" si="407">L339*$T$4</f>
        <v>260.72041166380791</v>
      </c>
      <c r="P339" s="160">
        <f t="shared" ref="P339:P340" si="408">L339*$U$4</f>
        <v>34.305317324185253</v>
      </c>
      <c r="Q339" s="52">
        <f t="shared" si="336"/>
        <v>0</v>
      </c>
      <c r="R339" s="154" t="s">
        <v>10</v>
      </c>
      <c r="S339" s="201"/>
      <c r="T339" s="201"/>
    </row>
    <row r="340" spans="1:20" s="31" customFormat="1" ht="12.75" outlineLevel="2" x14ac:dyDescent="0.2">
      <c r="A340" s="211"/>
      <c r="B340" s="143"/>
      <c r="C340" s="144"/>
      <c r="D340" s="145"/>
      <c r="E340" s="145"/>
      <c r="F340" s="145"/>
      <c r="G340" s="146"/>
      <c r="H340" s="103"/>
      <c r="I340" s="212"/>
      <c r="J340" s="213"/>
      <c r="K340" s="214"/>
      <c r="L340" s="150">
        <v>1000</v>
      </c>
      <c r="M340" s="151">
        <f>L340*$R$4</f>
        <v>331.04631217838767</v>
      </c>
      <c r="N340" s="152">
        <f t="shared" si="406"/>
        <v>373.92795883361924</v>
      </c>
      <c r="O340" s="152">
        <f t="shared" si="407"/>
        <v>260.72041166380791</v>
      </c>
      <c r="P340" s="160">
        <f t="shared" si="408"/>
        <v>34.305317324185253</v>
      </c>
      <c r="Q340" s="52">
        <f t="shared" si="336"/>
        <v>0</v>
      </c>
      <c r="R340" s="154" t="s">
        <v>10</v>
      </c>
      <c r="S340" s="201"/>
      <c r="T340" s="201"/>
    </row>
    <row r="341" spans="1:20" s="127" customFormat="1" ht="12.75" outlineLevel="1" x14ac:dyDescent="0.2">
      <c r="A341" s="207" t="str">
        <f>[1]Bdgt!E145</f>
        <v>434</v>
      </c>
      <c r="B341" s="129" t="str">
        <f>[1]Bdgt!F145</f>
        <v>Participation à LCR de quartier</v>
      </c>
      <c r="C341" s="130">
        <f>[1]Bdgt!I145</f>
        <v>2000</v>
      </c>
      <c r="D341" s="131">
        <f>[1]Bdgt!P145</f>
        <v>662.09262435677522</v>
      </c>
      <c r="E341" s="131">
        <f>[1]Bdgt!T145</f>
        <v>747.85591766723837</v>
      </c>
      <c r="F341" s="131">
        <f>[1]Bdgt!X145</f>
        <v>521.4408233276157</v>
      </c>
      <c r="G341" s="132">
        <f>[1]Bdgt!AB145</f>
        <v>68.610634648370493</v>
      </c>
      <c r="H341" s="103">
        <f t="shared" si="334"/>
        <v>0</v>
      </c>
      <c r="I341" s="208"/>
      <c r="J341" s="209"/>
      <c r="K341" s="210"/>
      <c r="L341" s="136">
        <f>SUM(L342:L343)</f>
        <v>2000</v>
      </c>
      <c r="M341" s="137">
        <f t="shared" ref="M341:P341" si="409">SUM(M342:M343)</f>
        <v>662.09262435677533</v>
      </c>
      <c r="N341" s="138">
        <f t="shared" si="409"/>
        <v>747.85591766723849</v>
      </c>
      <c r="O341" s="138">
        <f t="shared" si="409"/>
        <v>521.44082332761582</v>
      </c>
      <c r="P341" s="139">
        <f t="shared" si="409"/>
        <v>68.610634648370507</v>
      </c>
      <c r="Q341" s="52">
        <f t="shared" si="336"/>
        <v>0</v>
      </c>
      <c r="R341" s="112"/>
      <c r="S341" s="198"/>
      <c r="T341" s="198"/>
    </row>
    <row r="342" spans="1:20" s="31" customFormat="1" ht="12.75" outlineLevel="2" x14ac:dyDescent="0.2">
      <c r="A342" s="211"/>
      <c r="B342" s="143"/>
      <c r="C342" s="144"/>
      <c r="D342" s="145"/>
      <c r="E342" s="145"/>
      <c r="F342" s="145"/>
      <c r="G342" s="146"/>
      <c r="H342" s="103"/>
      <c r="I342" s="212"/>
      <c r="J342" s="213"/>
      <c r="K342" s="214"/>
      <c r="L342" s="150">
        <v>1000</v>
      </c>
      <c r="M342" s="151">
        <f>L342*$R$4</f>
        <v>331.04631217838767</v>
      </c>
      <c r="N342" s="152">
        <f t="shared" ref="N342:N343" si="410">L342*$S$4</f>
        <v>373.92795883361924</v>
      </c>
      <c r="O342" s="152">
        <f t="shared" ref="O342:O343" si="411">L342*$T$4</f>
        <v>260.72041166380791</v>
      </c>
      <c r="P342" s="160">
        <f t="shared" ref="P342:P343" si="412">L342*$U$4</f>
        <v>34.305317324185253</v>
      </c>
      <c r="Q342" s="52">
        <f t="shared" si="336"/>
        <v>0</v>
      </c>
      <c r="R342" s="154" t="s">
        <v>10</v>
      </c>
      <c r="S342" s="201"/>
      <c r="T342" s="201"/>
    </row>
    <row r="343" spans="1:20" s="31" customFormat="1" ht="12.75" outlineLevel="2" x14ac:dyDescent="0.2">
      <c r="A343" s="211"/>
      <c r="B343" s="143"/>
      <c r="C343" s="144"/>
      <c r="D343" s="145"/>
      <c r="E343" s="145"/>
      <c r="F343" s="145"/>
      <c r="G343" s="146"/>
      <c r="H343" s="103"/>
      <c r="I343" s="212"/>
      <c r="J343" s="213"/>
      <c r="K343" s="214"/>
      <c r="L343" s="150">
        <v>1000</v>
      </c>
      <c r="M343" s="151">
        <f>L343*$R$4</f>
        <v>331.04631217838767</v>
      </c>
      <c r="N343" s="152">
        <f t="shared" si="410"/>
        <v>373.92795883361924</v>
      </c>
      <c r="O343" s="152">
        <f t="shared" si="411"/>
        <v>260.72041166380791</v>
      </c>
      <c r="P343" s="160">
        <f t="shared" si="412"/>
        <v>34.305317324185253</v>
      </c>
      <c r="Q343" s="52">
        <f t="shared" si="336"/>
        <v>0</v>
      </c>
      <c r="R343" s="154" t="s">
        <v>10</v>
      </c>
      <c r="S343" s="201"/>
      <c r="T343" s="201"/>
    </row>
    <row r="344" spans="1:20" s="127" customFormat="1" ht="12.75" outlineLevel="1" x14ac:dyDescent="0.2">
      <c r="A344" s="207" t="str">
        <f>[1]Bdgt!E146</f>
        <v>438</v>
      </c>
      <c r="B344" s="129" t="str">
        <f>[1]Bdgt!F146</f>
        <v xml:space="preserve">Autres frais divers </v>
      </c>
      <c r="C344" s="130">
        <f>[1]Bdgt!I146</f>
        <v>2000</v>
      </c>
      <c r="D344" s="131">
        <f>[1]Bdgt!P146</f>
        <v>662.09262435677522</v>
      </c>
      <c r="E344" s="131">
        <f>[1]Bdgt!T146</f>
        <v>747.85591766723837</v>
      </c>
      <c r="F344" s="131">
        <f>[1]Bdgt!X146</f>
        <v>521.4408233276157</v>
      </c>
      <c r="G344" s="132">
        <f>[1]Bdgt!AB146</f>
        <v>68.610634648370493</v>
      </c>
      <c r="H344" s="103">
        <f t="shared" ref="H344" si="413">M344-D344</f>
        <v>0</v>
      </c>
      <c r="I344" s="208"/>
      <c r="J344" s="209"/>
      <c r="K344" s="210"/>
      <c r="L344" s="136">
        <f>SUM(L345:L346)</f>
        <v>2000</v>
      </c>
      <c r="M344" s="137">
        <f t="shared" ref="M344:P344" si="414">SUM(M345:M346)</f>
        <v>662.09262435677533</v>
      </c>
      <c r="N344" s="138">
        <f t="shared" si="414"/>
        <v>747.85591766723849</v>
      </c>
      <c r="O344" s="138">
        <f t="shared" si="414"/>
        <v>521.44082332761582</v>
      </c>
      <c r="P344" s="139">
        <f t="shared" si="414"/>
        <v>68.610634648370507</v>
      </c>
      <c r="Q344" s="52">
        <f t="shared" ref="Q344:Q346" si="415">L344-(M344+N344+O344+P344)</f>
        <v>0</v>
      </c>
      <c r="R344" s="112"/>
      <c r="S344" s="198"/>
      <c r="T344" s="198"/>
    </row>
    <row r="345" spans="1:20" s="31" customFormat="1" ht="12.75" outlineLevel="2" x14ac:dyDescent="0.2">
      <c r="A345" s="211"/>
      <c r="B345" s="143"/>
      <c r="C345" s="144"/>
      <c r="D345" s="145"/>
      <c r="E345" s="145"/>
      <c r="F345" s="145"/>
      <c r="G345" s="146"/>
      <c r="H345" s="103"/>
      <c r="I345" s="212"/>
      <c r="J345" s="213"/>
      <c r="K345" s="214"/>
      <c r="L345" s="150">
        <v>1000</v>
      </c>
      <c r="M345" s="151">
        <f>L345*$R$4</f>
        <v>331.04631217838767</v>
      </c>
      <c r="N345" s="152">
        <f t="shared" ref="N345:N346" si="416">L345*$S$4</f>
        <v>373.92795883361924</v>
      </c>
      <c r="O345" s="152">
        <f t="shared" ref="O345:O346" si="417">L345*$T$4</f>
        <v>260.72041166380791</v>
      </c>
      <c r="P345" s="160">
        <f t="shared" ref="P345:P346" si="418">L345*$U$4</f>
        <v>34.305317324185253</v>
      </c>
      <c r="Q345" s="52">
        <f t="shared" si="415"/>
        <v>0</v>
      </c>
      <c r="R345" s="154" t="s">
        <v>10</v>
      </c>
      <c r="S345" s="201"/>
      <c r="T345" s="201"/>
    </row>
    <row r="346" spans="1:20" s="31" customFormat="1" ht="12.75" outlineLevel="2" thickBot="1" x14ac:dyDescent="0.25">
      <c r="A346" s="227"/>
      <c r="B346" s="228"/>
      <c r="C346" s="229"/>
      <c r="D346" s="230"/>
      <c r="E346" s="230"/>
      <c r="F346" s="230"/>
      <c r="G346" s="231"/>
      <c r="H346" s="103"/>
      <c r="I346" s="232"/>
      <c r="J346" s="233"/>
      <c r="K346" s="234"/>
      <c r="L346" s="235">
        <v>1000</v>
      </c>
      <c r="M346" s="236">
        <f>L346*$R$4</f>
        <v>331.04631217838767</v>
      </c>
      <c r="N346" s="237">
        <f t="shared" si="416"/>
        <v>373.92795883361924</v>
      </c>
      <c r="O346" s="237">
        <f t="shared" si="417"/>
        <v>260.72041166380791</v>
      </c>
      <c r="P346" s="238">
        <f t="shared" si="418"/>
        <v>34.305317324185253</v>
      </c>
      <c r="Q346" s="52">
        <f t="shared" si="415"/>
        <v>0</v>
      </c>
      <c r="R346" s="154" t="s">
        <v>10</v>
      </c>
      <c r="S346" s="154"/>
      <c r="T346" s="154"/>
    </row>
    <row r="347" spans="1:20" ht="13.5" thickTop="1" thickBot="1" x14ac:dyDescent="0.25">
      <c r="A347" s="239"/>
      <c r="C347" s="240">
        <f>C348-[1]Bdgt!I149</f>
        <v>0</v>
      </c>
      <c r="D347" s="241">
        <f>D348-[1]Bdgt!P149</f>
        <v>0</v>
      </c>
      <c r="E347" s="241">
        <f>E348-[1]Bdgt!T149</f>
        <v>0</v>
      </c>
      <c r="F347" s="241">
        <f>F348-[1]Bdgt!X149</f>
        <v>0</v>
      </c>
      <c r="G347" s="241">
        <f>G348-[1]Bdgt!AB149</f>
        <v>0</v>
      </c>
      <c r="H347" s="242"/>
      <c r="L347" s="240">
        <f>L348-[1]Bdgt!AI149</f>
        <v>0</v>
      </c>
      <c r="M347" s="240"/>
      <c r="N347" s="241"/>
      <c r="O347" s="241"/>
      <c r="P347" s="241"/>
      <c r="Q347" s="52"/>
      <c r="R347" s="53"/>
      <c r="S347" s="53"/>
      <c r="T347" s="53"/>
    </row>
    <row r="348" spans="1:20" ht="12.75" thickTop="1" x14ac:dyDescent="0.2">
      <c r="A348" s="239"/>
      <c r="B348" s="243" t="s">
        <v>42</v>
      </c>
      <c r="C348" s="244">
        <f>C24+C92+C180+C313</f>
        <v>14018815.060901972</v>
      </c>
      <c r="D348" s="245">
        <f>D24+D92+D180+D313</f>
        <v>4642139.8368561361</v>
      </c>
      <c r="E348" s="245">
        <f>E24+E92+E180+E313</f>
        <v>5187247.6918893149</v>
      </c>
      <c r="F348" s="245">
        <f>F24+F92+F180+F313</f>
        <v>3657532.1026017237</v>
      </c>
      <c r="G348" s="246">
        <f>G24+G92+G180+G313</f>
        <v>531895.42955479783</v>
      </c>
      <c r="H348" s="247"/>
      <c r="K348" s="243" t="s">
        <v>42</v>
      </c>
      <c r="L348" s="248">
        <f>L24+L92+L180+L313</f>
        <v>14018815.060000001</v>
      </c>
      <c r="M348" s="249">
        <f t="shared" ref="M348:P348" si="419">M24+M92+M180+M313</f>
        <v>4642139.8371381918</v>
      </c>
      <c r="N348" s="249">
        <f t="shared" si="419"/>
        <v>5187247.6922066109</v>
      </c>
      <c r="O348" s="249">
        <f t="shared" si="419"/>
        <v>3657532.1028242288</v>
      </c>
      <c r="P348" s="250">
        <f t="shared" si="419"/>
        <v>531895.42783096991</v>
      </c>
      <c r="Q348" s="52">
        <f>L348-(M348+N348+O348+P348)</f>
        <v>0</v>
      </c>
      <c r="R348" s="53"/>
      <c r="S348" s="53"/>
      <c r="T348" s="53"/>
    </row>
    <row r="349" spans="1:20" s="261" customFormat="1" x14ac:dyDescent="0.2">
      <c r="A349" s="251"/>
      <c r="B349" s="243" t="s">
        <v>43</v>
      </c>
      <c r="C349" s="252">
        <f>[1]Bdgt!I151</f>
        <v>310176.47120186524</v>
      </c>
      <c r="D349" s="253">
        <f>[1]Bdgt!P151</f>
        <v>91109.094174269136</v>
      </c>
      <c r="E349" s="253">
        <f>[1]Bdgt!T151</f>
        <v>101767.99860098795</v>
      </c>
      <c r="F349" s="253">
        <f>[1]Bdgt!X151</f>
        <v>72088.266914450302</v>
      </c>
      <c r="G349" s="254">
        <f>[1]Bdgt!AB151</f>
        <v>45211.111512157819</v>
      </c>
      <c r="H349" s="255"/>
      <c r="I349" s="256"/>
      <c r="J349" s="256"/>
      <c r="K349" s="243" t="s">
        <v>43</v>
      </c>
      <c r="L349" s="257"/>
      <c r="M349" s="258">
        <f>(M24+M92+M180+M331)*0.021</f>
        <v>91109.094177856328</v>
      </c>
      <c r="N349" s="258"/>
      <c r="O349" s="258"/>
      <c r="P349" s="259"/>
      <c r="Q349" s="52"/>
      <c r="R349" s="53"/>
      <c r="S349" s="260"/>
      <c r="T349" s="260"/>
    </row>
    <row r="350" spans="1:20" ht="12.75" thickBot="1" x14ac:dyDescent="0.25">
      <c r="B350" s="243" t="s">
        <v>44</v>
      </c>
      <c r="C350" s="262">
        <f>C348+C349</f>
        <v>14328991.532103837</v>
      </c>
      <c r="D350" s="263">
        <f t="shared" ref="D350:G350" si="420">D348+D349</f>
        <v>4733248.9310304057</v>
      </c>
      <c r="E350" s="263">
        <f t="shared" si="420"/>
        <v>5289015.6904903026</v>
      </c>
      <c r="F350" s="263">
        <f t="shared" si="420"/>
        <v>3729620.3695161738</v>
      </c>
      <c r="G350" s="264">
        <f t="shared" si="420"/>
        <v>577106.54106695566</v>
      </c>
      <c r="H350" s="247"/>
      <c r="K350" s="243" t="s">
        <v>44</v>
      </c>
      <c r="L350" s="265"/>
      <c r="M350" s="266"/>
      <c r="N350" s="266"/>
      <c r="O350" s="266"/>
      <c r="P350" s="267"/>
      <c r="Q350" s="52"/>
      <c r="R350" s="53"/>
      <c r="S350" s="53"/>
      <c r="T350" s="53"/>
    </row>
    <row r="351" spans="1:20" ht="12.75" thickTop="1" x14ac:dyDescent="0.2">
      <c r="C351" s="20">
        <f>C350-[1]Bdgt!L157</f>
        <v>0</v>
      </c>
      <c r="D351" s="56">
        <f>D350-[1]Bdgt!R157</f>
        <v>0</v>
      </c>
      <c r="E351" s="56">
        <f>E350-[1]Bdgt!V157</f>
        <v>0</v>
      </c>
      <c r="F351" s="56">
        <f>F350-[1]Bdgt!Z157</f>
        <v>0</v>
      </c>
      <c r="G351" s="56">
        <f>G350-[1]Bdgt!AD155</f>
        <v>0</v>
      </c>
      <c r="H351" s="268"/>
      <c r="L351" s="20"/>
      <c r="M351" s="20"/>
      <c r="N351" s="56"/>
      <c r="O351" s="56"/>
      <c r="P351" s="56"/>
      <c r="Q351" s="52"/>
      <c r="R351" s="53"/>
      <c r="S351" s="53"/>
      <c r="T351" s="53"/>
    </row>
    <row r="352" spans="1:20" x14ac:dyDescent="0.2">
      <c r="B352" s="269" t="s">
        <v>45</v>
      </c>
      <c r="C352" s="20"/>
      <c r="D352" s="56"/>
      <c r="E352" s="56"/>
      <c r="F352" s="56"/>
      <c r="G352" s="56"/>
      <c r="H352" s="268"/>
      <c r="L352" s="20"/>
      <c r="M352" s="20"/>
      <c r="N352" s="56"/>
      <c r="O352" s="56"/>
      <c r="P352" s="56"/>
      <c r="Q352" s="52"/>
      <c r="R352" s="53"/>
      <c r="S352" s="53"/>
      <c r="T352" s="53"/>
    </row>
    <row r="353" spans="1:20" x14ac:dyDescent="0.2">
      <c r="B353" s="269" t="s">
        <v>46</v>
      </c>
      <c r="E353" s="19"/>
      <c r="F353" s="19"/>
      <c r="G353" s="19"/>
      <c r="H353" s="55"/>
      <c r="L353" s="20"/>
      <c r="M353" s="20"/>
      <c r="N353" s="56"/>
      <c r="O353" s="56"/>
      <c r="P353" s="56"/>
      <c r="Q353" s="52"/>
      <c r="R353" s="53"/>
      <c r="S353" s="53"/>
      <c r="T353" s="53"/>
    </row>
    <row r="354" spans="1:20" x14ac:dyDescent="0.2">
      <c r="E354" s="19"/>
      <c r="F354" s="19"/>
      <c r="G354" s="19"/>
      <c r="H354" s="55"/>
      <c r="L354" s="20"/>
      <c r="M354" s="20"/>
      <c r="N354" s="56"/>
      <c r="O354" s="56"/>
      <c r="P354" s="56"/>
      <c r="Q354" s="52"/>
      <c r="R354" s="53"/>
      <c r="S354" s="53"/>
      <c r="T354" s="53"/>
    </row>
    <row r="355" spans="1:20" s="38" customFormat="1" ht="11.25" x14ac:dyDescent="0.2">
      <c r="A355" s="270"/>
      <c r="B355" s="38" t="s">
        <v>47</v>
      </c>
      <c r="C355" s="47"/>
      <c r="D355" s="39"/>
      <c r="E355" s="39"/>
      <c r="F355" s="39"/>
      <c r="G355" s="39"/>
      <c r="H355" s="48"/>
      <c r="J355" s="271"/>
      <c r="K355" s="40"/>
      <c r="L355" s="49"/>
      <c r="M355" s="50"/>
      <c r="N355" s="51"/>
      <c r="O355" s="51"/>
      <c r="P355" s="51"/>
      <c r="Q355" s="272"/>
      <c r="R355" s="273"/>
      <c r="S355" s="273"/>
      <c r="T355" s="273"/>
    </row>
    <row r="356" spans="1:20" s="38" customFormat="1" x14ac:dyDescent="0.2">
      <c r="A356" s="270"/>
      <c r="B356" s="38" t="s">
        <v>48</v>
      </c>
      <c r="C356" s="271" t="s">
        <v>49</v>
      </c>
      <c r="D356" s="39"/>
      <c r="E356" s="274"/>
      <c r="F356" s="274"/>
      <c r="G356" s="274"/>
      <c r="H356" s="275"/>
      <c r="I356" s="271"/>
      <c r="J356" s="271"/>
      <c r="K356" s="40"/>
      <c r="L356" s="276"/>
      <c r="M356" s="8"/>
      <c r="N356" s="277"/>
      <c r="O356" s="277"/>
      <c r="P356" s="277"/>
      <c r="Q356" s="274"/>
    </row>
    <row r="357" spans="1:20" s="38" customFormat="1" ht="11.25" x14ac:dyDescent="0.2">
      <c r="A357" s="270"/>
      <c r="C357" s="47"/>
      <c r="D357" s="39"/>
      <c r="E357" s="274"/>
      <c r="F357" s="278"/>
      <c r="G357" s="278"/>
      <c r="H357" s="279"/>
      <c r="I357" s="271"/>
      <c r="J357" s="271"/>
      <c r="K357" s="40"/>
      <c r="L357" s="276"/>
      <c r="M357" s="271"/>
      <c r="N357" s="277"/>
      <c r="O357" s="280"/>
      <c r="P357" s="280"/>
      <c r="Q357" s="274"/>
    </row>
    <row r="358" spans="1:20" s="38" customFormat="1" ht="11.25" x14ac:dyDescent="0.2">
      <c r="A358" s="270"/>
      <c r="C358" s="47"/>
      <c r="D358" s="39"/>
      <c r="E358" s="274"/>
      <c r="F358" s="274"/>
      <c r="G358" s="274"/>
      <c r="H358" s="275"/>
      <c r="I358" s="271"/>
      <c r="J358" s="271"/>
      <c r="K358" s="40"/>
      <c r="L358" s="276"/>
      <c r="M358" s="271"/>
      <c r="N358" s="277"/>
      <c r="O358" s="277"/>
      <c r="P358" s="277"/>
      <c r="Q358" s="274"/>
    </row>
    <row r="359" spans="1:20" s="38" customFormat="1" ht="11.25" x14ac:dyDescent="0.2">
      <c r="A359" s="270"/>
      <c r="C359" s="47"/>
      <c r="D359" s="39"/>
      <c r="E359" s="274"/>
      <c r="F359" s="274"/>
      <c r="G359" s="274"/>
      <c r="H359" s="275"/>
      <c r="I359" s="271"/>
      <c r="J359" s="271"/>
      <c r="K359" s="40"/>
      <c r="L359" s="276"/>
      <c r="M359" s="271"/>
      <c r="N359" s="277"/>
      <c r="O359" s="277"/>
      <c r="P359" s="277"/>
      <c r="Q359" s="274"/>
    </row>
    <row r="360" spans="1:20" s="38" customFormat="1" ht="11.25" x14ac:dyDescent="0.2">
      <c r="A360" s="270"/>
      <c r="C360" s="47"/>
      <c r="D360" s="39"/>
      <c r="E360" s="274"/>
      <c r="F360" s="274"/>
      <c r="G360" s="274"/>
      <c r="H360" s="275"/>
      <c r="I360" s="271"/>
      <c r="J360" s="271"/>
      <c r="K360" s="40"/>
      <c r="L360" s="276"/>
      <c r="M360" s="271"/>
      <c r="N360" s="277"/>
      <c r="O360" s="277"/>
      <c r="P360" s="277"/>
      <c r="Q360" s="274"/>
    </row>
    <row r="361" spans="1:20" s="38" customFormat="1" ht="11.25" x14ac:dyDescent="0.2">
      <c r="A361" s="270"/>
      <c r="C361" s="47"/>
      <c r="D361" s="39"/>
      <c r="E361" s="274"/>
      <c r="F361" s="274"/>
      <c r="G361" s="274"/>
      <c r="H361" s="275"/>
      <c r="I361" s="271"/>
      <c r="J361" s="271"/>
      <c r="K361" s="40"/>
      <c r="L361" s="276"/>
      <c r="M361" s="271"/>
      <c r="N361" s="277"/>
      <c r="O361" s="277"/>
      <c r="P361" s="277"/>
      <c r="Q361" s="274"/>
    </row>
    <row r="363" spans="1:20" ht="12.75" thickBot="1" x14ac:dyDescent="0.25"/>
    <row r="364" spans="1:20" x14ac:dyDescent="0.2">
      <c r="C364" s="281">
        <f>+C366/1.021</f>
        <v>5375250.1273261514</v>
      </c>
      <c r="D364" s="282" t="s">
        <v>50</v>
      </c>
      <c r="E364" s="52"/>
    </row>
    <row r="365" spans="1:20" x14ac:dyDescent="0.2">
      <c r="C365" s="283">
        <f>+C364*2.1%</f>
        <v>112880.25267384919</v>
      </c>
      <c r="D365" s="284" t="s">
        <v>51</v>
      </c>
      <c r="E365" s="52"/>
    </row>
    <row r="366" spans="1:20" ht="12.75" thickBot="1" x14ac:dyDescent="0.25">
      <c r="C366" s="285">
        <v>5488130.3799999999</v>
      </c>
      <c r="D366" s="286" t="s">
        <v>52</v>
      </c>
      <c r="E366" s="52"/>
    </row>
    <row r="368" spans="1:20" x14ac:dyDescent="0.2">
      <c r="C368" s="287"/>
      <c r="D368" s="288"/>
    </row>
  </sheetData>
  <mergeCells count="7">
    <mergeCell ref="L21:P22"/>
    <mergeCell ref="A21:A22"/>
    <mergeCell ref="C21:G22"/>
    <mergeCell ref="H21:H22"/>
    <mergeCell ref="I21:I22"/>
    <mergeCell ref="J21:J22"/>
    <mergeCell ref="K21:K22"/>
  </mergeCells>
  <dataValidations count="1">
    <dataValidation type="list" allowBlank="1" showInputMessage="1" showErrorMessage="1" sqref="R25:R346">
      <formula1>"SF totale,SF logements,Nbre de lots,Nbre de logements"</formula1>
    </dataValidation>
  </dataValidations>
  <pageMargins left="0.51181102362204722" right="0" top="0.55118110236220474" bottom="0.74803149606299213" header="0.31496062992125984" footer="0.31496062992125984"/>
  <pageSetup paperSize="9" scale="80" orientation="portrait" r:id="rId1"/>
  <headerFooter>
    <oddFooter>&amp;C&amp;9&amp;P&amp;R&amp;9SALINE-BARRAGE - LLS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EDD</vt:lpstr>
      <vt:lpstr>EDD!Impression_des_titres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2019-06-10T06:02:12Z</dcterms:created>
  <dcterms:modified xsi:type="dcterms:W3CDTF">2019-06-10T06:02:26Z</dcterms:modified>
</cp:coreProperties>
</file>