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8_{1F8A771A-71C9-41E9-9211-3D5C269D1253}" xr6:coauthVersionLast="47" xr6:coauthVersionMax="47" xr10:uidLastSave="{00000000-0000-0000-0000-000000000000}"/>
  <bookViews>
    <workbookView xWindow="30612" yWindow="996" windowWidth="23256" windowHeight="12456" xr2:uid="{5678BDFD-6D03-4600-8972-ED3140F4BCC3}"/>
  </bookViews>
  <sheets>
    <sheet name="Planning Gantt 1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'Planning Gantt 1'!$A$5:$E$36</definedName>
    <definedName name="Ass">[1]Listes!$B$1:$B$8</definedName>
    <definedName name="Communes">[1]Listes!$D$1:$D$15</definedName>
    <definedName name="DateProjet" localSheetId="0">'Planning Gantt 1'!#REF!</definedName>
    <definedName name="DateProjet">[3]Gantt!#REF!</definedName>
    <definedName name="EPCI">[1]Listes!$E$1:$E$4</definedName>
    <definedName name="Liste_Ass">#REF!</definedName>
    <definedName name="ListeRO">#REF!</definedName>
    <definedName name="ouinon">[4]Table!$D$1:$D$2</definedName>
    <definedName name="Phases">[1]Listes!$C$1:$C$15</definedName>
    <definedName name="RO">[1]Listes!$A$1:$A$10</definedName>
    <definedName name="semaine">[4]Table!$A$1:$B$7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9" i="1" l="1"/>
  <c r="C125" i="1"/>
  <c r="E125" i="1" s="1"/>
  <c r="E105" i="1"/>
  <c r="D105" i="1"/>
  <c r="C105" i="1"/>
  <c r="B105" i="1"/>
  <c r="E104" i="1"/>
  <c r="D104" i="1" s="1"/>
  <c r="C104" i="1"/>
  <c r="B104" i="1"/>
  <c r="E103" i="1"/>
  <c r="D103" i="1"/>
  <c r="C103" i="1"/>
  <c r="B103" i="1"/>
  <c r="E102" i="1"/>
  <c r="D102" i="1" s="1"/>
  <c r="C102" i="1"/>
  <c r="B102" i="1"/>
  <c r="F101" i="1"/>
  <c r="E101" i="1"/>
  <c r="D101" i="1" s="1"/>
  <c r="C101" i="1"/>
  <c r="B101" i="1"/>
  <c r="E100" i="1"/>
  <c r="D100" i="1"/>
  <c r="C100" i="1"/>
  <c r="B100" i="1"/>
  <c r="E97" i="1"/>
  <c r="D97" i="1" s="1"/>
  <c r="C97" i="1"/>
  <c r="B97" i="1"/>
  <c r="E96" i="1"/>
  <c r="D96" i="1"/>
  <c r="C96" i="1"/>
  <c r="B96" i="1"/>
  <c r="E95" i="1"/>
  <c r="D95" i="1" s="1"/>
  <c r="C95" i="1"/>
  <c r="B95" i="1"/>
  <c r="E94" i="1"/>
  <c r="D94" i="1"/>
  <c r="C94" i="1"/>
  <c r="B94" i="1"/>
  <c r="E93" i="1"/>
  <c r="D93" i="1" s="1"/>
  <c r="C93" i="1"/>
  <c r="B93" i="1"/>
  <c r="E92" i="1"/>
  <c r="D92" i="1"/>
  <c r="C92" i="1"/>
  <c r="B92" i="1"/>
  <c r="E91" i="1"/>
  <c r="D91" i="1" s="1"/>
  <c r="C91" i="1"/>
  <c r="B91" i="1"/>
  <c r="E90" i="1"/>
  <c r="D90" i="1"/>
  <c r="C90" i="1"/>
  <c r="B90" i="1"/>
  <c r="E89" i="1"/>
  <c r="D89" i="1" s="1"/>
  <c r="C89" i="1"/>
  <c r="B89" i="1"/>
  <c r="E88" i="1"/>
  <c r="D88" i="1"/>
  <c r="C88" i="1"/>
  <c r="B88" i="1"/>
  <c r="E87" i="1"/>
  <c r="D87" i="1" s="1"/>
  <c r="C87" i="1"/>
  <c r="B87" i="1"/>
  <c r="E86" i="1"/>
  <c r="D86" i="1"/>
  <c r="C86" i="1"/>
  <c r="B86" i="1"/>
  <c r="E85" i="1"/>
  <c r="D85" i="1" s="1"/>
  <c r="C85" i="1"/>
  <c r="B85" i="1"/>
  <c r="E84" i="1"/>
  <c r="D84" i="1"/>
  <c r="C84" i="1"/>
  <c r="B84" i="1"/>
  <c r="E83" i="1"/>
  <c r="D83" i="1" s="1"/>
  <c r="C83" i="1"/>
  <c r="B83" i="1"/>
  <c r="E82" i="1"/>
  <c r="D82" i="1"/>
  <c r="C82" i="1"/>
  <c r="B82" i="1"/>
  <c r="E81" i="1"/>
  <c r="D81" i="1" s="1"/>
  <c r="C81" i="1"/>
  <c r="B81" i="1"/>
  <c r="E80" i="1"/>
  <c r="D80" i="1"/>
  <c r="C80" i="1"/>
  <c r="B80" i="1"/>
  <c r="E79" i="1"/>
  <c r="D79" i="1" s="1"/>
  <c r="C79" i="1"/>
  <c r="B79" i="1"/>
  <c r="E78" i="1"/>
  <c r="D78" i="1"/>
  <c r="C78" i="1"/>
  <c r="B78" i="1"/>
  <c r="E77" i="1"/>
  <c r="D77" i="1" s="1"/>
  <c r="C77" i="1"/>
  <c r="B77" i="1"/>
  <c r="E76" i="1"/>
  <c r="D76" i="1"/>
  <c r="C76" i="1"/>
  <c r="B76" i="1"/>
  <c r="E75" i="1"/>
  <c r="D75" i="1" s="1"/>
  <c r="C75" i="1"/>
  <c r="B75" i="1"/>
  <c r="E74" i="1"/>
  <c r="D74" i="1"/>
  <c r="C74" i="1"/>
  <c r="B74" i="1"/>
  <c r="E73" i="1"/>
  <c r="D73" i="1" s="1"/>
  <c r="C73" i="1"/>
  <c r="B73" i="1"/>
  <c r="E72" i="1"/>
  <c r="D72" i="1"/>
  <c r="C72" i="1"/>
  <c r="B72" i="1"/>
  <c r="E71" i="1"/>
  <c r="D71" i="1" s="1"/>
  <c r="C71" i="1"/>
  <c r="E70" i="1"/>
  <c r="C70" i="1"/>
  <c r="D70" i="1" s="1"/>
  <c r="E69" i="1"/>
  <c r="D69" i="1" s="1"/>
  <c r="C69" i="1"/>
  <c r="B69" i="1"/>
  <c r="E68" i="1"/>
  <c r="D68" i="1" s="1"/>
  <c r="C68" i="1"/>
  <c r="B68" i="1"/>
  <c r="E67" i="1"/>
  <c r="D67" i="1" s="1"/>
  <c r="C67" i="1"/>
  <c r="B67" i="1"/>
  <c r="E66" i="1"/>
  <c r="D66" i="1" s="1"/>
  <c r="C66" i="1"/>
  <c r="E65" i="1"/>
  <c r="D65" i="1" s="1"/>
  <c r="C65" i="1"/>
  <c r="E64" i="1"/>
  <c r="D64" i="1" s="1"/>
  <c r="C64" i="1"/>
  <c r="E63" i="1"/>
  <c r="C63" i="1"/>
  <c r="D63" i="1" s="1"/>
  <c r="E62" i="1"/>
  <c r="D62" i="1" s="1"/>
  <c r="C62" i="1"/>
  <c r="B62" i="1"/>
  <c r="E61" i="1"/>
  <c r="D61" i="1" s="1"/>
  <c r="C61" i="1"/>
  <c r="B61" i="1"/>
  <c r="E60" i="1"/>
  <c r="D60" i="1" s="1"/>
  <c r="C60" i="1"/>
  <c r="E59" i="1"/>
  <c r="D59" i="1"/>
  <c r="C59" i="1"/>
  <c r="E58" i="1"/>
  <c r="D58" i="1"/>
  <c r="C58" i="1"/>
  <c r="B58" i="1"/>
  <c r="F57" i="1"/>
  <c r="E57" i="1"/>
  <c r="D57" i="1"/>
  <c r="C57" i="1"/>
  <c r="B57" i="1"/>
  <c r="E54" i="1"/>
  <c r="D54" i="1" s="1"/>
  <c r="B54" i="1"/>
  <c r="E53" i="1"/>
  <c r="B53" i="1"/>
  <c r="E52" i="1"/>
  <c r="B52" i="1"/>
  <c r="E51" i="1"/>
  <c r="B51" i="1"/>
  <c r="E50" i="1"/>
  <c r="B50" i="1"/>
  <c r="E49" i="1"/>
  <c r="D49" i="1" s="1"/>
  <c r="B49" i="1"/>
  <c r="E48" i="1"/>
  <c r="B48" i="1"/>
  <c r="E47" i="1"/>
  <c r="B47" i="1"/>
  <c r="E46" i="1"/>
  <c r="B46" i="1"/>
  <c r="E45" i="1"/>
  <c r="D45" i="1" s="1"/>
  <c r="B45" i="1"/>
  <c r="E44" i="1"/>
  <c r="B44" i="1"/>
  <c r="E43" i="1"/>
  <c r="B43" i="1"/>
  <c r="E42" i="1"/>
  <c r="B42" i="1"/>
  <c r="E41" i="1"/>
  <c r="D41" i="1" s="1"/>
  <c r="B41" i="1"/>
  <c r="E40" i="1"/>
  <c r="B40" i="1"/>
  <c r="F39" i="1"/>
  <c r="E39" i="1"/>
  <c r="B39" i="1"/>
  <c r="F38" i="1"/>
  <c r="E38" i="1"/>
  <c r="C38" i="1"/>
  <c r="D38" i="1" s="1"/>
  <c r="B38" i="1"/>
  <c r="E36" i="1"/>
  <c r="C54" i="1" s="1"/>
  <c r="C36" i="1"/>
  <c r="D36" i="1" s="1"/>
  <c r="B36" i="1"/>
  <c r="E35" i="1"/>
  <c r="C53" i="1" s="1"/>
  <c r="D53" i="1" s="1"/>
  <c r="C35" i="1"/>
  <c r="D35" i="1" s="1"/>
  <c r="B35" i="1"/>
  <c r="E34" i="1"/>
  <c r="C34" i="1"/>
  <c r="D34" i="1" s="1"/>
  <c r="B34" i="1"/>
  <c r="E33" i="1"/>
  <c r="C33" i="1"/>
  <c r="D33" i="1" s="1"/>
  <c r="B33" i="1"/>
  <c r="E32" i="1"/>
  <c r="C52" i="1" s="1"/>
  <c r="C32" i="1"/>
  <c r="D32" i="1" s="1"/>
  <c r="B32" i="1"/>
  <c r="E31" i="1"/>
  <c r="C31" i="1"/>
  <c r="D31" i="1" s="1"/>
  <c r="B31" i="1"/>
  <c r="E30" i="1"/>
  <c r="C51" i="1" s="1"/>
  <c r="D51" i="1" s="1"/>
  <c r="B30" i="1"/>
  <c r="E29" i="1"/>
  <c r="C50" i="1" s="1"/>
  <c r="C29" i="1"/>
  <c r="D29" i="1" s="1"/>
  <c r="B29" i="1"/>
  <c r="E28" i="1"/>
  <c r="C49" i="1" s="1"/>
  <c r="C28" i="1"/>
  <c r="D28" i="1" s="1"/>
  <c r="B28" i="1"/>
  <c r="E27" i="1"/>
  <c r="C27" i="1"/>
  <c r="D27" i="1" s="1"/>
  <c r="B27" i="1"/>
  <c r="E26" i="1"/>
  <c r="C26" i="1"/>
  <c r="D26" i="1" s="1"/>
  <c r="B26" i="1"/>
  <c r="E25" i="1"/>
  <c r="C25" i="1"/>
  <c r="D25" i="1" s="1"/>
  <c r="B25" i="1"/>
  <c r="E24" i="1"/>
  <c r="C24" i="1"/>
  <c r="D24" i="1" s="1"/>
  <c r="B24" i="1"/>
  <c r="E23" i="1"/>
  <c r="C48" i="1" s="1"/>
  <c r="C23" i="1"/>
  <c r="D23" i="1" s="1"/>
  <c r="B23" i="1"/>
  <c r="E22" i="1"/>
  <c r="C47" i="1" s="1"/>
  <c r="C22" i="1"/>
  <c r="B22" i="1"/>
  <c r="E21" i="1"/>
  <c r="C46" i="1" s="1"/>
  <c r="C21" i="1"/>
  <c r="D21" i="1" s="1"/>
  <c r="B21" i="1"/>
  <c r="E20" i="1"/>
  <c r="C45" i="1" s="1"/>
  <c r="C20" i="1"/>
  <c r="B20" i="1"/>
  <c r="E19" i="1"/>
  <c r="C44" i="1" s="1"/>
  <c r="C19" i="1"/>
  <c r="D19" i="1" s="1"/>
  <c r="B19" i="1"/>
  <c r="E18" i="1"/>
  <c r="C18" i="1"/>
  <c r="B18" i="1"/>
  <c r="E17" i="1"/>
  <c r="C17" i="1"/>
  <c r="D17" i="1" s="1"/>
  <c r="B17" i="1"/>
  <c r="E16" i="1"/>
  <c r="C43" i="1" s="1"/>
  <c r="C16" i="1"/>
  <c r="B16" i="1"/>
  <c r="E15" i="1"/>
  <c r="C42" i="1" s="1"/>
  <c r="C15" i="1"/>
  <c r="D15" i="1" s="1"/>
  <c r="B15" i="1"/>
  <c r="E14" i="1"/>
  <c r="D14" i="1" s="1"/>
  <c r="B14" i="1"/>
  <c r="E13" i="1"/>
  <c r="D13" i="1" s="1"/>
  <c r="C13" i="1"/>
  <c r="B13" i="1"/>
  <c r="E12" i="1"/>
  <c r="D12" i="1" s="1"/>
  <c r="C12" i="1"/>
  <c r="E11" i="1"/>
  <c r="D11" i="1" s="1"/>
  <c r="C11" i="1"/>
  <c r="E10" i="1"/>
  <c r="C10" i="1"/>
  <c r="D10" i="1" s="1"/>
  <c r="B10" i="1"/>
  <c r="F9" i="1"/>
  <c r="E9" i="1"/>
  <c r="C41" i="1" s="1"/>
  <c r="C9" i="1"/>
  <c r="B9" i="1"/>
  <c r="F8" i="1"/>
  <c r="E8" i="1"/>
  <c r="C8" i="1"/>
  <c r="B8" i="1"/>
  <c r="E7" i="1"/>
  <c r="C40" i="1" s="1"/>
  <c r="C7" i="1"/>
  <c r="B7" i="1"/>
  <c r="F6" i="1"/>
  <c r="E6" i="1"/>
  <c r="C39" i="1" s="1"/>
  <c r="C6" i="1"/>
  <c r="B6" i="1"/>
  <c r="C2" i="1"/>
  <c r="C1" i="1"/>
  <c r="D18" i="1" l="1"/>
  <c r="D8" i="1"/>
  <c r="D50" i="1"/>
  <c r="D39" i="1"/>
  <c r="D46" i="1"/>
  <c r="D43" i="1"/>
  <c r="D47" i="1"/>
  <c r="D42" i="1"/>
  <c r="D40" i="1"/>
  <c r="D44" i="1"/>
  <c r="D48" i="1"/>
  <c r="D52" i="1"/>
  <c r="D7" i="1"/>
  <c r="D9" i="1"/>
  <c r="D125" i="1"/>
  <c r="D6" i="1"/>
  <c r="D126" i="1" s="1"/>
  <c r="D16" i="1"/>
  <c r="D20" i="1"/>
  <c r="D22" i="1"/>
  <c r="C30" i="1" l="1"/>
  <c r="D30" i="1" s="1"/>
</calcChain>
</file>

<file path=xl/sharedStrings.xml><?xml version="1.0" encoding="utf-8"?>
<sst xmlns="http://schemas.openxmlformats.org/spreadsheetml/2006/main" count="123" uniqueCount="70">
  <si>
    <t>OPERATION</t>
  </si>
  <si>
    <t>ANNE DE PROGRAMMATION</t>
  </si>
  <si>
    <t>ETAPE</t>
  </si>
  <si>
    <t>RO</t>
  </si>
  <si>
    <t>DEBUT</t>
  </si>
  <si>
    <t>DUREE PREVISIONNELLE</t>
  </si>
  <si>
    <t>FIN</t>
  </si>
  <si>
    <t>REALISE</t>
  </si>
  <si>
    <t>ETUDES</t>
  </si>
  <si>
    <t>CALISTA (ex ACACIAS) LLTS</t>
  </si>
  <si>
    <t>LOLA &amp; JULIA PLS</t>
  </si>
  <si>
    <t>VEFA HAMEAU DU PÈRE MARTIN LLS</t>
  </si>
  <si>
    <t>Les Zoizos Verts (Ex Les Pins Verts)</t>
  </si>
  <si>
    <t xml:space="preserve">VEFA JARDINS PARTAGES T3 Bat A/B - 18 LLTS </t>
  </si>
  <si>
    <t xml:space="preserve">VEFA JARDINS PARTAGES T3 Bat A/B - 48 LLS </t>
  </si>
  <si>
    <t>TQU</t>
  </si>
  <si>
    <t xml:space="preserve">VEFA JARDINS PARTAGES T3 Bat C - 36 PLS </t>
  </si>
  <si>
    <t>RESIDENCE SOCIALE EL 1163</t>
  </si>
  <si>
    <t>VEFA BERIVE LLS</t>
  </si>
  <si>
    <t>BAOBAB</t>
  </si>
  <si>
    <t>Les Brandes Verts (Ex Les Bastides d’opaline)</t>
  </si>
  <si>
    <t>RESIDENCE SOCIALE EW 317</t>
  </si>
  <si>
    <t>VEFA HARMONIE LLS</t>
  </si>
  <si>
    <t>CANNELLE LLTS</t>
  </si>
  <si>
    <t>Les Lataniers (AX 47 …) LLS</t>
  </si>
  <si>
    <t>DURANTA - OPERATION 1 LLS</t>
  </si>
  <si>
    <t>BEGONIA/KALOUPILE - OPERATION 2</t>
  </si>
  <si>
    <t>CILAOS AH 568 LLS</t>
  </si>
  <si>
    <t>VEFA PETIT NATTE LLTS</t>
  </si>
  <si>
    <t>VEFA JARDINS SUSPENDUS - JEUNES ACTIFS</t>
  </si>
  <si>
    <t>VEFA Ignace HOARAU LLS</t>
  </si>
  <si>
    <t>VEFA MARTINEL</t>
  </si>
  <si>
    <t xml:space="preserve">PAPYRUS </t>
  </si>
  <si>
    <t>Croix Bigat LLTS</t>
  </si>
  <si>
    <t>MORINGA LLS</t>
  </si>
  <si>
    <t>VEFA MAZEAU ROUSSEL  6a - 10 LLTS</t>
  </si>
  <si>
    <t>CASTOR LLS</t>
  </si>
  <si>
    <t>GALLIEN</t>
  </si>
  <si>
    <t>VEFA EK 98-99</t>
  </si>
  <si>
    <t>CALLIOPE LLS</t>
  </si>
  <si>
    <t>PEPINIERE LLS</t>
  </si>
  <si>
    <t>APPEL D'OFFRES</t>
  </si>
  <si>
    <t>DESIRE 3</t>
  </si>
  <si>
    <t>TRAVAUX</t>
  </si>
  <si>
    <t>VEFA Frantz SANASSAMA (Ex ADJIBI LLTS)</t>
  </si>
  <si>
    <t xml:space="preserve">VEFA JARDINS PARTAGES T1 Bat J - 40 PLS </t>
  </si>
  <si>
    <t xml:space="preserve">VEFA JARDINS PARTAGES T1 Bat E - 34 LLS </t>
  </si>
  <si>
    <t>YFR</t>
  </si>
  <si>
    <t xml:space="preserve">VEFA JARDINS PARTAGES T1 Bat I 40 LLS </t>
  </si>
  <si>
    <t>IKARIA LLS</t>
  </si>
  <si>
    <t>GORBATCHEV</t>
  </si>
  <si>
    <t xml:space="preserve">VEFA JARDINS PARTAGES T2 Bat F - 48 LLS </t>
  </si>
  <si>
    <t xml:space="preserve">VEFA JARDINS PARTAGES T2 Bat G - 34 PLS </t>
  </si>
  <si>
    <t>VEFA JARDINS PARTAGES T2 Bat H - 48 LLTS RPA</t>
  </si>
  <si>
    <t xml:space="preserve">VEFA JARDINS PARTAGES T2 Bat K - 17 LLS </t>
  </si>
  <si>
    <t>GINGKO &amp; BILOBA LLS</t>
  </si>
  <si>
    <t>GPA</t>
  </si>
  <si>
    <t>Bras de la Plaine LLTS</t>
  </si>
  <si>
    <t>INDIGO Tranche 1</t>
  </si>
  <si>
    <t>VEFA Dr René Fontaine  (ex Résidence BERTAUT LLS RPA)</t>
  </si>
  <si>
    <t>INDIGO Tranche 2 LLS</t>
  </si>
  <si>
    <t>VEFA Goulam Mamode GANGATE (ex HORUS)</t>
  </si>
  <si>
    <t>JAMY HOARAU (ex BOULANGER LLS)</t>
  </si>
  <si>
    <t>Date du jour</t>
  </si>
  <si>
    <t>Min axe</t>
  </si>
  <si>
    <t>Max axe</t>
  </si>
  <si>
    <t>Date en rouge</t>
  </si>
  <si>
    <t>tâche restant à réaliser, qui n'est pas en retard</t>
  </si>
  <si>
    <t>Si une tâche est notée comme réalisée (colonne E cochée, formule automatique), la date en colonne D ne doit pas être rouge</t>
  </si>
  <si>
    <t>Si une tâche n'est pas notée comme réalisée (colonne E non cochée), mais que la date du jour est postérieure à la date mise en colonne D = tâche en retard, cellule remplie de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</si>
</sst>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8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rgb="FF00B050"/>
      <name val="Arial"/>
      <family val="2"/>
    </font>
    <font>
      <sz val="8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rgb="FFFD8B9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2" fillId="2" borderId="1" xfId="1" applyFont="1" applyFill="1" applyBorder="1"/>
    <xf numFmtId="0" fontId="2" fillId="2" borderId="2" xfId="1" applyFont="1" applyFill="1" applyBorder="1" applyAlignment="1">
      <alignment horizontal="center"/>
    </xf>
    <xf numFmtId="0" fontId="2" fillId="2" borderId="2" xfId="1" applyFont="1" applyFill="1" applyBorder="1"/>
    <xf numFmtId="0" fontId="2" fillId="2" borderId="3" xfId="1" applyFont="1" applyFill="1" applyBorder="1"/>
    <xf numFmtId="0" fontId="1" fillId="0" borderId="0" xfId="1"/>
    <xf numFmtId="0" fontId="1" fillId="0" borderId="0" xfId="1" applyAlignment="1">
      <alignment horizontal="center"/>
    </xf>
    <xf numFmtId="0" fontId="1" fillId="0" borderId="0" xfId="1" applyProtection="1">
      <protection locked="0"/>
    </xf>
    <xf numFmtId="0" fontId="2" fillId="2" borderId="4" xfId="1" applyFont="1" applyFill="1" applyBorder="1"/>
    <xf numFmtId="0" fontId="2" fillId="2" borderId="5" xfId="1" applyFont="1" applyFill="1" applyBorder="1" applyAlignment="1">
      <alignment horizontal="center"/>
    </xf>
    <xf numFmtId="0" fontId="2" fillId="2" borderId="5" xfId="1" applyFont="1" applyFill="1" applyBorder="1"/>
    <xf numFmtId="0" fontId="2" fillId="2" borderId="6" xfId="1" applyFont="1" applyFill="1" applyBorder="1"/>
    <xf numFmtId="0" fontId="3" fillId="0" borderId="0" xfId="1" applyFont="1"/>
    <xf numFmtId="0" fontId="4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1" fillId="0" borderId="0" xfId="1" applyAlignment="1" applyProtection="1">
      <alignment horizontal="center" vertical="center"/>
      <protection locked="0"/>
    </xf>
    <xf numFmtId="0" fontId="2" fillId="3" borderId="0" xfId="1" applyFont="1" applyFill="1" applyAlignment="1">
      <alignment horizontal="center"/>
    </xf>
    <xf numFmtId="164" fontId="2" fillId="3" borderId="0" xfId="1" applyNumberFormat="1" applyFont="1" applyFill="1" applyAlignment="1">
      <alignment horizontal="center"/>
    </xf>
    <xf numFmtId="0" fontId="4" fillId="0" borderId="0" xfId="1" applyFont="1" applyAlignment="1">
      <alignment horizontal="center"/>
    </xf>
    <xf numFmtId="0" fontId="1" fillId="0" borderId="0" xfId="1" applyAlignment="1" applyProtection="1">
      <alignment horizontal="center"/>
      <protection locked="0"/>
    </xf>
    <xf numFmtId="164" fontId="1" fillId="0" borderId="0" xfId="1" applyNumberFormat="1"/>
    <xf numFmtId="1" fontId="1" fillId="0" borderId="0" xfId="1" applyNumberFormat="1"/>
    <xf numFmtId="164" fontId="1" fillId="0" borderId="0" xfId="1" applyNumberFormat="1" applyAlignment="1">
      <alignment horizontal="center"/>
    </xf>
    <xf numFmtId="164" fontId="5" fillId="0" borderId="0" xfId="2" applyNumberFormat="1" applyFont="1" applyProtection="1"/>
    <xf numFmtId="9" fontId="5" fillId="0" borderId="0" xfId="2" applyFont="1" applyProtection="1"/>
    <xf numFmtId="0" fontId="2" fillId="4" borderId="0" xfId="1" applyFont="1" applyFill="1" applyAlignment="1">
      <alignment horizontal="center"/>
    </xf>
    <xf numFmtId="164" fontId="2" fillId="4" borderId="0" xfId="1" applyNumberFormat="1" applyFont="1" applyFill="1" applyAlignment="1">
      <alignment horizontal="center"/>
    </xf>
    <xf numFmtId="0" fontId="2" fillId="5" borderId="0" xfId="1" applyFont="1" applyFill="1" applyAlignment="1">
      <alignment horizontal="center"/>
    </xf>
    <xf numFmtId="164" fontId="2" fillId="5" borderId="0" xfId="1" applyNumberFormat="1" applyFont="1" applyFill="1" applyAlignment="1">
      <alignment horizontal="center"/>
    </xf>
    <xf numFmtId="0" fontId="2" fillId="6" borderId="0" xfId="1" applyFont="1" applyFill="1" applyAlignment="1">
      <alignment horizontal="center"/>
    </xf>
    <xf numFmtId="164" fontId="2" fillId="6" borderId="0" xfId="1" applyNumberFormat="1" applyFont="1" applyFill="1" applyAlignment="1">
      <alignment horizontal="center"/>
    </xf>
    <xf numFmtId="164" fontId="6" fillId="0" borderId="0" xfId="1" applyNumberFormat="1" applyFont="1" applyAlignment="1">
      <alignment horizontal="center"/>
    </xf>
    <xf numFmtId="0" fontId="2" fillId="7" borderId="0" xfId="1" applyFont="1" applyFill="1" applyAlignment="1">
      <alignment horizontal="center"/>
    </xf>
    <xf numFmtId="164" fontId="2" fillId="7" borderId="0" xfId="1" applyNumberFormat="1" applyFont="1" applyFill="1" applyAlignment="1">
      <alignment horizontal="center"/>
    </xf>
    <xf numFmtId="0" fontId="2" fillId="8" borderId="0" xfId="1" applyFont="1" applyFill="1" applyAlignment="1">
      <alignment horizontal="center"/>
    </xf>
    <xf numFmtId="164" fontId="2" fillId="8" borderId="0" xfId="1" applyNumberFormat="1" applyFont="1" applyFill="1" applyAlignment="1">
      <alignment horizontal="center"/>
    </xf>
    <xf numFmtId="9" fontId="7" fillId="0" borderId="0" xfId="2" applyFont="1" applyProtection="1"/>
    <xf numFmtId="164" fontId="2" fillId="0" borderId="0" xfId="1" applyNumberFormat="1" applyFont="1"/>
    <xf numFmtId="0" fontId="2" fillId="9" borderId="0" xfId="1" applyFont="1" applyFill="1" applyAlignment="1">
      <alignment horizontal="center"/>
    </xf>
    <xf numFmtId="164" fontId="2" fillId="9" borderId="0" xfId="1" applyNumberFormat="1" applyFont="1" applyFill="1" applyAlignment="1">
      <alignment horizontal="center"/>
    </xf>
    <xf numFmtId="9" fontId="5" fillId="9" borderId="0" xfId="2" applyFont="1" applyFill="1" applyProtection="1"/>
    <xf numFmtId="0" fontId="2" fillId="10" borderId="0" xfId="1" applyFont="1" applyFill="1" applyAlignment="1">
      <alignment horizontal="center"/>
    </xf>
    <xf numFmtId="164" fontId="2" fillId="10" borderId="0" xfId="1" applyNumberFormat="1" applyFont="1" applyFill="1" applyAlignment="1">
      <alignment horizontal="center"/>
    </xf>
    <xf numFmtId="9" fontId="5" fillId="10" borderId="0" xfId="2" applyFont="1" applyFill="1" applyProtection="1"/>
    <xf numFmtId="0" fontId="2" fillId="11" borderId="0" xfId="1" applyFont="1" applyFill="1" applyAlignment="1">
      <alignment horizontal="center"/>
    </xf>
    <xf numFmtId="164" fontId="2" fillId="11" borderId="0" xfId="1" applyNumberFormat="1" applyFont="1" applyFill="1" applyAlignment="1">
      <alignment horizontal="center"/>
    </xf>
    <xf numFmtId="9" fontId="5" fillId="11" borderId="0" xfId="2" applyFont="1" applyFill="1" applyProtection="1"/>
    <xf numFmtId="0" fontId="2" fillId="12" borderId="0" xfId="1" applyFont="1" applyFill="1" applyAlignment="1">
      <alignment horizontal="center"/>
    </xf>
    <xf numFmtId="164" fontId="2" fillId="12" borderId="0" xfId="1" applyNumberFormat="1" applyFont="1" applyFill="1" applyAlignment="1">
      <alignment horizontal="center"/>
    </xf>
    <xf numFmtId="1" fontId="2" fillId="12" borderId="0" xfId="1" applyNumberFormat="1" applyFont="1" applyFill="1" applyAlignment="1">
      <alignment horizontal="center"/>
    </xf>
    <xf numFmtId="0" fontId="2" fillId="13" borderId="0" xfId="1" applyFont="1" applyFill="1"/>
    <xf numFmtId="0" fontId="2" fillId="13" borderId="0" xfId="1" applyFont="1" applyFill="1" applyAlignment="1">
      <alignment horizontal="center"/>
    </xf>
    <xf numFmtId="164" fontId="2" fillId="13" borderId="0" xfId="1" applyNumberFormat="1" applyFont="1" applyFill="1"/>
    <xf numFmtId="1" fontId="2" fillId="13" borderId="0" xfId="1" applyNumberFormat="1" applyFont="1" applyFill="1"/>
    <xf numFmtId="164" fontId="2" fillId="13" borderId="0" xfId="1" applyNumberFormat="1" applyFont="1" applyFill="1" applyAlignment="1">
      <alignment horizontal="center"/>
    </xf>
    <xf numFmtId="1" fontId="1" fillId="0" borderId="0" xfId="1" applyNumberFormat="1" applyAlignment="1">
      <alignment horizontal="center"/>
    </xf>
    <xf numFmtId="0" fontId="1" fillId="0" borderId="7" xfId="1" applyBorder="1"/>
    <xf numFmtId="0" fontId="1" fillId="0" borderId="8" xfId="1" applyBorder="1" applyAlignment="1">
      <alignment horizontal="center"/>
    </xf>
    <xf numFmtId="164" fontId="1" fillId="0" borderId="8" xfId="1" applyNumberFormat="1" applyBorder="1"/>
    <xf numFmtId="0" fontId="1" fillId="0" borderId="8" xfId="1" applyBorder="1"/>
    <xf numFmtId="0" fontId="1" fillId="0" borderId="9" xfId="1" applyBorder="1"/>
    <xf numFmtId="0" fontId="1" fillId="0" borderId="10" xfId="1" applyBorder="1" applyAlignment="1">
      <alignment horizontal="left" wrapText="1"/>
    </xf>
    <xf numFmtId="0" fontId="1" fillId="0" borderId="0" xfId="1" applyAlignment="1">
      <alignment horizontal="left" wrapText="1"/>
    </xf>
    <xf numFmtId="0" fontId="1" fillId="0" borderId="11" xfId="1" applyBorder="1" applyAlignment="1">
      <alignment horizontal="left" wrapText="1"/>
    </xf>
    <xf numFmtId="0" fontId="1" fillId="0" borderId="12" xfId="1" applyBorder="1" applyAlignment="1">
      <alignment horizontal="left" vertical="center" wrapText="1"/>
    </xf>
    <xf numFmtId="0" fontId="1" fillId="0" borderId="13" xfId="1" applyBorder="1" applyAlignment="1">
      <alignment horizontal="left" vertical="center" wrapText="1"/>
    </xf>
    <xf numFmtId="0" fontId="1" fillId="0" borderId="14" xfId="1" applyBorder="1" applyAlignment="1">
      <alignment horizontal="left" vertical="center" wrapText="1"/>
    </xf>
  </cellXfs>
  <cellStyles count="3">
    <cellStyle name="Normal" xfId="0" builtinId="0"/>
    <cellStyle name="Normal 2" xfId="1" xr:uid="{D93D2A59-431B-43B7-875A-0B3B5688642F}"/>
    <cellStyle name="Pourcentage 2" xfId="2" xr:uid="{530ED2E2-4663-4386-9736-4ACE7337EAB8}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'Planning Gantt 1'!$C$4</c:f>
              <c:strCache>
                <c:ptCount val="1"/>
                <c:pt idx="0">
                  <c:v>DEBUT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'Planning Gantt 1'!$A$5:$A$125</c:f>
              <c:strCache>
                <c:ptCount val="121"/>
                <c:pt idx="0">
                  <c:v>ETUDES</c:v>
                </c:pt>
                <c:pt idx="1">
                  <c:v>CALISTA (ex ACACIAS) LLTS</c:v>
                </c:pt>
                <c:pt idx="2">
                  <c:v>LOLA &amp; JULIA PLS</c:v>
                </c:pt>
                <c:pt idx="3">
                  <c:v>VEFA HAMEAU DU PÈRE MARTIN LLS</c:v>
                </c:pt>
                <c:pt idx="4">
                  <c:v>Les Zoizos Verts (Ex Les Pins Verts)</c:v>
                </c:pt>
                <c:pt idx="5">
                  <c:v>VEFA JARDINS PARTAGES T3 Bat A/B - 18 LLTS </c:v>
                </c:pt>
                <c:pt idx="6">
                  <c:v>VEFA JARDINS PARTAGES T3 Bat A/B - 48 LLS </c:v>
                </c:pt>
                <c:pt idx="7">
                  <c:v>VEFA JARDINS PARTAGES T3 Bat C - 36 PLS </c:v>
                </c:pt>
                <c:pt idx="8">
                  <c:v>RESIDENCE SOCIALE EL 1163</c:v>
                </c:pt>
                <c:pt idx="9">
                  <c:v>VEFA BERIVE LLS</c:v>
                </c:pt>
                <c:pt idx="10">
                  <c:v>BAOBAB</c:v>
                </c:pt>
                <c:pt idx="11">
                  <c:v>Les Brandes Verts (Ex Les Bastides d’opaline)</c:v>
                </c:pt>
                <c:pt idx="12">
                  <c:v>RESIDENCE SOCIALE EW 317</c:v>
                </c:pt>
                <c:pt idx="13">
                  <c:v>VEFA HARMONIE LLS</c:v>
                </c:pt>
                <c:pt idx="14">
                  <c:v>CANNELLE LLTS</c:v>
                </c:pt>
                <c:pt idx="15">
                  <c:v>Les Lataniers (AX 47 …) LLS</c:v>
                </c:pt>
                <c:pt idx="16">
                  <c:v>DURANTA - OPERATION 1 LLS</c:v>
                </c:pt>
                <c:pt idx="17">
                  <c:v>BEGONIA/KALOUPILE - OPERATION 2</c:v>
                </c:pt>
                <c:pt idx="18">
                  <c:v>CILAOS AH 568 LLS</c:v>
                </c:pt>
                <c:pt idx="19">
                  <c:v>VEFA PETIT NATTE LLTS</c:v>
                </c:pt>
                <c:pt idx="20">
                  <c:v>VEFA JARDINS SUSPENDUS - JEUNES ACTIFS</c:v>
                </c:pt>
                <c:pt idx="21">
                  <c:v>VEFA Ignace HOARAU LLS</c:v>
                </c:pt>
                <c:pt idx="22">
                  <c:v>VEFA MARTINEL</c:v>
                </c:pt>
                <c:pt idx="23">
                  <c:v>PAPYRUS </c:v>
                </c:pt>
                <c:pt idx="24">
                  <c:v>Croix Bigat LLTS</c:v>
                </c:pt>
                <c:pt idx="25">
                  <c:v>MORINGA LLS</c:v>
                </c:pt>
                <c:pt idx="26">
                  <c:v>VEFA MAZEAU ROUSSEL  6a - 10 LLTS</c:v>
                </c:pt>
                <c:pt idx="27">
                  <c:v>CASTOR LLS</c:v>
                </c:pt>
                <c:pt idx="28">
                  <c:v>GALLIEN</c:v>
                </c:pt>
                <c:pt idx="29">
                  <c:v>VEFA EK 98-99</c:v>
                </c:pt>
                <c:pt idx="30">
                  <c:v>CALLIOPE LLS</c:v>
                </c:pt>
                <c:pt idx="31">
                  <c:v>PEPINIERE LLS</c:v>
                </c:pt>
                <c:pt idx="32">
                  <c:v>APPEL D'OFFRES</c:v>
                </c:pt>
                <c:pt idx="33">
                  <c:v>DESIRE 3</c:v>
                </c:pt>
                <c:pt idx="34">
                  <c:v>CALISTA (ex ACACIAS) LLTS</c:v>
                </c:pt>
                <c:pt idx="35">
                  <c:v>LOLA &amp; JULIA PLS</c:v>
                </c:pt>
                <c:pt idx="36">
                  <c:v>Les Zoizos Verts (Ex Les Pins Verts)</c:v>
                </c:pt>
                <c:pt idx="37">
                  <c:v>BAOBAB</c:v>
                </c:pt>
                <c:pt idx="38">
                  <c:v>Les Brandes Verts (Ex Les Bastides d’opaline)</c:v>
                </c:pt>
                <c:pt idx="39">
                  <c:v>CANNELLE LLTS</c:v>
                </c:pt>
                <c:pt idx="40">
                  <c:v>Les Lataniers (AX 47 …) LLS</c:v>
                </c:pt>
                <c:pt idx="41">
                  <c:v>DURANTA - OPERATION 1 LLS</c:v>
                </c:pt>
                <c:pt idx="42">
                  <c:v>BEGONIA/KALOUPILE - OPERATION 2</c:v>
                </c:pt>
                <c:pt idx="43">
                  <c:v>CILAOS AH 568 LLS</c:v>
                </c:pt>
                <c:pt idx="44">
                  <c:v>PAPYRUS </c:v>
                </c:pt>
                <c:pt idx="45">
                  <c:v>Croix Bigat LLTS</c:v>
                </c:pt>
                <c:pt idx="46">
                  <c:v>MORINGA LLS</c:v>
                </c:pt>
                <c:pt idx="47">
                  <c:v>CASTOR LLS</c:v>
                </c:pt>
                <c:pt idx="48">
                  <c:v>CALLIOPE LLS</c:v>
                </c:pt>
                <c:pt idx="49">
                  <c:v>PEPINIERE LLS</c:v>
                </c:pt>
                <c:pt idx="51">
                  <c:v>TRAVAUX</c:v>
                </c:pt>
                <c:pt idx="52">
                  <c:v>VEFA Frantz SANASSAMA (Ex ADJIBI LLTS)</c:v>
                </c:pt>
                <c:pt idx="53">
                  <c:v>VEFA JARDINS PARTAGES T1 Bat J - 40 PLS </c:v>
                </c:pt>
                <c:pt idx="54">
                  <c:v>VEFA JARDINS PARTAGES T1 Bat E - 34 LLS </c:v>
                </c:pt>
                <c:pt idx="55">
                  <c:v>VEFA JARDINS PARTAGES T1 Bat I 40 LLS </c:v>
                </c:pt>
                <c:pt idx="56">
                  <c:v>IKARIA LLS</c:v>
                </c:pt>
                <c:pt idx="57">
                  <c:v>GORBATCHEV</c:v>
                </c:pt>
                <c:pt idx="58">
                  <c:v>VEFA JARDINS PARTAGES T2 Bat F - 48 LLS </c:v>
                </c:pt>
                <c:pt idx="59">
                  <c:v>VEFA JARDINS PARTAGES T2 Bat G - 34 PLS </c:v>
                </c:pt>
                <c:pt idx="60">
                  <c:v>VEFA JARDINS PARTAGES T2 Bat H - 48 LLTS RPA</c:v>
                </c:pt>
                <c:pt idx="61">
                  <c:v>VEFA JARDINS PARTAGES T2 Bat K - 17 LLS </c:v>
                </c:pt>
                <c:pt idx="62">
                  <c:v>GINGKO &amp; BILOBA LLS</c:v>
                </c:pt>
                <c:pt idx="63">
                  <c:v>DESIRE 3</c:v>
                </c:pt>
                <c:pt idx="64">
                  <c:v>VEFA JARDINS PARTAGES T3 Bat A/B - 18 LLTS </c:v>
                </c:pt>
                <c:pt idx="65">
                  <c:v>VEFA JARDINS PARTAGES T3 Bat A/B - 48 LLS </c:v>
                </c:pt>
                <c:pt idx="66">
                  <c:v>VEFA JARDINS PARTAGES T3 Bat C - 36 PLS </c:v>
                </c:pt>
                <c:pt idx="67">
                  <c:v>RESIDENCE SOCIALE EL 1163</c:v>
                </c:pt>
                <c:pt idx="68">
                  <c:v>RESIDENCE SOCIALE EW 317</c:v>
                </c:pt>
                <c:pt idx="69">
                  <c:v>VEFA HAMEAU DU PÈRE MARTIN LLS</c:v>
                </c:pt>
                <c:pt idx="70">
                  <c:v>CALISTA (ex ACACIAS) LLTS</c:v>
                </c:pt>
                <c:pt idx="71">
                  <c:v>VEFA BERIVE LLS</c:v>
                </c:pt>
                <c:pt idx="72">
                  <c:v>LOLA &amp; JULIA PLS</c:v>
                </c:pt>
                <c:pt idx="73">
                  <c:v>Les Zoizos Verts (Ex Les Pins Verts)</c:v>
                </c:pt>
                <c:pt idx="74">
                  <c:v>VEFA HARMONIE LLS</c:v>
                </c:pt>
                <c:pt idx="75">
                  <c:v>BAOBAB</c:v>
                </c:pt>
                <c:pt idx="76">
                  <c:v>Les Brandes Verts (Ex Les Bastides d’opaline)</c:v>
                </c:pt>
                <c:pt idx="77">
                  <c:v>VEFA PETIT NATTE LLTS</c:v>
                </c:pt>
                <c:pt idx="78">
                  <c:v>CANNELLE LLTS</c:v>
                </c:pt>
                <c:pt idx="79">
                  <c:v>Les Lataniers (AX 47 …) LLS</c:v>
                </c:pt>
                <c:pt idx="80">
                  <c:v>VEFA JARDINS SUSPENDUS - JEUNES ACTIFS</c:v>
                </c:pt>
                <c:pt idx="81">
                  <c:v>VEFA Ignace HOARAU LLS</c:v>
                </c:pt>
                <c:pt idx="82">
                  <c:v>VEFA MARTINEL</c:v>
                </c:pt>
                <c:pt idx="83">
                  <c:v>DURANTA - OPERATION 1 LLS</c:v>
                </c:pt>
                <c:pt idx="84">
                  <c:v>BEGONIA/KALOUPILE - OPERATION 2</c:v>
                </c:pt>
                <c:pt idx="85">
                  <c:v>CILAOS AH 568 LLS</c:v>
                </c:pt>
                <c:pt idx="86">
                  <c:v>PAPYRUS </c:v>
                </c:pt>
                <c:pt idx="87">
                  <c:v>VEFA MAZEAU ROUSSEL  6a - 10 LLTS</c:v>
                </c:pt>
                <c:pt idx="88">
                  <c:v>Croix Bigat LLTS</c:v>
                </c:pt>
                <c:pt idx="89">
                  <c:v>MORINGA LLS</c:v>
                </c:pt>
                <c:pt idx="90">
                  <c:v>CASTOR LLS</c:v>
                </c:pt>
                <c:pt idx="91">
                  <c:v>CALLIOPE LLS</c:v>
                </c:pt>
                <c:pt idx="92">
                  <c:v>PEPINIERE LLS</c:v>
                </c:pt>
                <c:pt idx="94">
                  <c:v>GPA</c:v>
                </c:pt>
                <c:pt idx="95">
                  <c:v>Bras de la Plaine LLTS</c:v>
                </c:pt>
                <c:pt idx="96">
                  <c:v>INDIGO Tranche 1</c:v>
                </c:pt>
                <c:pt idx="97">
                  <c:v>VEFA Dr René Fontaine  (ex Résidence BERTAUT LLS RPA)</c:v>
                </c:pt>
                <c:pt idx="98">
                  <c:v>INDIGO Tranche 2 LLS</c:v>
                </c:pt>
                <c:pt idx="99">
                  <c:v>VEFA Goulam Mamode GANGATE (ex HORUS)</c:v>
                </c:pt>
                <c:pt idx="100">
                  <c:v>JAMY HOARAU (ex BOULANGER LLS)</c:v>
                </c:pt>
                <c:pt idx="120">
                  <c:v>Date du jour</c:v>
                </c:pt>
              </c:strCache>
            </c:strRef>
          </c:cat>
          <c:val>
            <c:numRef>
              <c:f>'Planning Gantt 1'!$C$5:$C$125</c:f>
              <c:numCache>
                <c:formatCode>dd/mm/yy;@</c:formatCode>
                <c:ptCount val="121"/>
                <c:pt idx="1">
                  <c:v>44382</c:v>
                </c:pt>
                <c:pt idx="2">
                  <c:v>44887</c:v>
                </c:pt>
                <c:pt idx="3">
                  <c:v>45517</c:v>
                </c:pt>
                <c:pt idx="4">
                  <c:v>44749</c:v>
                </c:pt>
                <c:pt idx="5">
                  <c:v>45517</c:v>
                </c:pt>
                <c:pt idx="6">
                  <c:v>45517</c:v>
                </c:pt>
                <c:pt idx="7">
                  <c:v>45517</c:v>
                </c:pt>
                <c:pt idx="8">
                  <c:v>45139</c:v>
                </c:pt>
                <c:pt idx="9">
                  <c:v>45198</c:v>
                </c:pt>
                <c:pt idx="10">
                  <c:v>44103</c:v>
                </c:pt>
                <c:pt idx="11">
                  <c:v>44749</c:v>
                </c:pt>
                <c:pt idx="12">
                  <c:v>45362</c:v>
                </c:pt>
                <c:pt idx="13">
                  <c:v>45517</c:v>
                </c:pt>
                <c:pt idx="14">
                  <c:v>45385</c:v>
                </c:pt>
                <c:pt idx="15">
                  <c:v>45222</c:v>
                </c:pt>
                <c:pt idx="16">
                  <c:v>45379</c:v>
                </c:pt>
                <c:pt idx="17">
                  <c:v>45391</c:v>
                </c:pt>
                <c:pt idx="18">
                  <c:v>45148</c:v>
                </c:pt>
                <c:pt idx="19">
                  <c:v>45517</c:v>
                </c:pt>
                <c:pt idx="20">
                  <c:v>45517</c:v>
                </c:pt>
                <c:pt idx="21">
                  <c:v>45517</c:v>
                </c:pt>
                <c:pt idx="22">
                  <c:v>45517</c:v>
                </c:pt>
                <c:pt idx="23">
                  <c:v>45517</c:v>
                </c:pt>
                <c:pt idx="24">
                  <c:v>45320</c:v>
                </c:pt>
                <c:pt idx="25">
                  <c:v>45517</c:v>
                </c:pt>
                <c:pt idx="26">
                  <c:v>45517</c:v>
                </c:pt>
                <c:pt idx="27">
                  <c:v>45327</c:v>
                </c:pt>
                <c:pt idx="28">
                  <c:v>0</c:v>
                </c:pt>
                <c:pt idx="29">
                  <c:v>45517</c:v>
                </c:pt>
                <c:pt idx="30">
                  <c:v>45517</c:v>
                </c:pt>
                <c:pt idx="31">
                  <c:v>45517</c:v>
                </c:pt>
                <c:pt idx="33">
                  <c:v>45517</c:v>
                </c:pt>
                <c:pt idx="34">
                  <c:v>45550</c:v>
                </c:pt>
                <c:pt idx="35">
                  <c:v>45550</c:v>
                </c:pt>
                <c:pt idx="36">
                  <c:v>45550</c:v>
                </c:pt>
                <c:pt idx="37">
                  <c:v>45641</c:v>
                </c:pt>
                <c:pt idx="38">
                  <c:v>45641</c:v>
                </c:pt>
                <c:pt idx="39">
                  <c:v>45792</c:v>
                </c:pt>
                <c:pt idx="40">
                  <c:v>45792</c:v>
                </c:pt>
                <c:pt idx="41">
                  <c:v>45792</c:v>
                </c:pt>
                <c:pt idx="42">
                  <c:v>45792</c:v>
                </c:pt>
                <c:pt idx="43">
                  <c:v>45823</c:v>
                </c:pt>
                <c:pt idx="44">
                  <c:v>46157</c:v>
                </c:pt>
                <c:pt idx="45">
                  <c:v>46157</c:v>
                </c:pt>
                <c:pt idx="46">
                  <c:v>46157</c:v>
                </c:pt>
                <c:pt idx="47">
                  <c:v>46280</c:v>
                </c:pt>
                <c:pt idx="48">
                  <c:v>46522</c:v>
                </c:pt>
                <c:pt idx="49">
                  <c:v>46522</c:v>
                </c:pt>
                <c:pt idx="52">
                  <c:v>44368</c:v>
                </c:pt>
                <c:pt idx="53">
                  <c:v>45076</c:v>
                </c:pt>
                <c:pt idx="54">
                  <c:v>45076</c:v>
                </c:pt>
                <c:pt idx="55">
                  <c:v>45076</c:v>
                </c:pt>
                <c:pt idx="56">
                  <c:v>45076</c:v>
                </c:pt>
                <c:pt idx="57">
                  <c:v>45196</c:v>
                </c:pt>
                <c:pt idx="58">
                  <c:v>45352</c:v>
                </c:pt>
                <c:pt idx="59">
                  <c:v>45352</c:v>
                </c:pt>
                <c:pt idx="60">
                  <c:v>45352</c:v>
                </c:pt>
                <c:pt idx="61">
                  <c:v>45352</c:v>
                </c:pt>
                <c:pt idx="62">
                  <c:v>45485</c:v>
                </c:pt>
                <c:pt idx="63">
                  <c:v>45598</c:v>
                </c:pt>
                <c:pt idx="64">
                  <c:v>45611</c:v>
                </c:pt>
                <c:pt idx="65">
                  <c:v>45611</c:v>
                </c:pt>
                <c:pt idx="66">
                  <c:v>45611</c:v>
                </c:pt>
                <c:pt idx="67">
                  <c:v>45626</c:v>
                </c:pt>
                <c:pt idx="68">
                  <c:v>45703</c:v>
                </c:pt>
                <c:pt idx="69">
                  <c:v>45731</c:v>
                </c:pt>
                <c:pt idx="70">
                  <c:v>45823</c:v>
                </c:pt>
                <c:pt idx="71">
                  <c:v>45823</c:v>
                </c:pt>
                <c:pt idx="72">
                  <c:v>45823</c:v>
                </c:pt>
                <c:pt idx="73">
                  <c:v>45823</c:v>
                </c:pt>
                <c:pt idx="74">
                  <c:v>45915</c:v>
                </c:pt>
                <c:pt idx="75">
                  <c:v>45915</c:v>
                </c:pt>
                <c:pt idx="76">
                  <c:v>45915</c:v>
                </c:pt>
                <c:pt idx="77">
                  <c:v>45915</c:v>
                </c:pt>
                <c:pt idx="78">
                  <c:v>46068</c:v>
                </c:pt>
                <c:pt idx="79">
                  <c:v>46068</c:v>
                </c:pt>
                <c:pt idx="80">
                  <c:v>46068</c:v>
                </c:pt>
                <c:pt idx="81">
                  <c:v>46068</c:v>
                </c:pt>
                <c:pt idx="82">
                  <c:v>46068</c:v>
                </c:pt>
                <c:pt idx="83">
                  <c:v>46068</c:v>
                </c:pt>
                <c:pt idx="84">
                  <c:v>46068</c:v>
                </c:pt>
                <c:pt idx="85">
                  <c:v>46096</c:v>
                </c:pt>
                <c:pt idx="86">
                  <c:v>46433</c:v>
                </c:pt>
                <c:pt idx="87">
                  <c:v>46433</c:v>
                </c:pt>
                <c:pt idx="88">
                  <c:v>46433</c:v>
                </c:pt>
                <c:pt idx="89">
                  <c:v>46433</c:v>
                </c:pt>
                <c:pt idx="90">
                  <c:v>46553</c:v>
                </c:pt>
                <c:pt idx="91">
                  <c:v>46798</c:v>
                </c:pt>
                <c:pt idx="92">
                  <c:v>46798</c:v>
                </c:pt>
                <c:pt idx="95">
                  <c:v>45162</c:v>
                </c:pt>
                <c:pt idx="96">
                  <c:v>45195</c:v>
                </c:pt>
                <c:pt idx="97">
                  <c:v>45200</c:v>
                </c:pt>
                <c:pt idx="98">
                  <c:v>45257</c:v>
                </c:pt>
                <c:pt idx="99">
                  <c:v>45470</c:v>
                </c:pt>
                <c:pt idx="100">
                  <c:v>45470</c:v>
                </c:pt>
                <c:pt idx="120">
                  <c:v>45517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3D-407C-8A87-AA0CBA5E8838}"/>
            </c:ext>
          </c:extLst>
        </c:ser>
        <c:ser>
          <c:idx val="1"/>
          <c:order val="1"/>
          <c:tx>
            <c:strRef>
              <c:f>'Planning Gantt 1'!$D$4</c:f>
              <c:strCache>
                <c:ptCount val="1"/>
                <c:pt idx="0">
                  <c:v>DUREE PREVISIONNELLE</c:v>
                </c:pt>
              </c:strCache>
            </c:strRef>
          </c:tx>
          <c:spPr>
            <a:solidFill>
              <a:srgbClr val="FD8B9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D8B9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693D-407C-8A87-AA0CBA5E8838}"/>
              </c:ext>
            </c:extLst>
          </c:dPt>
          <c:dPt>
            <c:idx val="12"/>
            <c:invertIfNegative val="0"/>
            <c:bubble3D val="0"/>
            <c:spPr>
              <a:solidFill>
                <a:srgbClr val="FD8B9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693D-407C-8A87-AA0CBA5E8838}"/>
              </c:ext>
            </c:extLst>
          </c:dPt>
          <c:dPt>
            <c:idx val="27"/>
            <c:invertIfNegative val="0"/>
            <c:bubble3D val="0"/>
            <c:spPr>
              <a:solidFill>
                <a:srgbClr val="FD8B9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693D-407C-8A87-AA0CBA5E8838}"/>
              </c:ext>
            </c:extLst>
          </c:dPt>
          <c:dPt>
            <c:idx val="32"/>
            <c:invertIfNegative val="0"/>
            <c:bubble3D val="0"/>
            <c:spPr>
              <a:solidFill>
                <a:srgbClr val="FD8B9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693D-407C-8A87-AA0CBA5E8838}"/>
              </c:ext>
            </c:extLst>
          </c:dPt>
          <c:dPt>
            <c:idx val="33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693D-407C-8A87-AA0CBA5E8838}"/>
              </c:ext>
            </c:extLst>
          </c:dPt>
          <c:dPt>
            <c:idx val="34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693D-407C-8A87-AA0CBA5E8838}"/>
              </c:ext>
            </c:extLst>
          </c:dPt>
          <c:dPt>
            <c:idx val="35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693D-407C-8A87-AA0CBA5E8838}"/>
              </c:ext>
            </c:extLst>
          </c:dPt>
          <c:dPt>
            <c:idx val="36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693D-407C-8A87-AA0CBA5E8838}"/>
              </c:ext>
            </c:extLst>
          </c:dPt>
          <c:dPt>
            <c:idx val="37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693D-407C-8A87-AA0CBA5E8838}"/>
              </c:ext>
            </c:extLst>
          </c:dPt>
          <c:dPt>
            <c:idx val="38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4-693D-407C-8A87-AA0CBA5E8838}"/>
              </c:ext>
            </c:extLst>
          </c:dPt>
          <c:dPt>
            <c:idx val="39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693D-407C-8A87-AA0CBA5E8838}"/>
              </c:ext>
            </c:extLst>
          </c:dPt>
          <c:dPt>
            <c:idx val="40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8-693D-407C-8A87-AA0CBA5E8838}"/>
              </c:ext>
            </c:extLst>
          </c:dPt>
          <c:dPt>
            <c:idx val="41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A-693D-407C-8A87-AA0CBA5E8838}"/>
              </c:ext>
            </c:extLst>
          </c:dPt>
          <c:dPt>
            <c:idx val="42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C-693D-407C-8A87-AA0CBA5E8838}"/>
              </c:ext>
            </c:extLst>
          </c:dPt>
          <c:dPt>
            <c:idx val="43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693D-407C-8A87-AA0CBA5E8838}"/>
              </c:ext>
            </c:extLst>
          </c:dPt>
          <c:dPt>
            <c:idx val="44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693D-407C-8A87-AA0CBA5E8838}"/>
              </c:ext>
            </c:extLst>
          </c:dPt>
          <c:dPt>
            <c:idx val="47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2-693D-407C-8A87-AA0CBA5E8838}"/>
              </c:ext>
            </c:extLst>
          </c:dPt>
          <c:dPt>
            <c:idx val="51"/>
            <c:invertIfNegative val="0"/>
            <c:bubble3D val="0"/>
            <c:spPr>
              <a:solidFill>
                <a:srgbClr val="FD8B9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4-693D-407C-8A87-AA0CBA5E8838}"/>
              </c:ext>
            </c:extLst>
          </c:dPt>
          <c:dPt>
            <c:idx val="52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6-693D-407C-8A87-AA0CBA5E8838}"/>
              </c:ext>
            </c:extLst>
          </c:dPt>
          <c:dPt>
            <c:idx val="53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8-693D-407C-8A87-AA0CBA5E8838}"/>
              </c:ext>
            </c:extLst>
          </c:dPt>
          <c:dPt>
            <c:idx val="54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A-693D-407C-8A87-AA0CBA5E8838}"/>
              </c:ext>
            </c:extLst>
          </c:dPt>
          <c:dPt>
            <c:idx val="55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C-693D-407C-8A87-AA0CBA5E8838}"/>
              </c:ext>
            </c:extLst>
          </c:dPt>
          <c:dPt>
            <c:idx val="56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E-693D-407C-8A87-AA0CBA5E8838}"/>
              </c:ext>
            </c:extLst>
          </c:dPt>
          <c:dPt>
            <c:idx val="57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0-693D-407C-8A87-AA0CBA5E8838}"/>
              </c:ext>
            </c:extLst>
          </c:dPt>
          <c:dPt>
            <c:idx val="58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2-693D-407C-8A87-AA0CBA5E8838}"/>
              </c:ext>
            </c:extLst>
          </c:dPt>
          <c:dPt>
            <c:idx val="59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4-693D-407C-8A87-AA0CBA5E8838}"/>
              </c:ext>
            </c:extLst>
          </c:dPt>
          <c:dPt>
            <c:idx val="6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6-693D-407C-8A87-AA0CBA5E8838}"/>
              </c:ext>
            </c:extLst>
          </c:dPt>
          <c:dPt>
            <c:idx val="6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8-693D-407C-8A87-AA0CBA5E8838}"/>
              </c:ext>
            </c:extLst>
          </c:dPt>
          <c:dPt>
            <c:idx val="62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A-693D-407C-8A87-AA0CBA5E8838}"/>
              </c:ext>
            </c:extLst>
          </c:dPt>
          <c:dPt>
            <c:idx val="63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C-693D-407C-8A87-AA0CBA5E8838}"/>
              </c:ext>
            </c:extLst>
          </c:dPt>
          <c:dPt>
            <c:idx val="64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E-693D-407C-8A87-AA0CBA5E8838}"/>
              </c:ext>
            </c:extLst>
          </c:dPt>
          <c:dPt>
            <c:idx val="65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0-693D-407C-8A87-AA0CBA5E8838}"/>
              </c:ext>
            </c:extLst>
          </c:dPt>
          <c:dPt>
            <c:idx val="66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2-693D-407C-8A87-AA0CBA5E8838}"/>
              </c:ext>
            </c:extLst>
          </c:dPt>
          <c:dPt>
            <c:idx val="67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4-693D-407C-8A87-AA0CBA5E8838}"/>
              </c:ext>
            </c:extLst>
          </c:dPt>
          <c:dPt>
            <c:idx val="68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6-693D-407C-8A87-AA0CBA5E8838}"/>
              </c:ext>
            </c:extLst>
          </c:dPt>
          <c:dPt>
            <c:idx val="69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8-693D-407C-8A87-AA0CBA5E8838}"/>
              </c:ext>
            </c:extLst>
          </c:dPt>
          <c:dPt>
            <c:idx val="7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A-693D-407C-8A87-AA0CBA5E8838}"/>
              </c:ext>
            </c:extLst>
          </c:dPt>
          <c:dPt>
            <c:idx val="7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C-693D-407C-8A87-AA0CBA5E8838}"/>
              </c:ext>
            </c:extLst>
          </c:dPt>
          <c:dPt>
            <c:idx val="72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E-693D-407C-8A87-AA0CBA5E8838}"/>
              </c:ext>
            </c:extLst>
          </c:dPt>
          <c:dPt>
            <c:idx val="73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0-693D-407C-8A87-AA0CBA5E8838}"/>
              </c:ext>
            </c:extLst>
          </c:dPt>
          <c:dPt>
            <c:idx val="74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2-693D-407C-8A87-AA0CBA5E8838}"/>
              </c:ext>
            </c:extLst>
          </c:dPt>
          <c:dPt>
            <c:idx val="75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4-693D-407C-8A87-AA0CBA5E8838}"/>
              </c:ext>
            </c:extLst>
          </c:dPt>
          <c:dPt>
            <c:idx val="76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6-693D-407C-8A87-AA0CBA5E8838}"/>
              </c:ext>
            </c:extLst>
          </c:dPt>
          <c:dPt>
            <c:idx val="77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8-693D-407C-8A87-AA0CBA5E8838}"/>
              </c:ext>
            </c:extLst>
          </c:dPt>
          <c:dPt>
            <c:idx val="78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A-693D-407C-8A87-AA0CBA5E8838}"/>
              </c:ext>
            </c:extLst>
          </c:dPt>
          <c:dPt>
            <c:idx val="79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C-693D-407C-8A87-AA0CBA5E8838}"/>
              </c:ext>
            </c:extLst>
          </c:dPt>
          <c:dPt>
            <c:idx val="8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E-693D-407C-8A87-AA0CBA5E8838}"/>
              </c:ext>
            </c:extLst>
          </c:dPt>
          <c:dPt>
            <c:idx val="8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0-693D-407C-8A87-AA0CBA5E8838}"/>
              </c:ext>
            </c:extLst>
          </c:dPt>
          <c:dPt>
            <c:idx val="82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2-693D-407C-8A87-AA0CBA5E8838}"/>
              </c:ext>
            </c:extLst>
          </c:dPt>
          <c:dPt>
            <c:idx val="83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4-693D-407C-8A87-AA0CBA5E8838}"/>
              </c:ext>
            </c:extLst>
          </c:dPt>
          <c:dPt>
            <c:idx val="84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6-693D-407C-8A87-AA0CBA5E8838}"/>
              </c:ext>
            </c:extLst>
          </c:dPt>
          <c:dPt>
            <c:idx val="85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8-693D-407C-8A87-AA0CBA5E8838}"/>
              </c:ext>
            </c:extLst>
          </c:dPt>
          <c:dPt>
            <c:idx val="86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A-693D-407C-8A87-AA0CBA5E8838}"/>
              </c:ext>
            </c:extLst>
          </c:dPt>
          <c:dPt>
            <c:idx val="9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C-693D-407C-8A87-AA0CBA5E8838}"/>
              </c:ext>
            </c:extLst>
          </c:dPt>
          <c:dPt>
            <c:idx val="94"/>
            <c:invertIfNegative val="0"/>
            <c:bubble3D val="0"/>
            <c:spPr>
              <a:solidFill>
                <a:srgbClr val="1DC4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E-693D-407C-8A87-AA0CBA5E8838}"/>
              </c:ext>
            </c:extLst>
          </c:dPt>
          <c:dPt>
            <c:idx val="95"/>
            <c:invertIfNegative val="0"/>
            <c:bubble3D val="0"/>
            <c:spPr>
              <a:solidFill>
                <a:srgbClr val="1DC4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0-693D-407C-8A87-AA0CBA5E8838}"/>
              </c:ext>
            </c:extLst>
          </c:dPt>
          <c:dPt>
            <c:idx val="96"/>
            <c:invertIfNegative val="0"/>
            <c:bubble3D val="0"/>
            <c:spPr>
              <a:solidFill>
                <a:srgbClr val="1DC4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2-693D-407C-8A87-AA0CBA5E8838}"/>
              </c:ext>
            </c:extLst>
          </c:dPt>
          <c:dPt>
            <c:idx val="97"/>
            <c:invertIfNegative val="0"/>
            <c:bubble3D val="0"/>
            <c:spPr>
              <a:solidFill>
                <a:srgbClr val="1DC4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4-693D-407C-8A87-AA0CBA5E8838}"/>
              </c:ext>
            </c:extLst>
          </c:dPt>
          <c:dPt>
            <c:idx val="98"/>
            <c:invertIfNegative val="0"/>
            <c:bubble3D val="0"/>
            <c:spPr>
              <a:solidFill>
                <a:srgbClr val="1DC4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6-693D-407C-8A87-AA0CBA5E8838}"/>
              </c:ext>
            </c:extLst>
          </c:dPt>
          <c:dPt>
            <c:idx val="99"/>
            <c:invertIfNegative val="0"/>
            <c:bubble3D val="0"/>
            <c:spPr>
              <a:solidFill>
                <a:srgbClr val="1DC4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8-693D-407C-8A87-AA0CBA5E8838}"/>
              </c:ext>
            </c:extLst>
          </c:dPt>
          <c:dPt>
            <c:idx val="100"/>
            <c:invertIfNegative val="0"/>
            <c:bubble3D val="0"/>
            <c:spPr>
              <a:solidFill>
                <a:srgbClr val="1DC4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A-693D-407C-8A87-AA0CBA5E8838}"/>
              </c:ext>
            </c:extLst>
          </c:dPt>
          <c:dPt>
            <c:idx val="102"/>
            <c:invertIfNegative val="0"/>
            <c:bubble3D val="0"/>
            <c:spPr>
              <a:solidFill>
                <a:srgbClr val="FD8B9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C-693D-407C-8A87-AA0CBA5E8838}"/>
              </c:ext>
            </c:extLst>
          </c:dPt>
          <c:dPt>
            <c:idx val="103"/>
            <c:invertIfNegative val="0"/>
            <c:bubble3D val="0"/>
            <c:spPr>
              <a:solidFill>
                <a:srgbClr val="FD8B9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E-693D-407C-8A87-AA0CBA5E8838}"/>
              </c:ext>
            </c:extLst>
          </c:dPt>
          <c:dPt>
            <c:idx val="105"/>
            <c:invertIfNegative val="0"/>
            <c:bubble3D val="0"/>
            <c:spPr>
              <a:solidFill>
                <a:srgbClr val="FD8B9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0-693D-407C-8A87-AA0CBA5E8838}"/>
              </c:ext>
            </c:extLst>
          </c:dPt>
          <c:dPt>
            <c:idx val="108"/>
            <c:invertIfNegative val="0"/>
            <c:bubble3D val="0"/>
            <c:spPr>
              <a:solidFill>
                <a:srgbClr val="FD8B9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2-693D-407C-8A87-AA0CBA5E8838}"/>
              </c:ext>
            </c:extLst>
          </c:dPt>
          <c:dPt>
            <c:idx val="109"/>
            <c:invertIfNegative val="0"/>
            <c:bubble3D val="0"/>
            <c:spPr>
              <a:solidFill>
                <a:srgbClr val="FD8B9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4-693D-407C-8A87-AA0CBA5E8838}"/>
              </c:ext>
            </c:extLst>
          </c:dPt>
          <c:dPt>
            <c:idx val="111"/>
            <c:invertIfNegative val="0"/>
            <c:bubble3D val="0"/>
            <c:spPr>
              <a:solidFill>
                <a:srgbClr val="FD8B9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6-693D-407C-8A87-AA0CBA5E8838}"/>
              </c:ext>
            </c:extLst>
          </c:dPt>
          <c:dPt>
            <c:idx val="113"/>
            <c:invertIfNegative val="0"/>
            <c:bubble3D val="0"/>
            <c:spPr>
              <a:solidFill>
                <a:srgbClr val="FD8B9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8-693D-407C-8A87-AA0CBA5E8838}"/>
              </c:ext>
            </c:extLst>
          </c:dPt>
          <c:dPt>
            <c:idx val="116"/>
            <c:invertIfNegative val="0"/>
            <c:bubble3D val="0"/>
            <c:spPr>
              <a:solidFill>
                <a:srgbClr val="FD8B9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A-693D-407C-8A87-AA0CBA5E8838}"/>
              </c:ext>
            </c:extLst>
          </c:dPt>
          <c:dPt>
            <c:idx val="120"/>
            <c:invertIfNegative val="0"/>
            <c:bubble3D val="0"/>
            <c:spPr>
              <a:solidFill>
                <a:srgbClr val="FD8B9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C-693D-407C-8A87-AA0CBA5E8838}"/>
              </c:ext>
            </c:extLst>
          </c:dPt>
          <c:dLbls>
            <c:dLbl>
              <c:idx val="107"/>
              <c:spPr>
                <a:solidFill>
                  <a:srgbClr val="FF0000"/>
                </a:solidFill>
                <a:ln>
                  <a:solidFill>
                    <a:schemeClr val="dk1">
                      <a:lumMod val="25000"/>
                      <a:lumOff val="75000"/>
                    </a:schemeClr>
                  </a:solidFill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downArrowCallout">
                      <a:avLst/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8D-693D-407C-8A87-AA0CBA5E8838}"/>
                </c:ext>
              </c:extLst>
            </c:dLbl>
            <c:spPr>
              <a:solidFill>
                <a:schemeClr val="lt1"/>
              </a:solidFill>
              <a:ln>
                <a:solidFill>
                  <a:schemeClr val="dk1">
                    <a:lumMod val="25000"/>
                    <a:lumOff val="75000"/>
                  </a:scheme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downArrow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'Planning Gantt 1'!$A$5:$A$125</c:f>
              <c:strCache>
                <c:ptCount val="121"/>
                <c:pt idx="0">
                  <c:v>ETUDES</c:v>
                </c:pt>
                <c:pt idx="1">
                  <c:v>CALISTA (ex ACACIAS) LLTS</c:v>
                </c:pt>
                <c:pt idx="2">
                  <c:v>LOLA &amp; JULIA PLS</c:v>
                </c:pt>
                <c:pt idx="3">
                  <c:v>VEFA HAMEAU DU PÈRE MARTIN LLS</c:v>
                </c:pt>
                <c:pt idx="4">
                  <c:v>Les Zoizos Verts (Ex Les Pins Verts)</c:v>
                </c:pt>
                <c:pt idx="5">
                  <c:v>VEFA JARDINS PARTAGES T3 Bat A/B - 18 LLTS </c:v>
                </c:pt>
                <c:pt idx="6">
                  <c:v>VEFA JARDINS PARTAGES T3 Bat A/B - 48 LLS </c:v>
                </c:pt>
                <c:pt idx="7">
                  <c:v>VEFA JARDINS PARTAGES T3 Bat C - 36 PLS </c:v>
                </c:pt>
                <c:pt idx="8">
                  <c:v>RESIDENCE SOCIALE EL 1163</c:v>
                </c:pt>
                <c:pt idx="9">
                  <c:v>VEFA BERIVE LLS</c:v>
                </c:pt>
                <c:pt idx="10">
                  <c:v>BAOBAB</c:v>
                </c:pt>
                <c:pt idx="11">
                  <c:v>Les Brandes Verts (Ex Les Bastides d’opaline)</c:v>
                </c:pt>
                <c:pt idx="12">
                  <c:v>RESIDENCE SOCIALE EW 317</c:v>
                </c:pt>
                <c:pt idx="13">
                  <c:v>VEFA HARMONIE LLS</c:v>
                </c:pt>
                <c:pt idx="14">
                  <c:v>CANNELLE LLTS</c:v>
                </c:pt>
                <c:pt idx="15">
                  <c:v>Les Lataniers (AX 47 …) LLS</c:v>
                </c:pt>
                <c:pt idx="16">
                  <c:v>DURANTA - OPERATION 1 LLS</c:v>
                </c:pt>
                <c:pt idx="17">
                  <c:v>BEGONIA/KALOUPILE - OPERATION 2</c:v>
                </c:pt>
                <c:pt idx="18">
                  <c:v>CILAOS AH 568 LLS</c:v>
                </c:pt>
                <c:pt idx="19">
                  <c:v>VEFA PETIT NATTE LLTS</c:v>
                </c:pt>
                <c:pt idx="20">
                  <c:v>VEFA JARDINS SUSPENDUS - JEUNES ACTIFS</c:v>
                </c:pt>
                <c:pt idx="21">
                  <c:v>VEFA Ignace HOARAU LLS</c:v>
                </c:pt>
                <c:pt idx="22">
                  <c:v>VEFA MARTINEL</c:v>
                </c:pt>
                <c:pt idx="23">
                  <c:v>PAPYRUS </c:v>
                </c:pt>
                <c:pt idx="24">
                  <c:v>Croix Bigat LLTS</c:v>
                </c:pt>
                <c:pt idx="25">
                  <c:v>MORINGA LLS</c:v>
                </c:pt>
                <c:pt idx="26">
                  <c:v>VEFA MAZEAU ROUSSEL  6a - 10 LLTS</c:v>
                </c:pt>
                <c:pt idx="27">
                  <c:v>CASTOR LLS</c:v>
                </c:pt>
                <c:pt idx="28">
                  <c:v>GALLIEN</c:v>
                </c:pt>
                <c:pt idx="29">
                  <c:v>VEFA EK 98-99</c:v>
                </c:pt>
                <c:pt idx="30">
                  <c:v>CALLIOPE LLS</c:v>
                </c:pt>
                <c:pt idx="31">
                  <c:v>PEPINIERE LLS</c:v>
                </c:pt>
                <c:pt idx="32">
                  <c:v>APPEL D'OFFRES</c:v>
                </c:pt>
                <c:pt idx="33">
                  <c:v>DESIRE 3</c:v>
                </c:pt>
                <c:pt idx="34">
                  <c:v>CALISTA (ex ACACIAS) LLTS</c:v>
                </c:pt>
                <c:pt idx="35">
                  <c:v>LOLA &amp; JULIA PLS</c:v>
                </c:pt>
                <c:pt idx="36">
                  <c:v>Les Zoizos Verts (Ex Les Pins Verts)</c:v>
                </c:pt>
                <c:pt idx="37">
                  <c:v>BAOBAB</c:v>
                </c:pt>
                <c:pt idx="38">
                  <c:v>Les Brandes Verts (Ex Les Bastides d’opaline)</c:v>
                </c:pt>
                <c:pt idx="39">
                  <c:v>CANNELLE LLTS</c:v>
                </c:pt>
                <c:pt idx="40">
                  <c:v>Les Lataniers (AX 47 …) LLS</c:v>
                </c:pt>
                <c:pt idx="41">
                  <c:v>DURANTA - OPERATION 1 LLS</c:v>
                </c:pt>
                <c:pt idx="42">
                  <c:v>BEGONIA/KALOUPILE - OPERATION 2</c:v>
                </c:pt>
                <c:pt idx="43">
                  <c:v>CILAOS AH 568 LLS</c:v>
                </c:pt>
                <c:pt idx="44">
                  <c:v>PAPYRUS </c:v>
                </c:pt>
                <c:pt idx="45">
                  <c:v>Croix Bigat LLTS</c:v>
                </c:pt>
                <c:pt idx="46">
                  <c:v>MORINGA LLS</c:v>
                </c:pt>
                <c:pt idx="47">
                  <c:v>CASTOR LLS</c:v>
                </c:pt>
                <c:pt idx="48">
                  <c:v>CALLIOPE LLS</c:v>
                </c:pt>
                <c:pt idx="49">
                  <c:v>PEPINIERE LLS</c:v>
                </c:pt>
                <c:pt idx="51">
                  <c:v>TRAVAUX</c:v>
                </c:pt>
                <c:pt idx="52">
                  <c:v>VEFA Frantz SANASSAMA (Ex ADJIBI LLTS)</c:v>
                </c:pt>
                <c:pt idx="53">
                  <c:v>VEFA JARDINS PARTAGES T1 Bat J - 40 PLS </c:v>
                </c:pt>
                <c:pt idx="54">
                  <c:v>VEFA JARDINS PARTAGES T1 Bat E - 34 LLS </c:v>
                </c:pt>
                <c:pt idx="55">
                  <c:v>VEFA JARDINS PARTAGES T1 Bat I 40 LLS </c:v>
                </c:pt>
                <c:pt idx="56">
                  <c:v>IKARIA LLS</c:v>
                </c:pt>
                <c:pt idx="57">
                  <c:v>GORBATCHEV</c:v>
                </c:pt>
                <c:pt idx="58">
                  <c:v>VEFA JARDINS PARTAGES T2 Bat F - 48 LLS </c:v>
                </c:pt>
                <c:pt idx="59">
                  <c:v>VEFA JARDINS PARTAGES T2 Bat G - 34 PLS </c:v>
                </c:pt>
                <c:pt idx="60">
                  <c:v>VEFA JARDINS PARTAGES T2 Bat H - 48 LLTS RPA</c:v>
                </c:pt>
                <c:pt idx="61">
                  <c:v>VEFA JARDINS PARTAGES T2 Bat K - 17 LLS </c:v>
                </c:pt>
                <c:pt idx="62">
                  <c:v>GINGKO &amp; BILOBA LLS</c:v>
                </c:pt>
                <c:pt idx="63">
                  <c:v>DESIRE 3</c:v>
                </c:pt>
                <c:pt idx="64">
                  <c:v>VEFA JARDINS PARTAGES T3 Bat A/B - 18 LLTS </c:v>
                </c:pt>
                <c:pt idx="65">
                  <c:v>VEFA JARDINS PARTAGES T3 Bat A/B - 48 LLS </c:v>
                </c:pt>
                <c:pt idx="66">
                  <c:v>VEFA JARDINS PARTAGES T3 Bat C - 36 PLS </c:v>
                </c:pt>
                <c:pt idx="67">
                  <c:v>RESIDENCE SOCIALE EL 1163</c:v>
                </c:pt>
                <c:pt idx="68">
                  <c:v>RESIDENCE SOCIALE EW 317</c:v>
                </c:pt>
                <c:pt idx="69">
                  <c:v>VEFA HAMEAU DU PÈRE MARTIN LLS</c:v>
                </c:pt>
                <c:pt idx="70">
                  <c:v>CALISTA (ex ACACIAS) LLTS</c:v>
                </c:pt>
                <c:pt idx="71">
                  <c:v>VEFA BERIVE LLS</c:v>
                </c:pt>
                <c:pt idx="72">
                  <c:v>LOLA &amp; JULIA PLS</c:v>
                </c:pt>
                <c:pt idx="73">
                  <c:v>Les Zoizos Verts (Ex Les Pins Verts)</c:v>
                </c:pt>
                <c:pt idx="74">
                  <c:v>VEFA HARMONIE LLS</c:v>
                </c:pt>
                <c:pt idx="75">
                  <c:v>BAOBAB</c:v>
                </c:pt>
                <c:pt idx="76">
                  <c:v>Les Brandes Verts (Ex Les Bastides d’opaline)</c:v>
                </c:pt>
                <c:pt idx="77">
                  <c:v>VEFA PETIT NATTE LLTS</c:v>
                </c:pt>
                <c:pt idx="78">
                  <c:v>CANNELLE LLTS</c:v>
                </c:pt>
                <c:pt idx="79">
                  <c:v>Les Lataniers (AX 47 …) LLS</c:v>
                </c:pt>
                <c:pt idx="80">
                  <c:v>VEFA JARDINS SUSPENDUS - JEUNES ACTIFS</c:v>
                </c:pt>
                <c:pt idx="81">
                  <c:v>VEFA Ignace HOARAU LLS</c:v>
                </c:pt>
                <c:pt idx="82">
                  <c:v>VEFA MARTINEL</c:v>
                </c:pt>
                <c:pt idx="83">
                  <c:v>DURANTA - OPERATION 1 LLS</c:v>
                </c:pt>
                <c:pt idx="84">
                  <c:v>BEGONIA/KALOUPILE - OPERATION 2</c:v>
                </c:pt>
                <c:pt idx="85">
                  <c:v>CILAOS AH 568 LLS</c:v>
                </c:pt>
                <c:pt idx="86">
                  <c:v>PAPYRUS </c:v>
                </c:pt>
                <c:pt idx="87">
                  <c:v>VEFA MAZEAU ROUSSEL  6a - 10 LLTS</c:v>
                </c:pt>
                <c:pt idx="88">
                  <c:v>Croix Bigat LLTS</c:v>
                </c:pt>
                <c:pt idx="89">
                  <c:v>MORINGA LLS</c:v>
                </c:pt>
                <c:pt idx="90">
                  <c:v>CASTOR LLS</c:v>
                </c:pt>
                <c:pt idx="91">
                  <c:v>CALLIOPE LLS</c:v>
                </c:pt>
                <c:pt idx="92">
                  <c:v>PEPINIERE LLS</c:v>
                </c:pt>
                <c:pt idx="94">
                  <c:v>GPA</c:v>
                </c:pt>
                <c:pt idx="95">
                  <c:v>Bras de la Plaine LLTS</c:v>
                </c:pt>
                <c:pt idx="96">
                  <c:v>INDIGO Tranche 1</c:v>
                </c:pt>
                <c:pt idx="97">
                  <c:v>VEFA Dr René Fontaine  (ex Résidence BERTAUT LLS RPA)</c:v>
                </c:pt>
                <c:pt idx="98">
                  <c:v>INDIGO Tranche 2 LLS</c:v>
                </c:pt>
                <c:pt idx="99">
                  <c:v>VEFA Goulam Mamode GANGATE (ex HORUS)</c:v>
                </c:pt>
                <c:pt idx="100">
                  <c:v>JAMY HOARAU (ex BOULANGER LLS)</c:v>
                </c:pt>
                <c:pt idx="120">
                  <c:v>Date du jour</c:v>
                </c:pt>
              </c:strCache>
            </c:strRef>
          </c:cat>
          <c:val>
            <c:numRef>
              <c:f>'Planning Gantt 1'!$D$5:$D$125</c:f>
              <c:numCache>
                <c:formatCode>0</c:formatCode>
                <c:ptCount val="121"/>
                <c:pt idx="1">
                  <c:v>1168</c:v>
                </c:pt>
                <c:pt idx="2">
                  <c:v>663</c:v>
                </c:pt>
                <c:pt idx="3">
                  <c:v>33</c:v>
                </c:pt>
                <c:pt idx="4">
                  <c:v>801</c:v>
                </c:pt>
                <c:pt idx="5">
                  <c:v>63</c:v>
                </c:pt>
                <c:pt idx="6">
                  <c:v>63</c:v>
                </c:pt>
                <c:pt idx="7">
                  <c:v>63</c:v>
                </c:pt>
                <c:pt idx="8">
                  <c:v>456</c:v>
                </c:pt>
                <c:pt idx="9">
                  <c:v>443</c:v>
                </c:pt>
                <c:pt idx="10">
                  <c:v>1538</c:v>
                </c:pt>
                <c:pt idx="11">
                  <c:v>892</c:v>
                </c:pt>
                <c:pt idx="12">
                  <c:v>310</c:v>
                </c:pt>
                <c:pt idx="13">
                  <c:v>214</c:v>
                </c:pt>
                <c:pt idx="14">
                  <c:v>407</c:v>
                </c:pt>
                <c:pt idx="15">
                  <c:v>570</c:v>
                </c:pt>
                <c:pt idx="16">
                  <c:v>413</c:v>
                </c:pt>
                <c:pt idx="17">
                  <c:v>401</c:v>
                </c:pt>
                <c:pt idx="18">
                  <c:v>675</c:v>
                </c:pt>
                <c:pt idx="19">
                  <c:v>367</c:v>
                </c:pt>
                <c:pt idx="20">
                  <c:v>520</c:v>
                </c:pt>
                <c:pt idx="21">
                  <c:v>520</c:v>
                </c:pt>
                <c:pt idx="22">
                  <c:v>520</c:v>
                </c:pt>
                <c:pt idx="23">
                  <c:v>640</c:v>
                </c:pt>
                <c:pt idx="24">
                  <c:v>837</c:v>
                </c:pt>
                <c:pt idx="25">
                  <c:v>640</c:v>
                </c:pt>
                <c:pt idx="26">
                  <c:v>732</c:v>
                </c:pt>
                <c:pt idx="27">
                  <c:v>953</c:v>
                </c:pt>
                <c:pt idx="28">
                  <c:v>46402</c:v>
                </c:pt>
                <c:pt idx="29">
                  <c:v>885</c:v>
                </c:pt>
                <c:pt idx="30">
                  <c:v>1005</c:v>
                </c:pt>
                <c:pt idx="31">
                  <c:v>1005</c:v>
                </c:pt>
                <c:pt idx="33">
                  <c:v>81</c:v>
                </c:pt>
                <c:pt idx="34">
                  <c:v>273</c:v>
                </c:pt>
                <c:pt idx="35">
                  <c:v>273</c:v>
                </c:pt>
                <c:pt idx="36">
                  <c:v>273</c:v>
                </c:pt>
                <c:pt idx="37">
                  <c:v>274</c:v>
                </c:pt>
                <c:pt idx="38">
                  <c:v>274</c:v>
                </c:pt>
                <c:pt idx="39">
                  <c:v>276</c:v>
                </c:pt>
                <c:pt idx="40">
                  <c:v>276</c:v>
                </c:pt>
                <c:pt idx="41">
                  <c:v>276</c:v>
                </c:pt>
                <c:pt idx="42">
                  <c:v>276</c:v>
                </c:pt>
                <c:pt idx="43">
                  <c:v>273</c:v>
                </c:pt>
                <c:pt idx="44">
                  <c:v>276</c:v>
                </c:pt>
                <c:pt idx="45">
                  <c:v>276</c:v>
                </c:pt>
                <c:pt idx="46">
                  <c:v>276</c:v>
                </c:pt>
                <c:pt idx="47">
                  <c:v>273</c:v>
                </c:pt>
                <c:pt idx="48">
                  <c:v>276</c:v>
                </c:pt>
                <c:pt idx="49">
                  <c:v>276</c:v>
                </c:pt>
                <c:pt idx="52">
                  <c:v>1182</c:v>
                </c:pt>
                <c:pt idx="53">
                  <c:v>999</c:v>
                </c:pt>
                <c:pt idx="54">
                  <c:v>999</c:v>
                </c:pt>
                <c:pt idx="55">
                  <c:v>999</c:v>
                </c:pt>
                <c:pt idx="56">
                  <c:v>845</c:v>
                </c:pt>
                <c:pt idx="57">
                  <c:v>761</c:v>
                </c:pt>
                <c:pt idx="58">
                  <c:v>1282</c:v>
                </c:pt>
                <c:pt idx="59">
                  <c:v>1282</c:v>
                </c:pt>
                <c:pt idx="60">
                  <c:v>1282</c:v>
                </c:pt>
                <c:pt idx="61">
                  <c:v>1282</c:v>
                </c:pt>
                <c:pt idx="62">
                  <c:v>883</c:v>
                </c:pt>
                <c:pt idx="63">
                  <c:v>1064</c:v>
                </c:pt>
                <c:pt idx="64">
                  <c:v>1461</c:v>
                </c:pt>
                <c:pt idx="65">
                  <c:v>1461</c:v>
                </c:pt>
                <c:pt idx="66">
                  <c:v>1461</c:v>
                </c:pt>
                <c:pt idx="67">
                  <c:v>304</c:v>
                </c:pt>
                <c:pt idx="68">
                  <c:v>303</c:v>
                </c:pt>
                <c:pt idx="69">
                  <c:v>1188</c:v>
                </c:pt>
                <c:pt idx="70">
                  <c:v>1065</c:v>
                </c:pt>
                <c:pt idx="71">
                  <c:v>1400</c:v>
                </c:pt>
                <c:pt idx="72">
                  <c:v>1004</c:v>
                </c:pt>
                <c:pt idx="73">
                  <c:v>1065</c:v>
                </c:pt>
                <c:pt idx="74">
                  <c:v>1399</c:v>
                </c:pt>
                <c:pt idx="75">
                  <c:v>1126</c:v>
                </c:pt>
                <c:pt idx="76">
                  <c:v>1249</c:v>
                </c:pt>
                <c:pt idx="77">
                  <c:v>1249</c:v>
                </c:pt>
                <c:pt idx="78">
                  <c:v>1004</c:v>
                </c:pt>
                <c:pt idx="79">
                  <c:v>1004</c:v>
                </c:pt>
                <c:pt idx="80">
                  <c:v>1277</c:v>
                </c:pt>
                <c:pt idx="81">
                  <c:v>1277</c:v>
                </c:pt>
                <c:pt idx="82">
                  <c:v>1277</c:v>
                </c:pt>
                <c:pt idx="83">
                  <c:v>1004</c:v>
                </c:pt>
                <c:pt idx="84">
                  <c:v>1004</c:v>
                </c:pt>
                <c:pt idx="85">
                  <c:v>1037</c:v>
                </c:pt>
                <c:pt idx="86">
                  <c:v>1004</c:v>
                </c:pt>
                <c:pt idx="87">
                  <c:v>1124</c:v>
                </c:pt>
                <c:pt idx="88">
                  <c:v>1124</c:v>
                </c:pt>
                <c:pt idx="89">
                  <c:v>669</c:v>
                </c:pt>
                <c:pt idx="90">
                  <c:v>670</c:v>
                </c:pt>
                <c:pt idx="91">
                  <c:v>1004</c:v>
                </c:pt>
                <c:pt idx="92">
                  <c:v>1004</c:v>
                </c:pt>
                <c:pt idx="95">
                  <c:v>366</c:v>
                </c:pt>
                <c:pt idx="96">
                  <c:v>366</c:v>
                </c:pt>
                <c:pt idx="97">
                  <c:v>366</c:v>
                </c:pt>
                <c:pt idx="98">
                  <c:v>366</c:v>
                </c:pt>
                <c:pt idx="99">
                  <c:v>365</c:v>
                </c:pt>
                <c:pt idx="100">
                  <c:v>365</c:v>
                </c:pt>
                <c:pt idx="12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E-693D-407C-8A87-AA0CBA5E88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62709264"/>
        <c:axId val="1862715088"/>
      </c:barChart>
      <c:catAx>
        <c:axId val="186270926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2715088"/>
        <c:crosses val="autoZero"/>
        <c:auto val="1"/>
        <c:lblAlgn val="ctr"/>
        <c:lblOffset val="100"/>
        <c:noMultiLvlLbl val="0"/>
      </c:catAx>
      <c:valAx>
        <c:axId val="1862715088"/>
        <c:scaling>
          <c:orientation val="minMax"/>
          <c:max val="46022"/>
          <c:min val="4551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2709264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644070</xdr:colOff>
      <xdr:row>0</xdr:row>
      <xdr:rowOff>0</xdr:rowOff>
    </xdr:from>
    <xdr:to>
      <xdr:col>31</xdr:col>
      <xdr:colOff>63500</xdr:colOff>
      <xdr:row>171</xdr:row>
      <xdr:rowOff>90713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16321D4-8D05-4800-9BEA-8144796036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O:\3%20-%20DDCP\31_DIRECTION\2-SUIVI_ACTIVITE\3-TABLEAUX%20DE%20BORD\Tableau%20de%20bord%20g&#233;n&#233;ral.xlsx" TargetMode="External"/><Relationship Id="rId1" Type="http://schemas.openxmlformats.org/officeDocument/2006/relationships/externalLinkPath" Target="file:///O:\3%20-%20DDCP\31_DIRECTION\2-SUIVI_ACTIVITE\3-TABLEAUX%20DE%20BORD\Tableau%20de%20bord%20g&#233;n&#233;ral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O:\102%20-%20DEMARCHE%20QUALITE\5_CONSTRUCTION\BIBLIOTHEQUE%20INTERMEDIAIRE\COMMUN\ENR%2006-01-16%20V7%20Chrono%20des%20t&#226;ches%20NEUF.xlsx" TargetMode="External"/><Relationship Id="rId1" Type="http://schemas.openxmlformats.org/officeDocument/2006/relationships/externalLinkPath" Target="file:///O:\102%20-%20DEMARCHE%20QUALITE\5_CONSTRUCTION\BIBLIOTHEQUE%20INTERMEDIAIRE\COMMUN\ENR%2006-01-16%20V7%20Chrono%20des%20t&#226;ches%20NEUF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0%20-%20%20DOP%20G&#233;n&#233;ral\suivi%20d'activit&#233;\PCA\2.%20ORGANISATION%20PCA\FORMATIONS\2020\2.%20Processus%20programmation\Planning%20CI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bl/AppData/Local/Temp/Temp1_diagramme-de-gantt-sur-excel-v2.zip/Diagramme-de-Gantt-sur-Excel-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YNTHESE"/>
      <sheetName val="ACTIVITE PAR ANNEE"/>
      <sheetName val="Délais études_travaux"/>
      <sheetName val="Données"/>
      <sheetName val="Plan de financement"/>
      <sheetName val="Planning Gantt 1"/>
      <sheetName val="TEST"/>
      <sheetName val="Plan de charge"/>
      <sheetName val="Calcul pénalités VEFA"/>
      <sheetName val="Analyse PROG"/>
      <sheetName val="Conformité administrative"/>
      <sheetName val="Trésorerie"/>
      <sheetName val="Analyse_Livraisons"/>
      <sheetName val="Analyse rapide par année"/>
      <sheetName val="Livraisons réelles"/>
      <sheetName val="Structure plan financement"/>
      <sheetName val="Tableau de bord CN 2023-2024"/>
      <sheetName val="RECAP TAMPON"/>
      <sheetName val="Analyse Plan Fin"/>
      <sheetName val="EVOLUTION GLOBALE"/>
      <sheetName val="Evolution des OS"/>
      <sheetName val="Listes"/>
    </sheetNames>
    <sheetDataSet>
      <sheetData sheetId="0"/>
      <sheetData sheetId="1"/>
      <sheetData sheetId="2"/>
      <sheetData sheetId="3"/>
      <sheetData sheetId="4"/>
      <sheetData sheetId="5">
        <row r="4">
          <cell r="C4" t="str">
            <v>DEBUT</v>
          </cell>
          <cell r="D4" t="str">
            <v>DUREE PREVISIONNELLE</v>
          </cell>
        </row>
        <row r="5">
          <cell r="A5" t="str">
            <v>ETUDES</v>
          </cell>
        </row>
        <row r="6">
          <cell r="A6" t="str">
            <v>CALISTA (ex ACACIAS) LLTS</v>
          </cell>
          <cell r="C6">
            <v>44382</v>
          </cell>
          <cell r="D6">
            <v>1168</v>
          </cell>
        </row>
        <row r="7">
          <cell r="A7" t="str">
            <v>LOLA &amp; JULIA PLS</v>
          </cell>
          <cell r="C7">
            <v>44887</v>
          </cell>
          <cell r="D7">
            <v>663</v>
          </cell>
        </row>
        <row r="8">
          <cell r="A8" t="str">
            <v>VEFA HAMEAU DU PÈRE MARTIN LLS</v>
          </cell>
          <cell r="C8">
            <v>45517</v>
          </cell>
          <cell r="D8">
            <v>33</v>
          </cell>
        </row>
        <row r="9">
          <cell r="A9" t="str">
            <v>Les Zoizos Verts (Ex Les Pins Verts)</v>
          </cell>
          <cell r="C9">
            <v>44749</v>
          </cell>
          <cell r="D9">
            <v>801</v>
          </cell>
        </row>
        <row r="10">
          <cell r="A10" t="str">
            <v xml:space="preserve">VEFA JARDINS PARTAGES T3 Bat A/B - 18 LLTS </v>
          </cell>
          <cell r="C10">
            <v>45517</v>
          </cell>
          <cell r="D10">
            <v>63</v>
          </cell>
        </row>
        <row r="11">
          <cell r="A11" t="str">
            <v xml:space="preserve">VEFA JARDINS PARTAGES T3 Bat A/B - 48 LLS </v>
          </cell>
          <cell r="C11">
            <v>45517</v>
          </cell>
          <cell r="D11">
            <v>63</v>
          </cell>
        </row>
        <row r="12">
          <cell r="A12" t="str">
            <v xml:space="preserve">VEFA JARDINS PARTAGES T3 Bat C - 36 PLS </v>
          </cell>
          <cell r="C12">
            <v>45517</v>
          </cell>
          <cell r="D12">
            <v>63</v>
          </cell>
        </row>
        <row r="13">
          <cell r="A13" t="str">
            <v>RESIDENCE SOCIALE EL 1163</v>
          </cell>
          <cell r="C13">
            <v>45139</v>
          </cell>
          <cell r="D13">
            <v>456</v>
          </cell>
        </row>
        <row r="14">
          <cell r="A14" t="str">
            <v>VEFA BERIVE LLS</v>
          </cell>
          <cell r="C14">
            <v>45198</v>
          </cell>
          <cell r="D14">
            <v>443</v>
          </cell>
        </row>
        <row r="15">
          <cell r="A15" t="str">
            <v>BAOBAB</v>
          </cell>
          <cell r="C15">
            <v>44103</v>
          </cell>
          <cell r="D15">
            <v>1538</v>
          </cell>
        </row>
        <row r="16">
          <cell r="A16" t="str">
            <v>Les Brandes Verts (Ex Les Bastides d’opaline)</v>
          </cell>
          <cell r="C16">
            <v>44749</v>
          </cell>
          <cell r="D16">
            <v>892</v>
          </cell>
        </row>
        <row r="17">
          <cell r="A17" t="str">
            <v>RESIDENCE SOCIALE EW 317</v>
          </cell>
          <cell r="C17">
            <v>45362</v>
          </cell>
          <cell r="D17">
            <v>310</v>
          </cell>
        </row>
        <row r="18">
          <cell r="A18" t="str">
            <v>VEFA HARMONIE LLS</v>
          </cell>
          <cell r="C18">
            <v>45517</v>
          </cell>
          <cell r="D18">
            <v>214</v>
          </cell>
        </row>
        <row r="19">
          <cell r="A19" t="str">
            <v>CANNELLE LLTS</v>
          </cell>
          <cell r="C19">
            <v>45385</v>
          </cell>
          <cell r="D19">
            <v>407</v>
          </cell>
        </row>
        <row r="20">
          <cell r="A20" t="str">
            <v>Les Lataniers (AX 47 …) LLS</v>
          </cell>
          <cell r="C20">
            <v>45222</v>
          </cell>
          <cell r="D20">
            <v>570</v>
          </cell>
        </row>
        <row r="21">
          <cell r="A21" t="str">
            <v>DURANTA - OPERATION 1 LLS</v>
          </cell>
          <cell r="C21">
            <v>45379</v>
          </cell>
          <cell r="D21">
            <v>413</v>
          </cell>
        </row>
        <row r="22">
          <cell r="A22" t="str">
            <v>BEGONIA/KALOUPILE - OPERATION 2</v>
          </cell>
          <cell r="C22">
            <v>45391</v>
          </cell>
          <cell r="D22">
            <v>401</v>
          </cell>
        </row>
        <row r="23">
          <cell r="A23" t="str">
            <v>CILAOS AH 568 LLS</v>
          </cell>
          <cell r="C23">
            <v>45148</v>
          </cell>
          <cell r="D23">
            <v>675</v>
          </cell>
        </row>
        <row r="24">
          <cell r="A24" t="str">
            <v>VEFA PETIT NATTE LLTS</v>
          </cell>
          <cell r="C24">
            <v>45517</v>
          </cell>
          <cell r="D24">
            <v>367</v>
          </cell>
        </row>
        <row r="25">
          <cell r="A25" t="str">
            <v>VEFA JARDINS SUSPENDUS - JEUNES ACTIFS</v>
          </cell>
          <cell r="C25">
            <v>45517</v>
          </cell>
          <cell r="D25">
            <v>520</v>
          </cell>
        </row>
        <row r="26">
          <cell r="A26" t="str">
            <v>VEFA Ignace HOARAU LLS</v>
          </cell>
          <cell r="C26">
            <v>45517</v>
          </cell>
          <cell r="D26">
            <v>520</v>
          </cell>
        </row>
        <row r="27">
          <cell r="A27" t="str">
            <v>VEFA MARTINEL</v>
          </cell>
          <cell r="C27">
            <v>45517</v>
          </cell>
          <cell r="D27">
            <v>520</v>
          </cell>
        </row>
        <row r="28">
          <cell r="A28" t="str">
            <v xml:space="preserve">PAPYRUS </v>
          </cell>
          <cell r="C28">
            <v>45517</v>
          </cell>
          <cell r="D28">
            <v>640</v>
          </cell>
        </row>
        <row r="29">
          <cell r="A29" t="str">
            <v>Croix Bigat LLTS</v>
          </cell>
          <cell r="C29">
            <v>45320</v>
          </cell>
          <cell r="D29">
            <v>837</v>
          </cell>
        </row>
        <row r="30">
          <cell r="A30" t="str">
            <v>MORINGA LLS</v>
          </cell>
          <cell r="C30">
            <v>45517</v>
          </cell>
          <cell r="D30">
            <v>640</v>
          </cell>
        </row>
        <row r="31">
          <cell r="A31" t="str">
            <v>VEFA MAZEAU ROUSSEL  6a - 10 LLTS</v>
          </cell>
          <cell r="C31">
            <v>45517</v>
          </cell>
          <cell r="D31">
            <v>732</v>
          </cell>
        </row>
        <row r="32">
          <cell r="A32" t="str">
            <v>CASTOR LLS</v>
          </cell>
          <cell r="C32">
            <v>45327</v>
          </cell>
          <cell r="D32">
            <v>953</v>
          </cell>
        </row>
        <row r="33">
          <cell r="A33" t="str">
            <v>GALLIEN</v>
          </cell>
          <cell r="C33">
            <v>0</v>
          </cell>
          <cell r="D33">
            <v>46402</v>
          </cell>
        </row>
        <row r="34">
          <cell r="A34" t="str">
            <v>VEFA EK 98-99</v>
          </cell>
          <cell r="C34">
            <v>45517</v>
          </cell>
          <cell r="D34">
            <v>885</v>
          </cell>
        </row>
        <row r="35">
          <cell r="A35" t="str">
            <v>CALLIOPE LLS</v>
          </cell>
          <cell r="C35">
            <v>45517</v>
          </cell>
          <cell r="D35">
            <v>1005</v>
          </cell>
        </row>
        <row r="36">
          <cell r="A36" t="str">
            <v>PEPINIERE LLS</v>
          </cell>
          <cell r="C36">
            <v>45517</v>
          </cell>
          <cell r="D36">
            <v>1005</v>
          </cell>
        </row>
        <row r="37">
          <cell r="A37" t="str">
            <v>APPEL D'OFFRES</v>
          </cell>
        </row>
        <row r="38">
          <cell r="A38" t="str">
            <v>DESIRE 3</v>
          </cell>
          <cell r="C38">
            <v>45517</v>
          </cell>
          <cell r="D38">
            <v>81</v>
          </cell>
        </row>
        <row r="39">
          <cell r="A39" t="str">
            <v>CALISTA (ex ACACIAS) LLTS</v>
          </cell>
          <cell r="C39">
            <v>45550</v>
          </cell>
          <cell r="D39">
            <v>273</v>
          </cell>
        </row>
        <row r="40">
          <cell r="A40" t="str">
            <v>LOLA &amp; JULIA PLS</v>
          </cell>
          <cell r="C40">
            <v>45550</v>
          </cell>
          <cell r="D40">
            <v>273</v>
          </cell>
        </row>
        <row r="41">
          <cell r="A41" t="str">
            <v>Les Zoizos Verts (Ex Les Pins Verts)</v>
          </cell>
          <cell r="C41">
            <v>45550</v>
          </cell>
          <cell r="D41">
            <v>273</v>
          </cell>
        </row>
        <row r="42">
          <cell r="A42" t="str">
            <v>BAOBAB</v>
          </cell>
          <cell r="C42">
            <v>45641</v>
          </cell>
          <cell r="D42">
            <v>274</v>
          </cell>
        </row>
        <row r="43">
          <cell r="A43" t="str">
            <v>Les Brandes Verts (Ex Les Bastides d’opaline)</v>
          </cell>
          <cell r="C43">
            <v>45641</v>
          </cell>
          <cell r="D43">
            <v>274</v>
          </cell>
        </row>
        <row r="44">
          <cell r="A44" t="str">
            <v>CANNELLE LLTS</v>
          </cell>
          <cell r="C44">
            <v>45792</v>
          </cell>
          <cell r="D44">
            <v>276</v>
          </cell>
        </row>
        <row r="45">
          <cell r="A45" t="str">
            <v>Les Lataniers (AX 47 …) LLS</v>
          </cell>
          <cell r="C45">
            <v>45792</v>
          </cell>
          <cell r="D45">
            <v>276</v>
          </cell>
        </row>
        <row r="46">
          <cell r="A46" t="str">
            <v>DURANTA - OPERATION 1 LLS</v>
          </cell>
          <cell r="C46">
            <v>45792</v>
          </cell>
          <cell r="D46">
            <v>276</v>
          </cell>
        </row>
        <row r="47">
          <cell r="A47" t="str">
            <v>BEGONIA/KALOUPILE - OPERATION 2</v>
          </cell>
          <cell r="C47">
            <v>45792</v>
          </cell>
          <cell r="D47">
            <v>276</v>
          </cell>
        </row>
        <row r="48">
          <cell r="A48" t="str">
            <v>CILAOS AH 568 LLS</v>
          </cell>
          <cell r="C48">
            <v>45823</v>
          </cell>
          <cell r="D48">
            <v>273</v>
          </cell>
        </row>
        <row r="49">
          <cell r="A49" t="str">
            <v xml:space="preserve">PAPYRUS </v>
          </cell>
          <cell r="C49">
            <v>46157</v>
          </cell>
          <cell r="D49">
            <v>276</v>
          </cell>
        </row>
        <row r="50">
          <cell r="A50" t="str">
            <v>Croix Bigat LLTS</v>
          </cell>
          <cell r="C50">
            <v>46157</v>
          </cell>
          <cell r="D50">
            <v>276</v>
          </cell>
        </row>
        <row r="51">
          <cell r="A51" t="str">
            <v>MORINGA LLS</v>
          </cell>
          <cell r="C51">
            <v>46157</v>
          </cell>
          <cell r="D51">
            <v>276</v>
          </cell>
        </row>
        <row r="52">
          <cell r="A52" t="str">
            <v>CASTOR LLS</v>
          </cell>
          <cell r="C52">
            <v>46280</v>
          </cell>
          <cell r="D52">
            <v>273</v>
          </cell>
        </row>
        <row r="53">
          <cell r="A53" t="str">
            <v>CALLIOPE LLS</v>
          </cell>
          <cell r="C53">
            <v>46522</v>
          </cell>
          <cell r="D53">
            <v>276</v>
          </cell>
        </row>
        <row r="54">
          <cell r="A54" t="str">
            <v>PEPINIERE LLS</v>
          </cell>
          <cell r="C54">
            <v>46522</v>
          </cell>
          <cell r="D54">
            <v>276</v>
          </cell>
        </row>
        <row r="56">
          <cell r="A56" t="str">
            <v>TRAVAUX</v>
          </cell>
        </row>
        <row r="57">
          <cell r="A57" t="str">
            <v>VEFA Frantz SANASSAMA (Ex ADJIBI LLTS)</v>
          </cell>
          <cell r="C57">
            <v>44368</v>
          </cell>
          <cell r="D57">
            <v>1182</v>
          </cell>
        </row>
        <row r="58">
          <cell r="A58" t="str">
            <v xml:space="preserve">VEFA JARDINS PARTAGES T1 Bat J - 40 PLS </v>
          </cell>
          <cell r="C58">
            <v>45076</v>
          </cell>
          <cell r="D58">
            <v>999</v>
          </cell>
        </row>
        <row r="59">
          <cell r="A59" t="str">
            <v xml:space="preserve">VEFA JARDINS PARTAGES T1 Bat E - 34 LLS </v>
          </cell>
          <cell r="C59">
            <v>45076</v>
          </cell>
          <cell r="D59">
            <v>999</v>
          </cell>
        </row>
        <row r="60">
          <cell r="A60" t="str">
            <v xml:space="preserve">VEFA JARDINS PARTAGES T1 Bat I 40 LLS </v>
          </cell>
          <cell r="C60">
            <v>45076</v>
          </cell>
          <cell r="D60">
            <v>999</v>
          </cell>
        </row>
        <row r="61">
          <cell r="A61" t="str">
            <v>IKARIA LLS</v>
          </cell>
          <cell r="C61">
            <v>45076</v>
          </cell>
          <cell r="D61">
            <v>845</v>
          </cell>
        </row>
        <row r="62">
          <cell r="A62" t="str">
            <v>GORBATCHEV</v>
          </cell>
          <cell r="C62">
            <v>45196</v>
          </cell>
          <cell r="D62">
            <v>761</v>
          </cell>
        </row>
        <row r="63">
          <cell r="A63" t="str">
            <v xml:space="preserve">VEFA JARDINS PARTAGES T2 Bat F - 48 LLS </v>
          </cell>
          <cell r="C63">
            <v>45352</v>
          </cell>
          <cell r="D63">
            <v>1282</v>
          </cell>
        </row>
        <row r="64">
          <cell r="A64" t="str">
            <v xml:space="preserve">VEFA JARDINS PARTAGES T2 Bat G - 34 PLS </v>
          </cell>
          <cell r="C64">
            <v>45352</v>
          </cell>
          <cell r="D64">
            <v>1282</v>
          </cell>
        </row>
        <row r="65">
          <cell r="A65" t="str">
            <v>VEFA JARDINS PARTAGES T2 Bat H - 48 LLTS RPA</v>
          </cell>
          <cell r="C65">
            <v>45352</v>
          </cell>
          <cell r="D65">
            <v>1282</v>
          </cell>
        </row>
        <row r="66">
          <cell r="A66" t="str">
            <v xml:space="preserve">VEFA JARDINS PARTAGES T2 Bat K - 17 LLS </v>
          </cell>
          <cell r="C66">
            <v>45352</v>
          </cell>
          <cell r="D66">
            <v>1282</v>
          </cell>
        </row>
        <row r="67">
          <cell r="A67" t="str">
            <v>GINGKO &amp; BILOBA LLS</v>
          </cell>
          <cell r="C67">
            <v>45485</v>
          </cell>
          <cell r="D67">
            <v>883</v>
          </cell>
        </row>
        <row r="68">
          <cell r="A68" t="str">
            <v>DESIRE 3</v>
          </cell>
          <cell r="C68">
            <v>45598</v>
          </cell>
          <cell r="D68">
            <v>1064</v>
          </cell>
        </row>
        <row r="69">
          <cell r="A69" t="str">
            <v xml:space="preserve">VEFA JARDINS PARTAGES T3 Bat A/B - 18 LLTS </v>
          </cell>
          <cell r="C69">
            <v>45611</v>
          </cell>
          <cell r="D69">
            <v>1461</v>
          </cell>
        </row>
        <row r="70">
          <cell r="A70" t="str">
            <v xml:space="preserve">VEFA JARDINS PARTAGES T3 Bat A/B - 48 LLS </v>
          </cell>
          <cell r="C70">
            <v>45611</v>
          </cell>
          <cell r="D70">
            <v>1461</v>
          </cell>
        </row>
        <row r="71">
          <cell r="A71" t="str">
            <v xml:space="preserve">VEFA JARDINS PARTAGES T3 Bat C - 36 PLS </v>
          </cell>
          <cell r="C71">
            <v>45611</v>
          </cell>
          <cell r="D71">
            <v>1461</v>
          </cell>
        </row>
        <row r="72">
          <cell r="A72" t="str">
            <v>RESIDENCE SOCIALE EL 1163</v>
          </cell>
          <cell r="C72">
            <v>45626</v>
          </cell>
          <cell r="D72">
            <v>304</v>
          </cell>
        </row>
        <row r="73">
          <cell r="A73" t="str">
            <v>RESIDENCE SOCIALE EW 317</v>
          </cell>
          <cell r="C73">
            <v>45703</v>
          </cell>
          <cell r="D73">
            <v>303</v>
          </cell>
        </row>
        <row r="74">
          <cell r="A74" t="str">
            <v>VEFA HAMEAU DU PÈRE MARTIN LLS</v>
          </cell>
          <cell r="C74">
            <v>45731</v>
          </cell>
          <cell r="D74">
            <v>1188</v>
          </cell>
        </row>
        <row r="75">
          <cell r="A75" t="str">
            <v>CALISTA (ex ACACIAS) LLTS</v>
          </cell>
          <cell r="C75">
            <v>45823</v>
          </cell>
          <cell r="D75">
            <v>1065</v>
          </cell>
        </row>
        <row r="76">
          <cell r="A76" t="str">
            <v>VEFA BERIVE LLS</v>
          </cell>
          <cell r="C76">
            <v>45823</v>
          </cell>
          <cell r="D76">
            <v>1400</v>
          </cell>
        </row>
        <row r="77">
          <cell r="A77" t="str">
            <v>LOLA &amp; JULIA PLS</v>
          </cell>
          <cell r="C77">
            <v>45823</v>
          </cell>
          <cell r="D77">
            <v>1004</v>
          </cell>
        </row>
        <row r="78">
          <cell r="A78" t="str">
            <v>Les Zoizos Verts (Ex Les Pins Verts)</v>
          </cell>
          <cell r="C78">
            <v>45823</v>
          </cell>
          <cell r="D78">
            <v>1065</v>
          </cell>
        </row>
        <row r="79">
          <cell r="A79" t="str">
            <v>VEFA HARMONIE LLS</v>
          </cell>
          <cell r="C79">
            <v>45915</v>
          </cell>
          <cell r="D79">
            <v>1399</v>
          </cell>
        </row>
        <row r="80">
          <cell r="A80" t="str">
            <v>BAOBAB</v>
          </cell>
          <cell r="C80">
            <v>45915</v>
          </cell>
          <cell r="D80">
            <v>1126</v>
          </cell>
        </row>
        <row r="81">
          <cell r="A81" t="str">
            <v>Les Brandes Verts (Ex Les Bastides d’opaline)</v>
          </cell>
          <cell r="C81">
            <v>45915</v>
          </cell>
          <cell r="D81">
            <v>1249</v>
          </cell>
        </row>
        <row r="82">
          <cell r="A82" t="str">
            <v>VEFA PETIT NATTE LLTS</v>
          </cell>
          <cell r="C82">
            <v>45915</v>
          </cell>
          <cell r="D82">
            <v>1249</v>
          </cell>
        </row>
        <row r="83">
          <cell r="A83" t="str">
            <v>CANNELLE LLTS</v>
          </cell>
          <cell r="C83">
            <v>46068</v>
          </cell>
          <cell r="D83">
            <v>1004</v>
          </cell>
        </row>
        <row r="84">
          <cell r="A84" t="str">
            <v>Les Lataniers (AX 47 …) LLS</v>
          </cell>
          <cell r="C84">
            <v>46068</v>
          </cell>
          <cell r="D84">
            <v>1004</v>
          </cell>
        </row>
        <row r="85">
          <cell r="A85" t="str">
            <v>VEFA JARDINS SUSPENDUS - JEUNES ACTIFS</v>
          </cell>
          <cell r="C85">
            <v>46068</v>
          </cell>
          <cell r="D85">
            <v>1277</v>
          </cell>
        </row>
        <row r="86">
          <cell r="A86" t="str">
            <v>VEFA Ignace HOARAU LLS</v>
          </cell>
          <cell r="C86">
            <v>46068</v>
          </cell>
          <cell r="D86">
            <v>1277</v>
          </cell>
        </row>
        <row r="87">
          <cell r="A87" t="str">
            <v>VEFA MARTINEL</v>
          </cell>
          <cell r="C87">
            <v>46068</v>
          </cell>
          <cell r="D87">
            <v>1277</v>
          </cell>
        </row>
        <row r="88">
          <cell r="A88" t="str">
            <v>DURANTA - OPERATION 1 LLS</v>
          </cell>
          <cell r="C88">
            <v>46068</v>
          </cell>
          <cell r="D88">
            <v>1004</v>
          </cell>
        </row>
        <row r="89">
          <cell r="A89" t="str">
            <v>BEGONIA/KALOUPILE - OPERATION 2</v>
          </cell>
          <cell r="C89">
            <v>46068</v>
          </cell>
          <cell r="D89">
            <v>1004</v>
          </cell>
        </row>
        <row r="90">
          <cell r="A90" t="str">
            <v>CILAOS AH 568 LLS</v>
          </cell>
          <cell r="C90">
            <v>46096</v>
          </cell>
          <cell r="D90">
            <v>1037</v>
          </cell>
        </row>
        <row r="91">
          <cell r="A91" t="str">
            <v xml:space="preserve">PAPYRUS </v>
          </cell>
          <cell r="C91">
            <v>46433</v>
          </cell>
          <cell r="D91">
            <v>1004</v>
          </cell>
        </row>
        <row r="92">
          <cell r="A92" t="str">
            <v>VEFA MAZEAU ROUSSEL  6a - 10 LLTS</v>
          </cell>
          <cell r="C92">
            <v>46433</v>
          </cell>
          <cell r="D92">
            <v>1124</v>
          </cell>
        </row>
        <row r="93">
          <cell r="A93" t="str">
            <v>Croix Bigat LLTS</v>
          </cell>
          <cell r="C93">
            <v>46433</v>
          </cell>
          <cell r="D93">
            <v>1124</v>
          </cell>
        </row>
        <row r="94">
          <cell r="A94" t="str">
            <v>MORINGA LLS</v>
          </cell>
          <cell r="C94">
            <v>46433</v>
          </cell>
          <cell r="D94">
            <v>669</v>
          </cell>
        </row>
        <row r="95">
          <cell r="A95" t="str">
            <v>CASTOR LLS</v>
          </cell>
          <cell r="C95">
            <v>46553</v>
          </cell>
          <cell r="D95">
            <v>670</v>
          </cell>
        </row>
        <row r="96">
          <cell r="A96" t="str">
            <v>CALLIOPE LLS</v>
          </cell>
          <cell r="C96">
            <v>46798</v>
          </cell>
          <cell r="D96">
            <v>1004</v>
          </cell>
        </row>
        <row r="97">
          <cell r="A97" t="str">
            <v>PEPINIERE LLS</v>
          </cell>
          <cell r="C97">
            <v>46798</v>
          </cell>
          <cell r="D97">
            <v>1004</v>
          </cell>
        </row>
        <row r="99">
          <cell r="A99" t="str">
            <v>GPA</v>
          </cell>
        </row>
        <row r="100">
          <cell r="A100" t="str">
            <v>Bras de la Plaine LLTS</v>
          </cell>
          <cell r="C100">
            <v>45162</v>
          </cell>
          <cell r="D100">
            <v>366</v>
          </cell>
        </row>
        <row r="101">
          <cell r="A101" t="str">
            <v>INDIGO Tranche 1</v>
          </cell>
          <cell r="C101">
            <v>45195</v>
          </cell>
          <cell r="D101">
            <v>366</v>
          </cell>
        </row>
        <row r="102">
          <cell r="A102" t="str">
            <v>VEFA Dr René Fontaine  (ex Résidence BERTAUT LLS RPA)</v>
          </cell>
          <cell r="C102">
            <v>45200</v>
          </cell>
          <cell r="D102">
            <v>366</v>
          </cell>
        </row>
        <row r="103">
          <cell r="A103" t="str">
            <v>INDIGO Tranche 2 LLS</v>
          </cell>
          <cell r="C103">
            <v>45257</v>
          </cell>
          <cell r="D103">
            <v>366</v>
          </cell>
        </row>
        <row r="104">
          <cell r="A104" t="str">
            <v>VEFA Goulam Mamode GANGATE (ex HORUS)</v>
          </cell>
          <cell r="C104">
            <v>45470</v>
          </cell>
          <cell r="D104">
            <v>365</v>
          </cell>
        </row>
        <row r="105">
          <cell r="A105" t="str">
            <v>JAMY HOARAU (ex BOULANGER LLS)</v>
          </cell>
          <cell r="C105">
            <v>45470</v>
          </cell>
          <cell r="D105">
            <v>365</v>
          </cell>
        </row>
        <row r="125">
          <cell r="A125" t="str">
            <v>Date du jour</v>
          </cell>
          <cell r="C125">
            <v>45517</v>
          </cell>
          <cell r="D125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">
          <cell r="A1" t="str">
            <v>A définir</v>
          </cell>
          <cell r="B1" t="str">
            <v>A définir</v>
          </cell>
          <cell r="C1" t="str">
            <v>Prosp</v>
          </cell>
          <cell r="D1" t="str">
            <v>Avirons</v>
          </cell>
          <cell r="E1" t="str">
            <v>CA SUD</v>
          </cell>
        </row>
        <row r="2">
          <cell r="A2" t="str">
            <v>GGE</v>
          </cell>
          <cell r="B2" t="str">
            <v>DAM</v>
          </cell>
          <cell r="C2" t="str">
            <v>Faisa</v>
          </cell>
          <cell r="D2" t="str">
            <v>Cilaos</v>
          </cell>
          <cell r="E2" t="str">
            <v>CIREST</v>
          </cell>
        </row>
        <row r="3">
          <cell r="A3" t="str">
            <v>JPI</v>
          </cell>
          <cell r="B3" t="str">
            <v>MKB</v>
          </cell>
          <cell r="C3" t="str">
            <v>Etude urbaine</v>
          </cell>
          <cell r="D3" t="str">
            <v>Entre-Deux</v>
          </cell>
          <cell r="E3" t="str">
            <v>CIVIS</v>
          </cell>
        </row>
        <row r="4">
          <cell r="A4" t="str">
            <v>LCYC</v>
          </cell>
          <cell r="B4" t="str">
            <v>DBE</v>
          </cell>
          <cell r="C4" t="str">
            <v>ESQ</v>
          </cell>
          <cell r="D4" t="str">
            <v>Etang-Salé</v>
          </cell>
          <cell r="E4" t="str">
            <v>TCO</v>
          </cell>
        </row>
        <row r="5">
          <cell r="A5" t="str">
            <v>LLA</v>
          </cell>
          <cell r="B5" t="str">
            <v>ECL</v>
          </cell>
          <cell r="C5" t="str">
            <v>APS</v>
          </cell>
          <cell r="D5" t="str">
            <v>La Possession</v>
          </cell>
        </row>
        <row r="6">
          <cell r="A6" t="str">
            <v>MCL</v>
          </cell>
          <cell r="B6" t="str">
            <v>MMA</v>
          </cell>
          <cell r="C6" t="str">
            <v>PC</v>
          </cell>
          <cell r="D6" t="str">
            <v>Petite-Ile</v>
          </cell>
        </row>
        <row r="7">
          <cell r="A7" t="str">
            <v>NILE</v>
          </cell>
          <cell r="B7" t="str">
            <v>NLE</v>
          </cell>
          <cell r="C7" t="str">
            <v>APD</v>
          </cell>
          <cell r="D7" t="str">
            <v>Plaine des Palmistes</v>
          </cell>
        </row>
        <row r="8">
          <cell r="A8" t="str">
            <v>YFR</v>
          </cell>
          <cell r="B8" t="str">
            <v>SRI</v>
          </cell>
          <cell r="C8" t="str">
            <v>PRO</v>
          </cell>
          <cell r="D8" t="str">
            <v>St Joseph</v>
          </cell>
        </row>
        <row r="9">
          <cell r="A9" t="str">
            <v>NBL / SGM</v>
          </cell>
          <cell r="C9" t="str">
            <v>DCE</v>
          </cell>
          <cell r="D9" t="str">
            <v>St Leu</v>
          </cell>
        </row>
        <row r="10">
          <cell r="A10" t="str">
            <v>TQU</v>
          </cell>
          <cell r="C10" t="str">
            <v>AO</v>
          </cell>
          <cell r="D10" t="str">
            <v>St Louis</v>
          </cell>
        </row>
        <row r="11">
          <cell r="C11" t="str">
            <v>Tvx</v>
          </cell>
          <cell r="D11" t="str">
            <v>St Paul</v>
          </cell>
        </row>
        <row r="12">
          <cell r="C12" t="str">
            <v>GPA</v>
          </cell>
          <cell r="D12" t="str">
            <v>St Philippe</v>
          </cell>
        </row>
        <row r="13">
          <cell r="C13" t="str">
            <v>patrimoine</v>
          </cell>
          <cell r="D13" t="str">
            <v>St Pierre</v>
          </cell>
        </row>
        <row r="14">
          <cell r="C14" t="str">
            <v>cloture</v>
          </cell>
          <cell r="D14" t="str">
            <v>Tampon</v>
          </cell>
        </row>
        <row r="15">
          <cell r="C15" t="str">
            <v>stand by</v>
          </cell>
          <cell r="D15" t="str">
            <v>Trois Bassins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hrono MO"/>
      <sheetName val="Avancement"/>
      <sheetName val="Planning Gantt 1"/>
      <sheetName val="Planning Gantt 2"/>
      <sheetName val="Planning Gantt 3"/>
      <sheetName val="Planning Gantt 4"/>
      <sheetName val="Planning Gantt 5"/>
      <sheetName val="Planning Gantt 6"/>
      <sheetName val="Liste doc à archiver"/>
    </sheetNames>
    <sheetDataSet>
      <sheetData sheetId="0">
        <row r="2">
          <cell r="J2"/>
        </row>
        <row r="4">
          <cell r="I4" t="str">
            <v>NOM OPERATION 1</v>
          </cell>
        </row>
        <row r="10">
          <cell r="K10"/>
        </row>
        <row r="12">
          <cell r="K12"/>
        </row>
        <row r="13">
          <cell r="K13"/>
        </row>
        <row r="18">
          <cell r="K18"/>
        </row>
        <row r="25">
          <cell r="K25"/>
        </row>
        <row r="50">
          <cell r="K50"/>
        </row>
        <row r="53">
          <cell r="K53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éroulé pour Prog 2020"/>
      <sheetName val="Gantt"/>
      <sheetName val="Gantt v2"/>
    </sheetNames>
    <sheetDataSet>
      <sheetData sheetId="0"/>
      <sheetData sheetId="1"/>
      <sheetData sheetId="2">
        <row r="4">
          <cell r="B4" t="str">
            <v>DEBUT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t 1"/>
      <sheetName val="Table"/>
    </sheetNames>
    <sheetDataSet>
      <sheetData sheetId="0"/>
      <sheetData sheetId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32A6C-9B69-4F8F-BDFA-46B05A5B04EC}">
  <sheetPr>
    <tabColor rgb="FFFF0000"/>
    <pageSetUpPr fitToPage="1"/>
  </sheetPr>
  <dimension ref="A1:G135"/>
  <sheetViews>
    <sheetView showGridLines="0" tabSelected="1" zoomScale="55" zoomScaleNormal="55" workbookViewId="0">
      <selection activeCell="C5" sqref="C5:E5"/>
    </sheetView>
  </sheetViews>
  <sheetFormatPr baseColWidth="10" defaultColWidth="11.21875" defaultRowHeight="13.2" outlineLevelRow="1" x14ac:dyDescent="0.25"/>
  <cols>
    <col min="1" max="1" width="36" style="7" customWidth="1"/>
    <col min="2" max="2" width="4.6640625" style="20" bestFit="1" customWidth="1"/>
    <col min="3" max="3" width="14.33203125" style="7" customWidth="1"/>
    <col min="4" max="4" width="16.5546875" style="7" bestFit="1" customWidth="1"/>
    <col min="5" max="5" width="11.21875" style="7"/>
    <col min="6" max="6" width="11.21875" style="20"/>
    <col min="7" max="7" width="12.6640625" style="7" customWidth="1"/>
    <col min="8" max="16384" width="11.21875" style="7"/>
  </cols>
  <sheetData>
    <row r="1" spans="1:7" ht="13.8" thickTop="1" x14ac:dyDescent="0.25">
      <c r="A1" s="1" t="s">
        <v>0</v>
      </c>
      <c r="B1" s="2"/>
      <c r="C1" s="3" t="str">
        <f>'[2]Chrono MO'!I4</f>
        <v>NOM OPERATION 1</v>
      </c>
      <c r="D1" s="4"/>
      <c r="E1" s="5"/>
      <c r="F1" s="6"/>
      <c r="G1" s="5"/>
    </row>
    <row r="2" spans="1:7" ht="13.8" thickBot="1" x14ac:dyDescent="0.3">
      <c r="A2" s="8" t="s">
        <v>1</v>
      </c>
      <c r="B2" s="9"/>
      <c r="C2" s="10">
        <f>'[2]Chrono MO'!J2</f>
        <v>0</v>
      </c>
      <c r="D2" s="11"/>
      <c r="E2" s="5"/>
      <c r="F2" s="6"/>
      <c r="G2" s="5"/>
    </row>
    <row r="3" spans="1:7" ht="13.8" thickTop="1" x14ac:dyDescent="0.25">
      <c r="A3" s="5"/>
      <c r="B3" s="6"/>
      <c r="C3" s="5"/>
      <c r="D3" s="5"/>
      <c r="E3" s="12"/>
      <c r="F3" s="6"/>
      <c r="G3" s="5"/>
    </row>
    <row r="4" spans="1:7" s="16" customFormat="1" ht="39.6" x14ac:dyDescent="0.3">
      <c r="A4" s="13" t="s">
        <v>2</v>
      </c>
      <c r="B4" s="14" t="s">
        <v>3</v>
      </c>
      <c r="C4" s="14" t="s">
        <v>4</v>
      </c>
      <c r="D4" s="15" t="s">
        <v>5</v>
      </c>
      <c r="E4" s="14" t="s">
        <v>6</v>
      </c>
      <c r="F4" s="14" t="s">
        <v>7</v>
      </c>
      <c r="G4" s="13"/>
    </row>
    <row r="5" spans="1:7" s="20" customFormat="1" x14ac:dyDescent="0.25">
      <c r="A5" s="17" t="s">
        <v>8</v>
      </c>
      <c r="B5" s="17"/>
      <c r="C5" s="18"/>
      <c r="D5" s="17"/>
      <c r="E5" s="18"/>
      <c r="F5" s="18"/>
      <c r="G5" s="19"/>
    </row>
    <row r="6" spans="1:7" outlineLevel="1" x14ac:dyDescent="0.25">
      <c r="A6" s="5" t="s">
        <v>9</v>
      </c>
      <c r="B6" s="6" t="str">
        <f>_xlfn.XLOOKUP(A6,[1]!Données[OPERATION],[1]!Données[RO],,0)</f>
        <v>YFR</v>
      </c>
      <c r="C6" s="21">
        <f>_xlfn.XLOOKUP(A6,[1]!Tableau5[OPERATION],[1]!Tableau5[OS ESQ - Réalisé],,0)</f>
        <v>44382</v>
      </c>
      <c r="D6" s="22">
        <f t="shared" ref="D6:D36" si="0">E6-C6</f>
        <v>1168</v>
      </c>
      <c r="E6" s="21">
        <f>EDATE((_xlfn.XLOOKUP(A6,[1]!Données[OPERATION],[1]!Données[OS démarrage],,0)),-9)</f>
        <v>45550</v>
      </c>
      <c r="F6" s="23" t="str">
        <f>IF('[2]Chrono MO'!K12&lt;&gt;"","x","")</f>
        <v/>
      </c>
      <c r="G6" s="24"/>
    </row>
    <row r="7" spans="1:7" outlineLevel="1" x14ac:dyDescent="0.25">
      <c r="A7" s="5" t="s">
        <v>10</v>
      </c>
      <c r="B7" s="6" t="str">
        <f>_xlfn.XLOOKUP(A7,[1]!Données[OPERATION],[1]!Données[RO],,0)</f>
        <v>LLA</v>
      </c>
      <c r="C7" s="21">
        <f>_xlfn.XLOOKUP(A7,[1]!Tableau5[OPERATION],[1]!Tableau5[OS ESQ - Réalisé],,0)</f>
        <v>44887</v>
      </c>
      <c r="D7" s="22">
        <f t="shared" si="0"/>
        <v>663</v>
      </c>
      <c r="E7" s="21">
        <f>EDATE((_xlfn.XLOOKUP(A7,[1]!Données[OPERATION],[1]!Données[OS démarrage],,0)),-9)</f>
        <v>45550</v>
      </c>
      <c r="F7" s="23"/>
      <c r="G7" s="25"/>
    </row>
    <row r="8" spans="1:7" outlineLevel="1" x14ac:dyDescent="0.25">
      <c r="A8" s="5" t="s">
        <v>11</v>
      </c>
      <c r="B8" s="6" t="str">
        <f>_xlfn.XLOOKUP(A8,[1]!Données[OPERATION],[1]!Données[RO],,0)</f>
        <v>LLA</v>
      </c>
      <c r="C8" s="21">
        <f ca="1">TODAY()</f>
        <v>45517</v>
      </c>
      <c r="D8" s="22">
        <f t="shared" ca="1" si="0"/>
        <v>33</v>
      </c>
      <c r="E8" s="21">
        <f>EDATE((_xlfn.XLOOKUP(A8,[1]!Données[OPERATION],[1]!Données[OS démarrage],,0)),-6)</f>
        <v>45550</v>
      </c>
      <c r="F8" s="23" t="str">
        <f>IF('[2]Chrono MO'!K10&lt;&gt;"","x","")</f>
        <v/>
      </c>
      <c r="G8" s="25"/>
    </row>
    <row r="9" spans="1:7" outlineLevel="1" x14ac:dyDescent="0.25">
      <c r="A9" s="5" t="s">
        <v>12</v>
      </c>
      <c r="B9" s="6" t="str">
        <f>_xlfn.XLOOKUP(A9,[1]!Données[OPERATION],[1]!Données[RO],,0)</f>
        <v>LCYC</v>
      </c>
      <c r="C9" s="21">
        <f>_xlfn.XLOOKUP(A9,[1]!Tableau5[OPERATION],[1]!Tableau5[OS ESQ - Réalisé],,0)</f>
        <v>44749</v>
      </c>
      <c r="D9" s="22">
        <f t="shared" si="0"/>
        <v>801</v>
      </c>
      <c r="E9" s="21">
        <f>EDATE((_xlfn.XLOOKUP(A9,[1]!Données[OPERATION],[1]!Données[OS démarrage],,0)),-9)</f>
        <v>45550</v>
      </c>
      <c r="F9" s="23" t="str">
        <f>IF('[2]Chrono MO'!K13&lt;&gt;"","x","")</f>
        <v/>
      </c>
      <c r="G9" s="25"/>
    </row>
    <row r="10" spans="1:7" outlineLevel="1" x14ac:dyDescent="0.25">
      <c r="A10" s="5" t="s">
        <v>13</v>
      </c>
      <c r="B10" s="6" t="str">
        <f>_xlfn.XLOOKUP(A10,[1]!Données[OPERATION],[1]!Données[RO],,0)</f>
        <v>TQU</v>
      </c>
      <c r="C10" s="21">
        <f ca="1">TODAY()</f>
        <v>45517</v>
      </c>
      <c r="D10" s="22">
        <f t="shared" ca="1" si="0"/>
        <v>63</v>
      </c>
      <c r="E10" s="21">
        <f>EDATE((_xlfn.XLOOKUP(A10,[1]!Données[OPERATION],[1]!Données[OS démarrage],,0)),-1)</f>
        <v>45580</v>
      </c>
      <c r="F10" s="23"/>
      <c r="G10" s="25"/>
    </row>
    <row r="11" spans="1:7" outlineLevel="1" x14ac:dyDescent="0.25">
      <c r="A11" s="5" t="s">
        <v>14</v>
      </c>
      <c r="B11" s="6" t="s">
        <v>15</v>
      </c>
      <c r="C11" s="21">
        <f ca="1">TODAY()</f>
        <v>45517</v>
      </c>
      <c r="D11" s="22">
        <f t="shared" ca="1" si="0"/>
        <v>63</v>
      </c>
      <c r="E11" s="21">
        <f>EDATE((_xlfn.XLOOKUP(A11,[1]!Données[OPERATION],[1]!Données[OS démarrage],,0)),-1)</f>
        <v>45580</v>
      </c>
      <c r="F11" s="23"/>
      <c r="G11" s="25"/>
    </row>
    <row r="12" spans="1:7" outlineLevel="1" x14ac:dyDescent="0.25">
      <c r="A12" s="5" t="s">
        <v>16</v>
      </c>
      <c r="B12" s="6" t="s">
        <v>15</v>
      </c>
      <c r="C12" s="21">
        <f ca="1">TODAY()</f>
        <v>45517</v>
      </c>
      <c r="D12" s="22">
        <f t="shared" ca="1" si="0"/>
        <v>63</v>
      </c>
      <c r="E12" s="21">
        <f>EDATE((_xlfn.XLOOKUP(A12,[1]!Données[OPERATION],[1]!Données[OS démarrage],,0)),-1)</f>
        <v>45580</v>
      </c>
      <c r="F12" s="23"/>
      <c r="G12" s="25"/>
    </row>
    <row r="13" spans="1:7" outlineLevel="1" x14ac:dyDescent="0.25">
      <c r="A13" s="5" t="s">
        <v>17</v>
      </c>
      <c r="B13" s="6" t="str">
        <f>_xlfn.XLOOKUP(A13,[1]!Données[OPERATION],[1]!Données[RO],,0)</f>
        <v>YFR</v>
      </c>
      <c r="C13" s="21">
        <f>_xlfn.XLOOKUP(A13,[1]!Tableau5[OPERATION],[1]!Tableau5[OS ESQ - Réalisé],,0)</f>
        <v>45139</v>
      </c>
      <c r="D13" s="22">
        <f t="shared" si="0"/>
        <v>456</v>
      </c>
      <c r="E13" s="21">
        <f>EDATE((_xlfn.XLOOKUP(A13,[1]!Données[OPERATION],[1]!Données[OS démarrage],,0)),-1)</f>
        <v>45595</v>
      </c>
      <c r="F13" s="23"/>
      <c r="G13" s="25"/>
    </row>
    <row r="14" spans="1:7" outlineLevel="1" x14ac:dyDescent="0.25">
      <c r="A14" s="5" t="s">
        <v>18</v>
      </c>
      <c r="B14" s="6" t="str">
        <f>_xlfn.XLOOKUP(A14,[1]!Données[OPERATION],[1]!Données[RO],,0)</f>
        <v>LLA</v>
      </c>
      <c r="C14" s="21">
        <v>45198</v>
      </c>
      <c r="D14" s="22">
        <f t="shared" si="0"/>
        <v>443</v>
      </c>
      <c r="E14" s="21">
        <f>EDATE((_xlfn.XLOOKUP(A14,[1]!Données[OPERATION],[1]!Données[OS démarrage],,0)),-6)</f>
        <v>45641</v>
      </c>
      <c r="F14" s="23"/>
      <c r="G14" s="25"/>
    </row>
    <row r="15" spans="1:7" outlineLevel="1" x14ac:dyDescent="0.25">
      <c r="A15" s="5" t="s">
        <v>19</v>
      </c>
      <c r="B15" s="6" t="str">
        <f>_xlfn.XLOOKUP(A15,[1]!Données[OPERATION],[1]!Données[RO],,0)</f>
        <v>LLA</v>
      </c>
      <c r="C15" s="21">
        <f>_xlfn.XLOOKUP(A15,[1]!Tableau5[OPERATION],[1]!Tableau5[OS ESQ - Réalisé],,0)</f>
        <v>44103</v>
      </c>
      <c r="D15" s="22">
        <f t="shared" si="0"/>
        <v>1538</v>
      </c>
      <c r="E15" s="21">
        <f>EDATE((_xlfn.XLOOKUP(A15,[1]!Données[OPERATION],[1]!Données[OS démarrage],,0)),-9)</f>
        <v>45641</v>
      </c>
      <c r="F15" s="23"/>
      <c r="G15" s="25"/>
    </row>
    <row r="16" spans="1:7" outlineLevel="1" x14ac:dyDescent="0.25">
      <c r="A16" s="5" t="s">
        <v>20</v>
      </c>
      <c r="B16" s="6" t="str">
        <f>_xlfn.XLOOKUP(A16,[1]!Données[OPERATION],[1]!Données[RO],,0)</f>
        <v>LCYC</v>
      </c>
      <c r="C16" s="21">
        <f>_xlfn.XLOOKUP(A16,[1]!Tableau5[OPERATION],[1]!Tableau5[OS ESQ - Réalisé],,0)</f>
        <v>44749</v>
      </c>
      <c r="D16" s="22">
        <f t="shared" si="0"/>
        <v>892</v>
      </c>
      <c r="E16" s="21">
        <f>EDATE((_xlfn.XLOOKUP(A16,[1]!Données[OPERATION],[1]!Données[OS démarrage],,0)),-9)</f>
        <v>45641</v>
      </c>
      <c r="F16" s="23"/>
      <c r="G16" s="25"/>
    </row>
    <row r="17" spans="1:7" outlineLevel="1" x14ac:dyDescent="0.25">
      <c r="A17" s="5" t="s">
        <v>21</v>
      </c>
      <c r="B17" s="6" t="str">
        <f>_xlfn.XLOOKUP(A17,[1]!Données[OPERATION],[1]!Données[RO],,0)</f>
        <v>YFR</v>
      </c>
      <c r="C17" s="21">
        <f>_xlfn.XLOOKUP(A17,[1]!Tableau5[OPERATION],[1]!Tableau5[OS ESQ - Réalisé],,0)</f>
        <v>45362</v>
      </c>
      <c r="D17" s="22">
        <f t="shared" si="0"/>
        <v>310</v>
      </c>
      <c r="E17" s="21">
        <f>EDATE((_xlfn.XLOOKUP(A17,[1]!Données[OPERATION],[1]!Données[OS démarrage],,0)),-1)</f>
        <v>45672</v>
      </c>
      <c r="F17" s="23"/>
      <c r="G17" s="25"/>
    </row>
    <row r="18" spans="1:7" outlineLevel="1" x14ac:dyDescent="0.25">
      <c r="A18" s="5" t="s">
        <v>22</v>
      </c>
      <c r="B18" s="6" t="str">
        <f>_xlfn.XLOOKUP(A18,[1]!Données[OPERATION],[1]!Données[RO],,0)</f>
        <v>LLA</v>
      </c>
      <c r="C18" s="21">
        <f ca="1">TODAY()</f>
        <v>45517</v>
      </c>
      <c r="D18" s="22">
        <f t="shared" ca="1" si="0"/>
        <v>214</v>
      </c>
      <c r="E18" s="21">
        <f>EDATE((_xlfn.XLOOKUP(A18,[1]!Données[OPERATION],[1]!Données[OS démarrage],,0)),-6)</f>
        <v>45731</v>
      </c>
      <c r="F18" s="23"/>
      <c r="G18" s="25"/>
    </row>
    <row r="19" spans="1:7" outlineLevel="1" x14ac:dyDescent="0.25">
      <c r="A19" s="5" t="s">
        <v>23</v>
      </c>
      <c r="B19" s="6" t="str">
        <f>_xlfn.XLOOKUP(A19,[1]!Données[OPERATION],[1]!Données[RO],,0)</f>
        <v>LLA</v>
      </c>
      <c r="C19" s="21">
        <f>_xlfn.XLOOKUP(A19,[1]!Tableau5[OPERATION],[1]!Tableau5[OS ESQ - Réalisé],,0)</f>
        <v>45385</v>
      </c>
      <c r="D19" s="22">
        <f t="shared" si="0"/>
        <v>407</v>
      </c>
      <c r="E19" s="21">
        <f>EDATE((_xlfn.XLOOKUP(A19,[1]!Données[OPERATION],[1]!Données[OS démarrage],,0)),-9)</f>
        <v>45792</v>
      </c>
      <c r="F19" s="23"/>
      <c r="G19" s="25"/>
    </row>
    <row r="20" spans="1:7" outlineLevel="1" x14ac:dyDescent="0.25">
      <c r="A20" s="5" t="s">
        <v>24</v>
      </c>
      <c r="B20" s="6" t="str">
        <f>_xlfn.XLOOKUP(A20,[1]!Données[OPERATION],[1]!Données[RO],,0)</f>
        <v>LLA</v>
      </c>
      <c r="C20" s="21">
        <f>_xlfn.XLOOKUP(A20,[1]!Tableau5[OPERATION],[1]!Tableau5[OS ESQ - Réalisé],,0)</f>
        <v>45222</v>
      </c>
      <c r="D20" s="22">
        <f t="shared" si="0"/>
        <v>570</v>
      </c>
      <c r="E20" s="21">
        <f>EDATE((_xlfn.XLOOKUP(A20,[1]!Données[OPERATION],[1]!Données[OS démarrage],,0)),-9)</f>
        <v>45792</v>
      </c>
      <c r="F20" s="23"/>
      <c r="G20" s="25"/>
    </row>
    <row r="21" spans="1:7" outlineLevel="1" x14ac:dyDescent="0.25">
      <c r="A21" s="5" t="s">
        <v>25</v>
      </c>
      <c r="B21" s="6" t="str">
        <f>_xlfn.XLOOKUP(A21,[1]!Données[OPERATION],[1]!Données[RO],,0)</f>
        <v>TQU</v>
      </c>
      <c r="C21" s="21">
        <f>_xlfn.XLOOKUP(A21,[1]!Tableau5[OPERATION],[1]!Tableau5[OS ESQ - Réalisé],,0)</f>
        <v>45379</v>
      </c>
      <c r="D21" s="22">
        <f t="shared" si="0"/>
        <v>413</v>
      </c>
      <c r="E21" s="21">
        <f>EDATE((_xlfn.XLOOKUP(A21,[1]!Données[OPERATION],[1]!Données[OS démarrage],,0)),-9)</f>
        <v>45792</v>
      </c>
      <c r="F21" s="23"/>
      <c r="G21" s="25"/>
    </row>
    <row r="22" spans="1:7" outlineLevel="1" x14ac:dyDescent="0.25">
      <c r="A22" s="5" t="s">
        <v>26</v>
      </c>
      <c r="B22" s="6" t="str">
        <f>_xlfn.XLOOKUP(A22,[1]!Données[OPERATION],[1]!Données[RO],,0)</f>
        <v>TQU</v>
      </c>
      <c r="C22" s="21">
        <f>_xlfn.XLOOKUP(A22,[1]!Tableau5[OPERATION],[1]!Tableau5[OS ESQ - Réalisé],,0)</f>
        <v>45391</v>
      </c>
      <c r="D22" s="22">
        <f t="shared" si="0"/>
        <v>401</v>
      </c>
      <c r="E22" s="21">
        <f>EDATE((_xlfn.XLOOKUP(A22,[1]!Données[OPERATION],[1]!Données[OS démarrage],,0)),-9)</f>
        <v>45792</v>
      </c>
      <c r="F22" s="23"/>
      <c r="G22" s="25"/>
    </row>
    <row r="23" spans="1:7" outlineLevel="1" x14ac:dyDescent="0.25">
      <c r="A23" s="5" t="s">
        <v>27</v>
      </c>
      <c r="B23" s="6" t="str">
        <f>_xlfn.XLOOKUP(A23,[1]!Données[OPERATION],[1]!Données[RO],,0)</f>
        <v>LCYC</v>
      </c>
      <c r="C23" s="21">
        <f>_xlfn.XLOOKUP(A23,[1]!Tableau5[OPERATION],[1]!Tableau5[OS ESQ - Réalisé],,0)</f>
        <v>45148</v>
      </c>
      <c r="D23" s="22">
        <f t="shared" si="0"/>
        <v>675</v>
      </c>
      <c r="E23" s="21">
        <f>EDATE((_xlfn.XLOOKUP(A23,[1]!Données[OPERATION],[1]!Données[OS démarrage],,0)),-9)</f>
        <v>45823</v>
      </c>
      <c r="F23" s="23"/>
      <c r="G23" s="25"/>
    </row>
    <row r="24" spans="1:7" outlineLevel="1" x14ac:dyDescent="0.25">
      <c r="A24" s="5" t="s">
        <v>28</v>
      </c>
      <c r="B24" s="6" t="str">
        <f>_xlfn.XLOOKUP(A24,[1]!Données[OPERATION],[1]!Données[RO],,0)</f>
        <v>LCYC</v>
      </c>
      <c r="C24" s="21">
        <f ca="1">TODAY()</f>
        <v>45517</v>
      </c>
      <c r="D24" s="22">
        <f t="shared" ca="1" si="0"/>
        <v>367</v>
      </c>
      <c r="E24" s="21">
        <f>EDATE((_xlfn.XLOOKUP(A24,[1]!Données[OPERATION],[1]!Données[OS démarrage],,0)),-1)</f>
        <v>45884</v>
      </c>
      <c r="F24" s="23"/>
      <c r="G24" s="25"/>
    </row>
    <row r="25" spans="1:7" outlineLevel="1" x14ac:dyDescent="0.25">
      <c r="A25" s="5" t="s">
        <v>29</v>
      </c>
      <c r="B25" s="6" t="str">
        <f>_xlfn.XLOOKUP(A25,[1]!Données[OPERATION],[1]!Données[RO],,0)</f>
        <v>TQU</v>
      </c>
      <c r="C25" s="21">
        <f ca="1">TODAY()</f>
        <v>45517</v>
      </c>
      <c r="D25" s="22">
        <f t="shared" ca="1" si="0"/>
        <v>520</v>
      </c>
      <c r="E25" s="21">
        <f>EDATE((_xlfn.XLOOKUP(A25,[1]!Données[OPERATION],[1]!Données[OS démarrage],,0)),-1)</f>
        <v>46037</v>
      </c>
      <c r="F25" s="23"/>
      <c r="G25" s="25"/>
    </row>
    <row r="26" spans="1:7" outlineLevel="1" x14ac:dyDescent="0.25">
      <c r="A26" s="5" t="s">
        <v>30</v>
      </c>
      <c r="B26" s="6" t="str">
        <f>_xlfn.XLOOKUP(A26,[1]!Données[OPERATION],[1]!Données[RO],,0)</f>
        <v>TQU</v>
      </c>
      <c r="C26" s="21">
        <f ca="1">TODAY()</f>
        <v>45517</v>
      </c>
      <c r="D26" s="22">
        <f t="shared" ca="1" si="0"/>
        <v>520</v>
      </c>
      <c r="E26" s="21">
        <f>EDATE((_xlfn.XLOOKUP(A26,[1]!Données[OPERATION],[1]!Données[OS démarrage],,0)),-1)</f>
        <v>46037</v>
      </c>
      <c r="F26" s="23"/>
      <c r="G26" s="25"/>
    </row>
    <row r="27" spans="1:7" outlineLevel="1" x14ac:dyDescent="0.25">
      <c r="A27" s="5" t="s">
        <v>31</v>
      </c>
      <c r="B27" s="6" t="str">
        <f>_xlfn.XLOOKUP(A27,[1]!Données[OPERATION],[1]!Données[RO],,0)</f>
        <v>TQU</v>
      </c>
      <c r="C27" s="21">
        <f ca="1">TODAY()</f>
        <v>45517</v>
      </c>
      <c r="D27" s="22">
        <f t="shared" ca="1" si="0"/>
        <v>520</v>
      </c>
      <c r="E27" s="21">
        <f>EDATE((_xlfn.XLOOKUP(A27,[1]!Données[OPERATION],[1]!Données[OS démarrage],,0)),-1)</f>
        <v>46037</v>
      </c>
      <c r="F27" s="23"/>
      <c r="G27" s="25"/>
    </row>
    <row r="28" spans="1:7" outlineLevel="1" x14ac:dyDescent="0.25">
      <c r="A28" s="5" t="s">
        <v>32</v>
      </c>
      <c r="B28" s="6" t="str">
        <f>_xlfn.XLOOKUP(A28,[1]!Données[OPERATION],[1]!Données[RO],,0)</f>
        <v>LLA</v>
      </c>
      <c r="C28" s="21">
        <f ca="1">TODAY()</f>
        <v>45517</v>
      </c>
      <c r="D28" s="22">
        <f t="shared" ca="1" si="0"/>
        <v>640</v>
      </c>
      <c r="E28" s="21">
        <f>EDATE((_xlfn.XLOOKUP(A28,[1]!Données[OPERATION],[1]!Données[OS démarrage],,0)),-9)</f>
        <v>46157</v>
      </c>
      <c r="F28" s="23"/>
      <c r="G28" s="25"/>
    </row>
    <row r="29" spans="1:7" outlineLevel="1" x14ac:dyDescent="0.25">
      <c r="A29" s="5" t="s">
        <v>33</v>
      </c>
      <c r="B29" s="6">
        <f>_xlfn.XLOOKUP(A29,[1]!Données[OPERATION],[1]!Données[RO],,0)</f>
        <v>0</v>
      </c>
      <c r="C29" s="21">
        <f>_xlfn.XLOOKUP(A29,[1]!Tableau5[OPERATION],[1]!Tableau5[OS ESQ - Réalisé],,0)</f>
        <v>45320</v>
      </c>
      <c r="D29" s="22">
        <f t="shared" si="0"/>
        <v>837</v>
      </c>
      <c r="E29" s="21">
        <f>EDATE((_xlfn.XLOOKUP(A29,[1]!Données[OPERATION],[1]!Données[OS démarrage],,0)),-9)</f>
        <v>46157</v>
      </c>
      <c r="F29" s="23"/>
      <c r="G29" s="25"/>
    </row>
    <row r="30" spans="1:7" outlineLevel="1" x14ac:dyDescent="0.25">
      <c r="A30" s="5" t="s">
        <v>34</v>
      </c>
      <c r="B30" s="6" t="str">
        <f>_xlfn.XLOOKUP(A30,[1]!Données[OPERATION],[1]!Données[RO],,0)</f>
        <v>TQU</v>
      </c>
      <c r="C30" s="21">
        <f ca="1">_xlfn.XLOOKUP(A30,[1]!Tableau5[OPERATION],[1]!Tableau5[OS ESQ - Réalisé],,0)</f>
        <v>45517</v>
      </c>
      <c r="D30" s="22">
        <f t="shared" ca="1" si="0"/>
        <v>640</v>
      </c>
      <c r="E30" s="21">
        <f>EDATE((_xlfn.XLOOKUP(A30,[1]!Données[OPERATION],[1]!Données[OS démarrage],,0)),-9)</f>
        <v>46157</v>
      </c>
      <c r="F30" s="23"/>
      <c r="G30" s="25"/>
    </row>
    <row r="31" spans="1:7" outlineLevel="1" x14ac:dyDescent="0.25">
      <c r="A31" s="5" t="s">
        <v>35</v>
      </c>
      <c r="B31" s="6" t="str">
        <f>_xlfn.XLOOKUP(A31,[1]!Données[OPERATION],[1]!Données[RO],,0)</f>
        <v>LLA</v>
      </c>
      <c r="C31" s="21">
        <f ca="1">TODAY()</f>
        <v>45517</v>
      </c>
      <c r="D31" s="22">
        <f t="shared" ca="1" si="0"/>
        <v>732</v>
      </c>
      <c r="E31" s="21">
        <f>EDATE((_xlfn.XLOOKUP(A31,[1]!Données[OPERATION],[1]!Données[OS démarrage],,0)),-6)</f>
        <v>46249</v>
      </c>
      <c r="F31" s="23"/>
      <c r="G31" s="25"/>
    </row>
    <row r="32" spans="1:7" outlineLevel="1" x14ac:dyDescent="0.25">
      <c r="A32" s="5" t="s">
        <v>36</v>
      </c>
      <c r="B32" s="6" t="str">
        <f>_xlfn.XLOOKUP(A32,[1]!Données[OPERATION],[1]!Données[RO],,0)</f>
        <v>YFR</v>
      </c>
      <c r="C32" s="21">
        <f>_xlfn.XLOOKUP(A32,[1]!Tableau5[OPERATION],[1]!Tableau5[OS ESQ - Réalisé],,0)</f>
        <v>45327</v>
      </c>
      <c r="D32" s="22">
        <f t="shared" si="0"/>
        <v>953</v>
      </c>
      <c r="E32" s="21">
        <f>EDATE((_xlfn.XLOOKUP(A32,[1]!Données[OPERATION],[1]!Données[OS démarrage],,0)),-9)</f>
        <v>46280</v>
      </c>
      <c r="F32" s="23"/>
      <c r="G32" s="25"/>
    </row>
    <row r="33" spans="1:7" outlineLevel="1" x14ac:dyDescent="0.25">
      <c r="A33" s="5" t="s">
        <v>37</v>
      </c>
      <c r="B33" s="6" t="str">
        <f>_xlfn.XLOOKUP(A33,[1]!Données[OPERATION],[1]!Données[RO],,0)</f>
        <v>YFR</v>
      </c>
      <c r="C33" s="21">
        <f>_xlfn.XLOOKUP(A33,[1]!Tableau5[OPERATION],[1]!Tableau5[OS ESQ - Réalisé],,0)</f>
        <v>0</v>
      </c>
      <c r="D33" s="22">
        <f t="shared" si="0"/>
        <v>46402</v>
      </c>
      <c r="E33" s="21">
        <f>EDATE((_xlfn.XLOOKUP(A33,[1]!Données[OPERATION],[1]!Données[OS démarrage],,0)),-1)</f>
        <v>46402</v>
      </c>
      <c r="F33" s="23"/>
      <c r="G33" s="25"/>
    </row>
    <row r="34" spans="1:7" outlineLevel="1" x14ac:dyDescent="0.25">
      <c r="A34" s="5" t="s">
        <v>38</v>
      </c>
      <c r="B34" s="6" t="str">
        <f>_xlfn.XLOOKUP(A34,[1]!Données[OPERATION],[1]!Données[RO],,0)</f>
        <v>A définir</v>
      </c>
      <c r="C34" s="21">
        <f ca="1">TODAY()</f>
        <v>45517</v>
      </c>
      <c r="D34" s="22">
        <f t="shared" ca="1" si="0"/>
        <v>885</v>
      </c>
      <c r="E34" s="21">
        <f>EDATE((_xlfn.XLOOKUP(A34,[1]!Données[OPERATION],[1]!Données[OS démarrage],,0)),-1)</f>
        <v>46402</v>
      </c>
      <c r="F34" s="23"/>
      <c r="G34" s="25"/>
    </row>
    <row r="35" spans="1:7" outlineLevel="1" x14ac:dyDescent="0.25">
      <c r="A35" s="5" t="s">
        <v>39</v>
      </c>
      <c r="B35" s="6" t="str">
        <f>_xlfn.XLOOKUP(A35,[1]!Données[OPERATION],[1]!Données[RO],,0)</f>
        <v>TQU</v>
      </c>
      <c r="C35" s="21">
        <f ca="1">TODAY()</f>
        <v>45517</v>
      </c>
      <c r="D35" s="22">
        <f t="shared" ca="1" si="0"/>
        <v>1005</v>
      </c>
      <c r="E35" s="21">
        <f>EDATE((_xlfn.XLOOKUP(A35,[1]!Données[OPERATION],[1]!Données[OS démarrage],,0)),-9)</f>
        <v>46522</v>
      </c>
      <c r="F35" s="23"/>
      <c r="G35" s="25"/>
    </row>
    <row r="36" spans="1:7" outlineLevel="1" x14ac:dyDescent="0.25">
      <c r="A36" s="5" t="s">
        <v>40</v>
      </c>
      <c r="B36" s="6" t="str">
        <f>_xlfn.XLOOKUP(A36,[1]!Données[OPERATION],[1]!Données[RO],,0)</f>
        <v>TQU</v>
      </c>
      <c r="C36" s="21">
        <f ca="1">TODAY()</f>
        <v>45517</v>
      </c>
      <c r="D36" s="22">
        <f t="shared" ca="1" si="0"/>
        <v>1005</v>
      </c>
      <c r="E36" s="21">
        <f>EDATE((_xlfn.XLOOKUP(A36,[1]!Données[OPERATION],[1]!Données[OS démarrage],,0)),-9)</f>
        <v>46522</v>
      </c>
      <c r="F36" s="23"/>
      <c r="G36" s="25"/>
    </row>
    <row r="37" spans="1:7" x14ac:dyDescent="0.25">
      <c r="A37" s="26" t="s">
        <v>41</v>
      </c>
      <c r="B37" s="26"/>
      <c r="C37" s="27"/>
      <c r="D37" s="26"/>
      <c r="E37" s="27"/>
      <c r="F37" s="27"/>
      <c r="G37" s="25"/>
    </row>
    <row r="38" spans="1:7" outlineLevel="1" x14ac:dyDescent="0.25">
      <c r="A38" s="5" t="s">
        <v>42</v>
      </c>
      <c r="B38" s="6" t="str">
        <f>_xlfn.XLOOKUP(A38,[1]!Données[OPERATION],[1]!Données[RO],,0)</f>
        <v>LCYC</v>
      </c>
      <c r="C38" s="21">
        <f ca="1">TODAY()</f>
        <v>45517</v>
      </c>
      <c r="D38" s="22">
        <f t="shared" ref="D38:D54" ca="1" si="1">E38-C38</f>
        <v>81</v>
      </c>
      <c r="E38" s="21">
        <f>_xlfn.XLOOKUP(A38,[1]!Données[OPERATION],[1]!Données[OS démarrage],,0)</f>
        <v>45598</v>
      </c>
      <c r="F38" s="23" t="str">
        <f>IF('[2]Chrono MO'!K25&lt;&gt;"","x","")</f>
        <v/>
      </c>
      <c r="G38" s="25"/>
    </row>
    <row r="39" spans="1:7" outlineLevel="1" x14ac:dyDescent="0.25">
      <c r="A39" s="5" t="s">
        <v>9</v>
      </c>
      <c r="B39" s="6" t="str">
        <f>_xlfn.XLOOKUP(A39,[1]!Données[OPERATION],[1]!Données[RO],,0)</f>
        <v>YFR</v>
      </c>
      <c r="C39" s="21">
        <f t="shared" ref="C39:C54" si="2">_xlfn.XLOOKUP(A39,$A$6:$A$124,$E$6:$E$124,,0)</f>
        <v>45550</v>
      </c>
      <c r="D39" s="22">
        <f t="shared" si="1"/>
        <v>273</v>
      </c>
      <c r="E39" s="21">
        <f>_xlfn.XLOOKUP(A39,[1]!Données[OPERATION],[1]!Données[OS démarrage],,0)</f>
        <v>45823</v>
      </c>
      <c r="F39" s="23" t="str">
        <f>IF('[2]Chrono MO'!K18&lt;&gt;"","x","")</f>
        <v/>
      </c>
      <c r="G39" s="25"/>
    </row>
    <row r="40" spans="1:7" outlineLevel="1" x14ac:dyDescent="0.25">
      <c r="A40" s="5" t="s">
        <v>10</v>
      </c>
      <c r="B40" s="6" t="str">
        <f>_xlfn.XLOOKUP(A40,[1]!Données[OPERATION],[1]!Données[RO],,0)</f>
        <v>LLA</v>
      </c>
      <c r="C40" s="21">
        <f t="shared" si="2"/>
        <v>45550</v>
      </c>
      <c r="D40" s="22">
        <f t="shared" si="1"/>
        <v>273</v>
      </c>
      <c r="E40" s="21">
        <f>_xlfn.XLOOKUP(A40,[1]!Données[OPERATION],[1]!Données[OS démarrage],,0)</f>
        <v>45823</v>
      </c>
      <c r="F40" s="23"/>
      <c r="G40" s="25"/>
    </row>
    <row r="41" spans="1:7" outlineLevel="1" x14ac:dyDescent="0.25">
      <c r="A41" s="5" t="s">
        <v>12</v>
      </c>
      <c r="B41" s="6" t="str">
        <f>_xlfn.XLOOKUP(A41,[1]!Données[OPERATION],[1]!Données[RO],,0)</f>
        <v>LCYC</v>
      </c>
      <c r="C41" s="21">
        <f t="shared" si="2"/>
        <v>45550</v>
      </c>
      <c r="D41" s="22">
        <f t="shared" si="1"/>
        <v>273</v>
      </c>
      <c r="E41" s="21">
        <f>_xlfn.XLOOKUP(A41,[1]!Données[OPERATION],[1]!Données[OS démarrage],,0)</f>
        <v>45823</v>
      </c>
      <c r="F41" s="23"/>
      <c r="G41" s="25"/>
    </row>
    <row r="42" spans="1:7" outlineLevel="1" x14ac:dyDescent="0.25">
      <c r="A42" s="5" t="s">
        <v>19</v>
      </c>
      <c r="B42" s="6" t="str">
        <f>_xlfn.XLOOKUP(A42,[1]!Données[OPERATION],[1]!Données[RO],,0)</f>
        <v>LLA</v>
      </c>
      <c r="C42" s="21">
        <f t="shared" si="2"/>
        <v>45641</v>
      </c>
      <c r="D42" s="22">
        <f t="shared" si="1"/>
        <v>274</v>
      </c>
      <c r="E42" s="21">
        <f>_xlfn.XLOOKUP(A42,[1]!Données[OPERATION],[1]!Données[OS démarrage],,0)</f>
        <v>45915</v>
      </c>
      <c r="F42" s="23"/>
      <c r="G42" s="25"/>
    </row>
    <row r="43" spans="1:7" outlineLevel="1" x14ac:dyDescent="0.25">
      <c r="A43" s="5" t="s">
        <v>20</v>
      </c>
      <c r="B43" s="6" t="str">
        <f>_xlfn.XLOOKUP(A43,[1]!Données[OPERATION],[1]!Données[RO],,0)</f>
        <v>LCYC</v>
      </c>
      <c r="C43" s="21">
        <f t="shared" si="2"/>
        <v>45641</v>
      </c>
      <c r="D43" s="22">
        <f t="shared" si="1"/>
        <v>274</v>
      </c>
      <c r="E43" s="21">
        <f>_xlfn.XLOOKUP(A43,[1]!Données[OPERATION],[1]!Données[OS démarrage],,0)</f>
        <v>45915</v>
      </c>
      <c r="F43" s="23"/>
      <c r="G43" s="25"/>
    </row>
    <row r="44" spans="1:7" outlineLevel="1" x14ac:dyDescent="0.25">
      <c r="A44" s="5" t="s">
        <v>23</v>
      </c>
      <c r="B44" s="6" t="str">
        <f>_xlfn.XLOOKUP(A44,[1]!Données[OPERATION],[1]!Données[RO],,0)</f>
        <v>LLA</v>
      </c>
      <c r="C44" s="21">
        <f t="shared" si="2"/>
        <v>45792</v>
      </c>
      <c r="D44" s="22">
        <f t="shared" si="1"/>
        <v>276</v>
      </c>
      <c r="E44" s="21">
        <f>_xlfn.XLOOKUP(A44,[1]!Données[OPERATION],[1]!Données[OS démarrage],,0)</f>
        <v>46068</v>
      </c>
      <c r="F44" s="23"/>
      <c r="G44" s="25"/>
    </row>
    <row r="45" spans="1:7" outlineLevel="1" x14ac:dyDescent="0.25">
      <c r="A45" s="5" t="s">
        <v>24</v>
      </c>
      <c r="B45" s="6" t="str">
        <f>_xlfn.XLOOKUP(A45,[1]!Données[OPERATION],[1]!Données[RO],,0)</f>
        <v>LLA</v>
      </c>
      <c r="C45" s="21">
        <f t="shared" si="2"/>
        <v>45792</v>
      </c>
      <c r="D45" s="22">
        <f t="shared" si="1"/>
        <v>276</v>
      </c>
      <c r="E45" s="21">
        <f>_xlfn.XLOOKUP(A45,[1]!Données[OPERATION],[1]!Données[OS démarrage],,0)</f>
        <v>46068</v>
      </c>
      <c r="F45" s="23"/>
      <c r="G45" s="25"/>
    </row>
    <row r="46" spans="1:7" outlineLevel="1" x14ac:dyDescent="0.25">
      <c r="A46" s="5" t="s">
        <v>25</v>
      </c>
      <c r="B46" s="6" t="str">
        <f>_xlfn.XLOOKUP(A46,[1]!Données[OPERATION],[1]!Données[RO],,0)</f>
        <v>TQU</v>
      </c>
      <c r="C46" s="21">
        <f t="shared" si="2"/>
        <v>45792</v>
      </c>
      <c r="D46" s="22">
        <f t="shared" si="1"/>
        <v>276</v>
      </c>
      <c r="E46" s="21">
        <f>_xlfn.XLOOKUP(A46,[1]!Données[OPERATION],[1]!Données[OS démarrage],,0)</f>
        <v>46068</v>
      </c>
      <c r="F46" s="23"/>
      <c r="G46" s="25"/>
    </row>
    <row r="47" spans="1:7" outlineLevel="1" x14ac:dyDescent="0.25">
      <c r="A47" s="5" t="s">
        <v>26</v>
      </c>
      <c r="B47" s="6" t="str">
        <f>_xlfn.XLOOKUP(A47,[1]!Données[OPERATION],[1]!Données[RO],,0)</f>
        <v>TQU</v>
      </c>
      <c r="C47" s="21">
        <f t="shared" si="2"/>
        <v>45792</v>
      </c>
      <c r="D47" s="22">
        <f t="shared" si="1"/>
        <v>276</v>
      </c>
      <c r="E47" s="21">
        <f>_xlfn.XLOOKUP(A47,[1]!Données[OPERATION],[1]!Données[OS démarrage],,0)</f>
        <v>46068</v>
      </c>
      <c r="F47" s="23"/>
      <c r="G47" s="25"/>
    </row>
    <row r="48" spans="1:7" outlineLevel="1" x14ac:dyDescent="0.25">
      <c r="A48" s="5" t="s">
        <v>27</v>
      </c>
      <c r="B48" s="6" t="str">
        <f>_xlfn.XLOOKUP(A48,[1]!Données[OPERATION],[1]!Données[RO],,0)</f>
        <v>LCYC</v>
      </c>
      <c r="C48" s="21">
        <f t="shared" si="2"/>
        <v>45823</v>
      </c>
      <c r="D48" s="22">
        <f t="shared" si="1"/>
        <v>273</v>
      </c>
      <c r="E48" s="21">
        <f>_xlfn.XLOOKUP(A48,[1]!Données[OPERATION],[1]!Données[OS démarrage],,0)</f>
        <v>46096</v>
      </c>
      <c r="F48" s="23"/>
      <c r="G48" s="25"/>
    </row>
    <row r="49" spans="1:7" outlineLevel="1" x14ac:dyDescent="0.25">
      <c r="A49" s="5" t="s">
        <v>32</v>
      </c>
      <c r="B49" s="6" t="str">
        <f>_xlfn.XLOOKUP(A49,[1]!Données[OPERATION],[1]!Données[RO],,0)</f>
        <v>LLA</v>
      </c>
      <c r="C49" s="21">
        <f t="shared" si="2"/>
        <v>46157</v>
      </c>
      <c r="D49" s="22">
        <f t="shared" si="1"/>
        <v>276</v>
      </c>
      <c r="E49" s="21">
        <f>_xlfn.XLOOKUP(A49,[1]!Données[OPERATION],[1]!Données[OS démarrage],,0)</f>
        <v>46433</v>
      </c>
      <c r="F49" s="23"/>
      <c r="G49" s="25"/>
    </row>
    <row r="50" spans="1:7" outlineLevel="1" x14ac:dyDescent="0.25">
      <c r="A50" s="5" t="s">
        <v>33</v>
      </c>
      <c r="B50" s="6">
        <f>_xlfn.XLOOKUP(A50,[1]!Données[OPERATION],[1]!Données[RO],,0)</f>
        <v>0</v>
      </c>
      <c r="C50" s="21">
        <f t="shared" si="2"/>
        <v>46157</v>
      </c>
      <c r="D50" s="22">
        <f t="shared" si="1"/>
        <v>276</v>
      </c>
      <c r="E50" s="21">
        <f>_xlfn.XLOOKUP(A50,[1]!Données[OPERATION],[1]!Données[OS démarrage],,0)</f>
        <v>46433</v>
      </c>
      <c r="F50" s="23"/>
      <c r="G50" s="25"/>
    </row>
    <row r="51" spans="1:7" outlineLevel="1" x14ac:dyDescent="0.25">
      <c r="A51" s="5" t="s">
        <v>34</v>
      </c>
      <c r="B51" s="6" t="str">
        <f>_xlfn.XLOOKUP(A51,[1]!Données[OPERATION],[1]!Données[RO],,0)</f>
        <v>TQU</v>
      </c>
      <c r="C51" s="21">
        <f t="shared" si="2"/>
        <v>46157</v>
      </c>
      <c r="D51" s="22">
        <f t="shared" si="1"/>
        <v>276</v>
      </c>
      <c r="E51" s="21">
        <f>_xlfn.XLOOKUP(A51,[1]!Données[OPERATION],[1]!Données[OS démarrage],,0)</f>
        <v>46433</v>
      </c>
      <c r="F51" s="23"/>
      <c r="G51" s="25"/>
    </row>
    <row r="52" spans="1:7" outlineLevel="1" x14ac:dyDescent="0.25">
      <c r="A52" s="5" t="s">
        <v>36</v>
      </c>
      <c r="B52" s="6" t="str">
        <f>_xlfn.XLOOKUP(A52,[1]!Données[OPERATION],[1]!Données[RO],,0)</f>
        <v>YFR</v>
      </c>
      <c r="C52" s="21">
        <f t="shared" si="2"/>
        <v>46280</v>
      </c>
      <c r="D52" s="22">
        <f t="shared" si="1"/>
        <v>273</v>
      </c>
      <c r="E52" s="21">
        <f>_xlfn.XLOOKUP(A52,[1]!Données[OPERATION],[1]!Données[OS démarrage],,0)</f>
        <v>46553</v>
      </c>
      <c r="F52" s="23"/>
      <c r="G52" s="25"/>
    </row>
    <row r="53" spans="1:7" outlineLevel="1" x14ac:dyDescent="0.25">
      <c r="A53" s="5" t="s">
        <v>39</v>
      </c>
      <c r="B53" s="6" t="str">
        <f>_xlfn.XLOOKUP(A53,[1]!Données[OPERATION],[1]!Données[RO],,0)</f>
        <v>TQU</v>
      </c>
      <c r="C53" s="21">
        <f t="shared" si="2"/>
        <v>46522</v>
      </c>
      <c r="D53" s="22">
        <f t="shared" si="1"/>
        <v>276</v>
      </c>
      <c r="E53" s="21">
        <f>_xlfn.XLOOKUP(A53,[1]!Données[OPERATION],[1]!Données[OS démarrage],,0)</f>
        <v>46798</v>
      </c>
      <c r="F53" s="23"/>
      <c r="G53" s="25"/>
    </row>
    <row r="54" spans="1:7" outlineLevel="1" x14ac:dyDescent="0.25">
      <c r="A54" s="5" t="s">
        <v>40</v>
      </c>
      <c r="B54" s="6" t="str">
        <f>_xlfn.XLOOKUP(A54,[1]!Données[OPERATION],[1]!Données[RO],,0)</f>
        <v>TQU</v>
      </c>
      <c r="C54" s="21">
        <f t="shared" si="2"/>
        <v>46522</v>
      </c>
      <c r="D54" s="22">
        <f t="shared" si="1"/>
        <v>276</v>
      </c>
      <c r="E54" s="21">
        <f>_xlfn.XLOOKUP(A54,[1]!Données[OPERATION],[1]!Données[OS démarrage],,0)</f>
        <v>46798</v>
      </c>
      <c r="F54" s="23"/>
      <c r="G54" s="25"/>
    </row>
    <row r="55" spans="1:7" outlineLevel="1" x14ac:dyDescent="0.25">
      <c r="A55" s="5"/>
      <c r="B55" s="6"/>
      <c r="C55" s="21"/>
      <c r="D55" s="22"/>
      <c r="E55" s="21"/>
      <c r="F55" s="23"/>
      <c r="G55" s="25"/>
    </row>
    <row r="56" spans="1:7" x14ac:dyDescent="0.25">
      <c r="A56" s="28" t="s">
        <v>43</v>
      </c>
      <c r="B56" s="28"/>
      <c r="C56" s="29"/>
      <c r="D56" s="28"/>
      <c r="E56" s="29"/>
      <c r="F56" s="29"/>
      <c r="G56" s="25"/>
    </row>
    <row r="57" spans="1:7" outlineLevel="1" x14ac:dyDescent="0.25">
      <c r="A57" s="5" t="s">
        <v>44</v>
      </c>
      <c r="B57" s="6" t="str">
        <f>_xlfn.XLOOKUP(A57,[1]!Données[OPERATION],[1]!Données[RO],,0)</f>
        <v>YFR</v>
      </c>
      <c r="C57" s="21">
        <f>_xlfn.XLOOKUP(A57,[1]!Données[OPERATION],[1]!Données[OS démarrage],,0)</f>
        <v>44368</v>
      </c>
      <c r="D57" s="22">
        <f t="shared" ref="D57:D97" si="3">E57-C57</f>
        <v>1182</v>
      </c>
      <c r="E57" s="21">
        <f>_xlfn.XLOOKUP(A57,[1]!Données[OPERATION],[1]!Données[Date inauguration recalée (12 mois)],,0)</f>
        <v>45550</v>
      </c>
      <c r="F57" s="23" t="str">
        <f>IF('[2]Chrono MO'!K50&lt;&gt;"","x","")</f>
        <v/>
      </c>
      <c r="G57" s="25"/>
    </row>
    <row r="58" spans="1:7" outlineLevel="1" x14ac:dyDescent="0.25">
      <c r="A58" s="5" t="s">
        <v>45</v>
      </c>
      <c r="B58" s="6" t="str">
        <f>_xlfn.XLOOKUP(A58,[1]!Données[OPERATION],[1]!Données[RO],,0)</f>
        <v>YFR</v>
      </c>
      <c r="C58" s="21">
        <f>_xlfn.XLOOKUP(A58,[1]!Données[OPERATION],[1]!Données[OS démarrage],,0)</f>
        <v>45076</v>
      </c>
      <c r="D58" s="22">
        <f t="shared" si="3"/>
        <v>999</v>
      </c>
      <c r="E58" s="21">
        <f>_xlfn.XLOOKUP(A58,[1]!Données[OPERATION],[1]!Données[Date inauguration recalée (12 mois)],,0)</f>
        <v>46075</v>
      </c>
      <c r="F58" s="23"/>
      <c r="G58" s="25"/>
    </row>
    <row r="59" spans="1:7" outlineLevel="1" x14ac:dyDescent="0.25">
      <c r="A59" s="5" t="s">
        <v>46</v>
      </c>
      <c r="B59" s="6" t="s">
        <v>47</v>
      </c>
      <c r="C59" s="21">
        <f>_xlfn.XLOOKUP(A59,[1]!Données[OPERATION],[1]!Données[OS démarrage],,0)</f>
        <v>45076</v>
      </c>
      <c r="D59" s="22">
        <f t="shared" si="3"/>
        <v>999</v>
      </c>
      <c r="E59" s="21">
        <f>_xlfn.XLOOKUP(A59,[1]!Données[OPERATION],[1]!Données[Date inauguration recalée (12 mois)],,0)</f>
        <v>46075</v>
      </c>
      <c r="F59" s="23"/>
      <c r="G59" s="25"/>
    </row>
    <row r="60" spans="1:7" outlineLevel="1" x14ac:dyDescent="0.25">
      <c r="A60" s="5" t="s">
        <v>48</v>
      </c>
      <c r="B60" s="6" t="s">
        <v>47</v>
      </c>
      <c r="C60" s="21">
        <f>_xlfn.XLOOKUP(A60,[1]!Données[OPERATION],[1]!Données[OS démarrage],,0)</f>
        <v>45076</v>
      </c>
      <c r="D60" s="22">
        <f t="shared" si="3"/>
        <v>999</v>
      </c>
      <c r="E60" s="21">
        <f>_xlfn.XLOOKUP(A60,[1]!Données[OPERATION],[1]!Données[Date inauguration recalée (12 mois)],,0)</f>
        <v>46075</v>
      </c>
      <c r="F60" s="23"/>
      <c r="G60" s="25"/>
    </row>
    <row r="61" spans="1:7" outlineLevel="1" x14ac:dyDescent="0.25">
      <c r="A61" s="5" t="s">
        <v>49</v>
      </c>
      <c r="B61" s="6" t="str">
        <f>_xlfn.XLOOKUP(A61,[1]!Données[OPERATION],[1]!Données[RO],,0)</f>
        <v>LCYC</v>
      </c>
      <c r="C61" s="21">
        <f>_xlfn.XLOOKUP(A61,[1]!Données[OPERATION],[1]!Données[OS démarrage],,0)</f>
        <v>45076</v>
      </c>
      <c r="D61" s="22">
        <f t="shared" si="3"/>
        <v>845</v>
      </c>
      <c r="E61" s="21">
        <f>_xlfn.XLOOKUP(A61,[1]!Données[OPERATION],[1]!Données[Date inauguration recalée (12 mois)],,0)</f>
        <v>45921</v>
      </c>
      <c r="F61" s="23"/>
      <c r="G61" s="25"/>
    </row>
    <row r="62" spans="1:7" outlineLevel="1" x14ac:dyDescent="0.25">
      <c r="A62" s="5" t="s">
        <v>50</v>
      </c>
      <c r="B62" s="6" t="str">
        <f>_xlfn.XLOOKUP(A62,[1]!Données[OPERATION],[1]!Données[RO],,0)</f>
        <v>YFR</v>
      </c>
      <c r="C62" s="21">
        <f>_xlfn.XLOOKUP(A62,[1]!Données[OPERATION],[1]!Données[OS démarrage],,0)</f>
        <v>45196</v>
      </c>
      <c r="D62" s="22">
        <f t="shared" si="3"/>
        <v>761</v>
      </c>
      <c r="E62" s="21">
        <f>_xlfn.XLOOKUP(A62,[1]!Données[OPERATION],[1]!Données[Date inauguration recalée (12 mois)],,0)</f>
        <v>45957</v>
      </c>
      <c r="F62" s="23"/>
      <c r="G62" s="25"/>
    </row>
    <row r="63" spans="1:7" outlineLevel="1" x14ac:dyDescent="0.25">
      <c r="A63" s="5" t="s">
        <v>51</v>
      </c>
      <c r="B63" s="6"/>
      <c r="C63" s="21">
        <f>_xlfn.XLOOKUP(A63,[1]!Données[OPERATION],[1]!Données[OS démarrage],,0)</f>
        <v>45352</v>
      </c>
      <c r="D63" s="22">
        <f t="shared" si="3"/>
        <v>1282</v>
      </c>
      <c r="E63" s="21">
        <f>_xlfn.XLOOKUP(A63,[1]!Données[OPERATION],[1]!Données[Date inauguration recalée (12 mois)],,0)</f>
        <v>46634</v>
      </c>
      <c r="F63" s="23"/>
      <c r="G63" s="25"/>
    </row>
    <row r="64" spans="1:7" outlineLevel="1" x14ac:dyDescent="0.25">
      <c r="A64" s="5" t="s">
        <v>52</v>
      </c>
      <c r="B64" s="6" t="s">
        <v>47</v>
      </c>
      <c r="C64" s="21">
        <f>_xlfn.XLOOKUP(A64,[1]!Données[OPERATION],[1]!Données[OS démarrage],,0)</f>
        <v>45352</v>
      </c>
      <c r="D64" s="22">
        <f t="shared" si="3"/>
        <v>1282</v>
      </c>
      <c r="E64" s="21">
        <f>_xlfn.XLOOKUP(A64,[1]!Données[OPERATION],[1]!Données[Date inauguration recalée (12 mois)],,0)</f>
        <v>46634</v>
      </c>
      <c r="F64" s="23"/>
      <c r="G64" s="25"/>
    </row>
    <row r="65" spans="1:7" outlineLevel="1" x14ac:dyDescent="0.25">
      <c r="A65" s="5" t="s">
        <v>53</v>
      </c>
      <c r="B65" s="6" t="s">
        <v>47</v>
      </c>
      <c r="C65" s="21">
        <f>_xlfn.XLOOKUP(A65,[1]!Données[OPERATION],[1]!Données[OS démarrage],,0)</f>
        <v>45352</v>
      </c>
      <c r="D65" s="22">
        <f t="shared" si="3"/>
        <v>1282</v>
      </c>
      <c r="E65" s="21">
        <f>_xlfn.XLOOKUP(A65,[1]!Données[OPERATION],[1]!Données[Date inauguration recalée (12 mois)],,0)</f>
        <v>46634</v>
      </c>
      <c r="F65" s="23"/>
      <c r="G65" s="25"/>
    </row>
    <row r="66" spans="1:7" outlineLevel="1" x14ac:dyDescent="0.25">
      <c r="A66" s="5" t="s">
        <v>54</v>
      </c>
      <c r="B66" s="6" t="s">
        <v>47</v>
      </c>
      <c r="C66" s="21">
        <f>_xlfn.XLOOKUP(A66,[1]!Données[OPERATION],[1]!Données[OS démarrage],,0)</f>
        <v>45352</v>
      </c>
      <c r="D66" s="22">
        <f t="shared" si="3"/>
        <v>1282</v>
      </c>
      <c r="E66" s="21">
        <f>_xlfn.XLOOKUP(A66,[1]!Données[OPERATION],[1]!Données[Date inauguration recalée (12 mois)],,0)</f>
        <v>46634</v>
      </c>
      <c r="F66" s="23"/>
      <c r="G66" s="25"/>
    </row>
    <row r="67" spans="1:7" outlineLevel="1" x14ac:dyDescent="0.25">
      <c r="A67" s="5" t="s">
        <v>55</v>
      </c>
      <c r="B67" s="6" t="str">
        <f>_xlfn.XLOOKUP(A67,[1]!Données[OPERATION],[1]!Données[RO],,0)</f>
        <v>LCYC</v>
      </c>
      <c r="C67" s="21">
        <f>_xlfn.XLOOKUP(A67,[1]!Données[OPERATION],[1]!Données[OS démarrage],,0)</f>
        <v>45485</v>
      </c>
      <c r="D67" s="22">
        <f t="shared" si="3"/>
        <v>883</v>
      </c>
      <c r="E67" s="21">
        <f>_xlfn.XLOOKUP(A67,[1]!Données[OPERATION],[1]!Données[Date inauguration recalée (12 mois)],,0)</f>
        <v>46368</v>
      </c>
      <c r="F67" s="23"/>
      <c r="G67" s="25"/>
    </row>
    <row r="68" spans="1:7" outlineLevel="1" x14ac:dyDescent="0.25">
      <c r="A68" s="5" t="s">
        <v>42</v>
      </c>
      <c r="B68" s="6" t="str">
        <f>_xlfn.XLOOKUP(A68,[1]!Données[OPERATION],[1]!Données[RO],,0)</f>
        <v>LCYC</v>
      </c>
      <c r="C68" s="21">
        <f>_xlfn.XLOOKUP(A68,[1]!Données[OPERATION],[1]!Données[OS démarrage],,0)</f>
        <v>45598</v>
      </c>
      <c r="D68" s="22">
        <f t="shared" si="3"/>
        <v>1064</v>
      </c>
      <c r="E68" s="21">
        <f>_xlfn.XLOOKUP(A68,[1]!Données[OPERATION],[1]!Données[Date inauguration recalée (12 mois)],,0)</f>
        <v>46662</v>
      </c>
      <c r="F68" s="23"/>
      <c r="G68" s="25"/>
    </row>
    <row r="69" spans="1:7" outlineLevel="1" x14ac:dyDescent="0.25">
      <c r="A69" s="5" t="s">
        <v>13</v>
      </c>
      <c r="B69" s="6" t="str">
        <f>_xlfn.XLOOKUP(A69,[1]!Données[OPERATION],[1]!Données[RO],,0)</f>
        <v>TQU</v>
      </c>
      <c r="C69" s="21">
        <f>_xlfn.XLOOKUP(A69,[1]!Données[OPERATION],[1]!Données[OS démarrage],,0)</f>
        <v>45611</v>
      </c>
      <c r="D69" s="22">
        <f t="shared" si="3"/>
        <v>1461</v>
      </c>
      <c r="E69" s="21">
        <f>_xlfn.XLOOKUP(A69,[1]!Données[OPERATION],[1]!Données[Date inauguration recalée (12 mois)],,0)</f>
        <v>47072</v>
      </c>
      <c r="F69" s="23"/>
      <c r="G69" s="25"/>
    </row>
    <row r="70" spans="1:7" outlineLevel="1" x14ac:dyDescent="0.25">
      <c r="A70" s="5" t="s">
        <v>14</v>
      </c>
      <c r="B70" s="6" t="s">
        <v>15</v>
      </c>
      <c r="C70" s="21">
        <f>_xlfn.XLOOKUP(A70,[1]!Données[OPERATION],[1]!Données[OS démarrage],,0)</f>
        <v>45611</v>
      </c>
      <c r="D70" s="22">
        <f t="shared" si="3"/>
        <v>1461</v>
      </c>
      <c r="E70" s="21">
        <f>_xlfn.XLOOKUP(A70,[1]!Données[OPERATION],[1]!Données[Date inauguration recalée (12 mois)],,0)</f>
        <v>47072</v>
      </c>
      <c r="F70" s="23"/>
      <c r="G70" s="25"/>
    </row>
    <row r="71" spans="1:7" outlineLevel="1" x14ac:dyDescent="0.25">
      <c r="A71" s="5" t="s">
        <v>16</v>
      </c>
      <c r="B71" s="6" t="s">
        <v>15</v>
      </c>
      <c r="C71" s="21">
        <f>_xlfn.XLOOKUP(A71,[1]!Données[OPERATION],[1]!Données[OS démarrage],,0)</f>
        <v>45611</v>
      </c>
      <c r="D71" s="22">
        <f t="shared" si="3"/>
        <v>1461</v>
      </c>
      <c r="E71" s="21">
        <f>_xlfn.XLOOKUP(A71,[1]!Données[OPERATION],[1]!Données[Date inauguration recalée (12 mois)],,0)</f>
        <v>47072</v>
      </c>
      <c r="F71" s="23"/>
      <c r="G71" s="25"/>
    </row>
    <row r="72" spans="1:7" outlineLevel="1" x14ac:dyDescent="0.25">
      <c r="A72" s="5" t="s">
        <v>17</v>
      </c>
      <c r="B72" s="6" t="str">
        <f>_xlfn.XLOOKUP(A72,[1]!Données[OPERATION],[1]!Données[RO],,0)</f>
        <v>YFR</v>
      </c>
      <c r="C72" s="21">
        <f>_xlfn.XLOOKUP(A72,[1]!Données[OPERATION],[1]!Données[OS démarrage],,0)</f>
        <v>45626</v>
      </c>
      <c r="D72" s="22">
        <f t="shared" si="3"/>
        <v>304</v>
      </c>
      <c r="E72" s="21">
        <f>_xlfn.XLOOKUP(A72,[1]!Données[OPERATION],[1]!Données[Date inauguration recalée (12 mois)],,0)</f>
        <v>45930</v>
      </c>
      <c r="F72" s="23"/>
      <c r="G72" s="25"/>
    </row>
    <row r="73" spans="1:7" outlineLevel="1" x14ac:dyDescent="0.25">
      <c r="A73" s="5" t="s">
        <v>21</v>
      </c>
      <c r="B73" s="6" t="str">
        <f>_xlfn.XLOOKUP(A73,[1]!Données[OPERATION],[1]!Données[RO],,0)</f>
        <v>YFR</v>
      </c>
      <c r="C73" s="21">
        <f>_xlfn.XLOOKUP(A73,[1]!Données[OPERATION],[1]!Données[OS démarrage],,0)</f>
        <v>45703</v>
      </c>
      <c r="D73" s="22">
        <f t="shared" si="3"/>
        <v>303</v>
      </c>
      <c r="E73" s="21">
        <f>_xlfn.XLOOKUP(A73,[1]!Données[OPERATION],[1]!Données[Date inauguration recalée (12 mois)],,0)</f>
        <v>46006</v>
      </c>
      <c r="F73" s="23"/>
      <c r="G73" s="25"/>
    </row>
    <row r="74" spans="1:7" outlineLevel="1" x14ac:dyDescent="0.25">
      <c r="A74" s="5" t="s">
        <v>11</v>
      </c>
      <c r="B74" s="6" t="str">
        <f>_xlfn.XLOOKUP(A74,[1]!Données[OPERATION],[1]!Données[RO],,0)</f>
        <v>LLA</v>
      </c>
      <c r="C74" s="21">
        <f>_xlfn.XLOOKUP(A74,[1]!Données[OPERATION],[1]!Données[OS démarrage],,0)</f>
        <v>45731</v>
      </c>
      <c r="D74" s="22">
        <f t="shared" si="3"/>
        <v>1188</v>
      </c>
      <c r="E74" s="21">
        <f>_xlfn.XLOOKUP(A74,[1]!Données[OPERATION],[1]!Données[Date inauguration recalée (12 mois)],,0)</f>
        <v>46919</v>
      </c>
      <c r="F74" s="23"/>
      <c r="G74" s="25"/>
    </row>
    <row r="75" spans="1:7" outlineLevel="1" x14ac:dyDescent="0.25">
      <c r="A75" s="5" t="s">
        <v>9</v>
      </c>
      <c r="B75" s="6" t="str">
        <f>_xlfn.XLOOKUP(A75,[1]!Données[OPERATION],[1]!Données[RO],,0)</f>
        <v>YFR</v>
      </c>
      <c r="C75" s="21">
        <f>_xlfn.XLOOKUP(A75,[1]!Données[OPERATION],[1]!Données[OS démarrage],,0)</f>
        <v>45823</v>
      </c>
      <c r="D75" s="22">
        <f t="shared" si="3"/>
        <v>1065</v>
      </c>
      <c r="E75" s="21">
        <f>_xlfn.XLOOKUP(A75,[1]!Données[OPERATION],[1]!Données[Date inauguration recalée (12 mois)],,0)</f>
        <v>46888</v>
      </c>
      <c r="F75" s="23"/>
      <c r="G75" s="25"/>
    </row>
    <row r="76" spans="1:7" outlineLevel="1" x14ac:dyDescent="0.25">
      <c r="A76" s="5" t="s">
        <v>18</v>
      </c>
      <c r="B76" s="6" t="str">
        <f>_xlfn.XLOOKUP(A76,[1]!Données[OPERATION],[1]!Données[RO],,0)</f>
        <v>LLA</v>
      </c>
      <c r="C76" s="21">
        <f>_xlfn.XLOOKUP(A76,[1]!Données[OPERATION],[1]!Données[OS démarrage],,0)</f>
        <v>45823</v>
      </c>
      <c r="D76" s="22">
        <f t="shared" si="3"/>
        <v>1400</v>
      </c>
      <c r="E76" s="21">
        <f>_xlfn.XLOOKUP(A76,[1]!Données[OPERATION],[1]!Données[Date inauguration recalée (12 mois)],,0)</f>
        <v>47223</v>
      </c>
      <c r="F76" s="23"/>
      <c r="G76" s="25"/>
    </row>
    <row r="77" spans="1:7" outlineLevel="1" x14ac:dyDescent="0.25">
      <c r="A77" s="5" t="s">
        <v>10</v>
      </c>
      <c r="B77" s="6" t="str">
        <f>_xlfn.XLOOKUP(A77,[1]!Données[OPERATION],[1]!Données[RO],,0)</f>
        <v>LLA</v>
      </c>
      <c r="C77" s="21">
        <f>_xlfn.XLOOKUP(A77,[1]!Données[OPERATION],[1]!Données[OS démarrage],,0)</f>
        <v>45823</v>
      </c>
      <c r="D77" s="22">
        <f t="shared" si="3"/>
        <v>1004</v>
      </c>
      <c r="E77" s="21">
        <f>_xlfn.XLOOKUP(A77,[1]!Données[OPERATION],[1]!Données[Date inauguration recalée (12 mois)],,0)</f>
        <v>46827</v>
      </c>
      <c r="F77" s="23"/>
      <c r="G77" s="25"/>
    </row>
    <row r="78" spans="1:7" outlineLevel="1" x14ac:dyDescent="0.25">
      <c r="A78" s="5" t="s">
        <v>12</v>
      </c>
      <c r="B78" s="6" t="str">
        <f>_xlfn.XLOOKUP(A78,[1]!Données[OPERATION],[1]!Données[RO],,0)</f>
        <v>LCYC</v>
      </c>
      <c r="C78" s="21">
        <f>_xlfn.XLOOKUP(A78,[1]!Données[OPERATION],[1]!Données[OS démarrage],,0)</f>
        <v>45823</v>
      </c>
      <c r="D78" s="22">
        <f t="shared" si="3"/>
        <v>1065</v>
      </c>
      <c r="E78" s="21">
        <f>_xlfn.XLOOKUP(A78,[1]!Données[OPERATION],[1]!Données[Date inauguration recalée (12 mois)],,0)</f>
        <v>46888</v>
      </c>
      <c r="F78" s="23"/>
      <c r="G78" s="25"/>
    </row>
    <row r="79" spans="1:7" outlineLevel="1" x14ac:dyDescent="0.25">
      <c r="A79" s="5" t="s">
        <v>22</v>
      </c>
      <c r="B79" s="6" t="str">
        <f>_xlfn.XLOOKUP(A79,[1]!Données[OPERATION],[1]!Données[RO],,0)</f>
        <v>LLA</v>
      </c>
      <c r="C79" s="21">
        <f>_xlfn.XLOOKUP(A79,[1]!Données[OPERATION],[1]!Données[OS démarrage],,0)</f>
        <v>45915</v>
      </c>
      <c r="D79" s="22">
        <f t="shared" si="3"/>
        <v>1399</v>
      </c>
      <c r="E79" s="21">
        <f>_xlfn.XLOOKUP(A79,[1]!Données[OPERATION],[1]!Données[Date inauguration recalée (12 mois)],,0)</f>
        <v>47314</v>
      </c>
      <c r="F79" s="23"/>
      <c r="G79" s="25"/>
    </row>
    <row r="80" spans="1:7" outlineLevel="1" x14ac:dyDescent="0.25">
      <c r="A80" s="5" t="s">
        <v>19</v>
      </c>
      <c r="B80" s="6" t="str">
        <f>_xlfn.XLOOKUP(A80,[1]!Données[OPERATION],[1]!Données[RO],,0)</f>
        <v>LLA</v>
      </c>
      <c r="C80" s="21">
        <f>_xlfn.XLOOKUP(A80,[1]!Données[OPERATION],[1]!Données[OS démarrage],,0)</f>
        <v>45915</v>
      </c>
      <c r="D80" s="22">
        <f t="shared" si="3"/>
        <v>1126</v>
      </c>
      <c r="E80" s="21">
        <f>_xlfn.XLOOKUP(A80,[1]!Données[OPERATION],[1]!Données[Date inauguration recalée (12 mois)],,0)</f>
        <v>47041</v>
      </c>
      <c r="F80" s="23"/>
      <c r="G80" s="25"/>
    </row>
    <row r="81" spans="1:7" outlineLevel="1" x14ac:dyDescent="0.25">
      <c r="A81" s="5" t="s">
        <v>20</v>
      </c>
      <c r="B81" s="6" t="str">
        <f>_xlfn.XLOOKUP(A81,[1]!Données[OPERATION],[1]!Données[RO],,0)</f>
        <v>LCYC</v>
      </c>
      <c r="C81" s="21">
        <f>_xlfn.XLOOKUP(A81,[1]!Données[OPERATION],[1]!Données[OS démarrage],,0)</f>
        <v>45915</v>
      </c>
      <c r="D81" s="22">
        <f t="shared" si="3"/>
        <v>1249</v>
      </c>
      <c r="E81" s="21">
        <f>_xlfn.XLOOKUP(A81,[1]!Données[OPERATION],[1]!Données[Date inauguration recalée (12 mois)],,0)</f>
        <v>47164</v>
      </c>
      <c r="F81" s="23"/>
      <c r="G81" s="25"/>
    </row>
    <row r="82" spans="1:7" outlineLevel="1" x14ac:dyDescent="0.25">
      <c r="A82" s="5" t="s">
        <v>28</v>
      </c>
      <c r="B82" s="6" t="str">
        <f>_xlfn.XLOOKUP(A82,[1]!Données[OPERATION],[1]!Données[RO],,0)</f>
        <v>LCYC</v>
      </c>
      <c r="C82" s="21">
        <f>_xlfn.XLOOKUP(A82,[1]!Données[OPERATION],[1]!Données[OS démarrage],,0)</f>
        <v>45915</v>
      </c>
      <c r="D82" s="22">
        <f t="shared" si="3"/>
        <v>1249</v>
      </c>
      <c r="E82" s="21">
        <f>_xlfn.XLOOKUP(A82,[1]!Données[OPERATION],[1]!Données[Date inauguration recalée (12 mois)],,0)</f>
        <v>47164</v>
      </c>
      <c r="F82" s="23"/>
      <c r="G82" s="25"/>
    </row>
    <row r="83" spans="1:7" outlineLevel="1" x14ac:dyDescent="0.25">
      <c r="A83" s="5" t="s">
        <v>23</v>
      </c>
      <c r="B83" s="6" t="str">
        <f>_xlfn.XLOOKUP(A83,[1]!Données[OPERATION],[1]!Données[RO],,0)</f>
        <v>LLA</v>
      </c>
      <c r="C83" s="21">
        <f>_xlfn.XLOOKUP(A83,[1]!Données[OPERATION],[1]!Données[OS démarrage],,0)</f>
        <v>46068</v>
      </c>
      <c r="D83" s="22">
        <f t="shared" si="3"/>
        <v>1004</v>
      </c>
      <c r="E83" s="21">
        <f>_xlfn.XLOOKUP(A83,[1]!Données[OPERATION],[1]!Données[Date inauguration recalée (12 mois)],,0)</f>
        <v>47072</v>
      </c>
      <c r="F83" s="23"/>
      <c r="G83" s="25"/>
    </row>
    <row r="84" spans="1:7" outlineLevel="1" x14ac:dyDescent="0.25">
      <c r="A84" s="5" t="s">
        <v>24</v>
      </c>
      <c r="B84" s="6" t="str">
        <f>_xlfn.XLOOKUP(A84,[1]!Données[OPERATION],[1]!Données[RO],,0)</f>
        <v>LLA</v>
      </c>
      <c r="C84" s="21">
        <f>_xlfn.XLOOKUP(A84,[1]!Données[OPERATION],[1]!Données[OS démarrage],,0)</f>
        <v>46068</v>
      </c>
      <c r="D84" s="22">
        <f t="shared" si="3"/>
        <v>1004</v>
      </c>
      <c r="E84" s="21">
        <f>_xlfn.XLOOKUP(A84,[1]!Données[OPERATION],[1]!Données[Date inauguration recalée (12 mois)],,0)</f>
        <v>47072</v>
      </c>
      <c r="F84" s="23"/>
      <c r="G84" s="25"/>
    </row>
    <row r="85" spans="1:7" outlineLevel="1" x14ac:dyDescent="0.25">
      <c r="A85" s="5" t="s">
        <v>29</v>
      </c>
      <c r="B85" s="6" t="str">
        <f>_xlfn.XLOOKUP(A85,[1]!Données[OPERATION],[1]!Données[RO],,0)</f>
        <v>TQU</v>
      </c>
      <c r="C85" s="21">
        <f>_xlfn.XLOOKUP(A85,[1]!Données[OPERATION],[1]!Données[OS démarrage],,0)</f>
        <v>46068</v>
      </c>
      <c r="D85" s="22">
        <f t="shared" si="3"/>
        <v>1277</v>
      </c>
      <c r="E85" s="21">
        <f>_xlfn.XLOOKUP(A85,[1]!Données[OPERATION],[1]!Données[Date inauguration recalée (12 mois)],,0)</f>
        <v>47345</v>
      </c>
      <c r="F85" s="23"/>
      <c r="G85" s="25"/>
    </row>
    <row r="86" spans="1:7" outlineLevel="1" x14ac:dyDescent="0.25">
      <c r="A86" s="5" t="s">
        <v>30</v>
      </c>
      <c r="B86" s="6" t="str">
        <f>_xlfn.XLOOKUP(A86,[1]!Données[OPERATION],[1]!Données[RO],,0)</f>
        <v>TQU</v>
      </c>
      <c r="C86" s="21">
        <f>_xlfn.XLOOKUP(A86,[1]!Données[OPERATION],[1]!Données[OS démarrage],,0)</f>
        <v>46068</v>
      </c>
      <c r="D86" s="22">
        <f t="shared" si="3"/>
        <v>1277</v>
      </c>
      <c r="E86" s="21">
        <f>_xlfn.XLOOKUP(A86,[1]!Données[OPERATION],[1]!Données[Date inauguration recalée (12 mois)],,0)</f>
        <v>47345</v>
      </c>
      <c r="F86" s="23"/>
      <c r="G86" s="25"/>
    </row>
    <row r="87" spans="1:7" outlineLevel="1" x14ac:dyDescent="0.25">
      <c r="A87" s="5" t="s">
        <v>31</v>
      </c>
      <c r="B87" s="6" t="str">
        <f>_xlfn.XLOOKUP(A87,[1]!Données[OPERATION],[1]!Données[RO],,0)</f>
        <v>TQU</v>
      </c>
      <c r="C87" s="21">
        <f>_xlfn.XLOOKUP(A87,[1]!Données[OPERATION],[1]!Données[OS démarrage],,0)</f>
        <v>46068</v>
      </c>
      <c r="D87" s="22">
        <f t="shared" si="3"/>
        <v>1277</v>
      </c>
      <c r="E87" s="21">
        <f>_xlfn.XLOOKUP(A87,[1]!Données[OPERATION],[1]!Données[Date inauguration recalée (12 mois)],,0)</f>
        <v>47345</v>
      </c>
      <c r="F87" s="23"/>
      <c r="G87" s="25"/>
    </row>
    <row r="88" spans="1:7" outlineLevel="1" x14ac:dyDescent="0.25">
      <c r="A88" s="5" t="s">
        <v>25</v>
      </c>
      <c r="B88" s="6" t="str">
        <f>_xlfn.XLOOKUP(A88,[1]!Données[OPERATION],[1]!Données[RO],,0)</f>
        <v>TQU</v>
      </c>
      <c r="C88" s="21">
        <f>_xlfn.XLOOKUP(A88,[1]!Données[OPERATION],[1]!Données[OS démarrage],,0)</f>
        <v>46068</v>
      </c>
      <c r="D88" s="22">
        <f t="shared" si="3"/>
        <v>1004</v>
      </c>
      <c r="E88" s="21">
        <f>_xlfn.XLOOKUP(A88,[1]!Données[OPERATION],[1]!Données[Date inauguration recalée (12 mois)],,0)</f>
        <v>47072</v>
      </c>
      <c r="F88" s="23"/>
      <c r="G88" s="25"/>
    </row>
    <row r="89" spans="1:7" outlineLevel="1" x14ac:dyDescent="0.25">
      <c r="A89" s="5" t="s">
        <v>26</v>
      </c>
      <c r="B89" s="6" t="str">
        <f>_xlfn.XLOOKUP(A89,[1]!Données[OPERATION],[1]!Données[RO],,0)</f>
        <v>TQU</v>
      </c>
      <c r="C89" s="21">
        <f>_xlfn.XLOOKUP(A89,[1]!Données[OPERATION],[1]!Données[OS démarrage],,0)</f>
        <v>46068</v>
      </c>
      <c r="D89" s="22">
        <f t="shared" si="3"/>
        <v>1004</v>
      </c>
      <c r="E89" s="21">
        <f>_xlfn.XLOOKUP(A89,[1]!Données[OPERATION],[1]!Données[Date inauguration recalée (12 mois)],,0)</f>
        <v>47072</v>
      </c>
      <c r="F89" s="23"/>
      <c r="G89" s="25"/>
    </row>
    <row r="90" spans="1:7" outlineLevel="1" x14ac:dyDescent="0.25">
      <c r="A90" s="5" t="s">
        <v>27</v>
      </c>
      <c r="B90" s="6" t="str">
        <f>_xlfn.XLOOKUP(A90,[1]!Données[OPERATION],[1]!Données[RO],,0)</f>
        <v>LCYC</v>
      </c>
      <c r="C90" s="21">
        <f>_xlfn.XLOOKUP(A90,[1]!Données[OPERATION],[1]!Données[OS démarrage],,0)</f>
        <v>46096</v>
      </c>
      <c r="D90" s="22">
        <f t="shared" si="3"/>
        <v>1037</v>
      </c>
      <c r="E90" s="21">
        <f>_xlfn.XLOOKUP(A90,[1]!Données[OPERATION],[1]!Données[Date inauguration recalée (12 mois)],,0)</f>
        <v>47133</v>
      </c>
      <c r="F90" s="23"/>
      <c r="G90" s="25"/>
    </row>
    <row r="91" spans="1:7" outlineLevel="1" x14ac:dyDescent="0.25">
      <c r="A91" s="5" t="s">
        <v>32</v>
      </c>
      <c r="B91" s="6" t="str">
        <f>_xlfn.XLOOKUP(A91,[1]!Données[OPERATION],[1]!Données[RO],,0)</f>
        <v>LLA</v>
      </c>
      <c r="C91" s="21">
        <f>_xlfn.XLOOKUP(A91,[1]!Données[OPERATION],[1]!Données[OS démarrage],,0)</f>
        <v>46433</v>
      </c>
      <c r="D91" s="22">
        <f t="shared" si="3"/>
        <v>1004</v>
      </c>
      <c r="E91" s="21">
        <f>_xlfn.XLOOKUP(A91,[1]!Données[OPERATION],[1]!Données[Date inauguration recalée (12 mois)],,0)</f>
        <v>47437</v>
      </c>
      <c r="F91" s="23"/>
      <c r="G91" s="25"/>
    </row>
    <row r="92" spans="1:7" outlineLevel="1" x14ac:dyDescent="0.25">
      <c r="A92" s="5" t="s">
        <v>35</v>
      </c>
      <c r="B92" s="6" t="str">
        <f>_xlfn.XLOOKUP(A92,[1]!Données[OPERATION],[1]!Données[RO],,0)</f>
        <v>LLA</v>
      </c>
      <c r="C92" s="21">
        <f>_xlfn.XLOOKUP(A92,[1]!Données[OPERATION],[1]!Données[OS démarrage],,0)</f>
        <v>46433</v>
      </c>
      <c r="D92" s="22">
        <f t="shared" si="3"/>
        <v>1124</v>
      </c>
      <c r="E92" s="21">
        <f>_xlfn.XLOOKUP(A92,[1]!Données[OPERATION],[1]!Données[Date inauguration recalée (12 mois)],,0)</f>
        <v>47557</v>
      </c>
      <c r="F92" s="23"/>
      <c r="G92" s="25"/>
    </row>
    <row r="93" spans="1:7" outlineLevel="1" x14ac:dyDescent="0.25">
      <c r="A93" s="5" t="s">
        <v>33</v>
      </c>
      <c r="B93" s="6">
        <f>_xlfn.XLOOKUP(A93,[1]!Données[OPERATION],[1]!Données[RO],,0)</f>
        <v>0</v>
      </c>
      <c r="C93" s="21">
        <f>_xlfn.XLOOKUP(A93,[1]!Données[OPERATION],[1]!Données[OS démarrage],,0)</f>
        <v>46433</v>
      </c>
      <c r="D93" s="22">
        <f t="shared" si="3"/>
        <v>1124</v>
      </c>
      <c r="E93" s="21">
        <f>_xlfn.XLOOKUP(A93,[1]!Données[OPERATION],[1]!Données[Date inauguration recalée (12 mois)],,0)</f>
        <v>47557</v>
      </c>
      <c r="F93" s="23"/>
      <c r="G93" s="25"/>
    </row>
    <row r="94" spans="1:7" outlineLevel="1" x14ac:dyDescent="0.25">
      <c r="A94" s="5" t="s">
        <v>34</v>
      </c>
      <c r="B94" s="6" t="str">
        <f>_xlfn.XLOOKUP(A94,[1]!Données[OPERATION],[1]!Données[RO],,0)</f>
        <v>TQU</v>
      </c>
      <c r="C94" s="21">
        <f>_xlfn.XLOOKUP(A94,[1]!Données[OPERATION],[1]!Données[OS démarrage],,0)</f>
        <v>46433</v>
      </c>
      <c r="D94" s="22">
        <f t="shared" si="3"/>
        <v>669</v>
      </c>
      <c r="E94" s="21">
        <f>_xlfn.XLOOKUP(A94,[1]!Données[OPERATION],[1]!Données[Date inauguration recalée (12 mois)],,0)</f>
        <v>47102</v>
      </c>
      <c r="F94" s="23"/>
      <c r="G94" s="25"/>
    </row>
    <row r="95" spans="1:7" outlineLevel="1" x14ac:dyDescent="0.25">
      <c r="A95" s="5" t="s">
        <v>36</v>
      </c>
      <c r="B95" s="6" t="str">
        <f>_xlfn.XLOOKUP(A95,[1]!Données[OPERATION],[1]!Données[RO],,0)</f>
        <v>YFR</v>
      </c>
      <c r="C95" s="21">
        <f>_xlfn.XLOOKUP(A95,[1]!Données[OPERATION],[1]!Données[OS démarrage],,0)</f>
        <v>46553</v>
      </c>
      <c r="D95" s="22">
        <f t="shared" si="3"/>
        <v>670</v>
      </c>
      <c r="E95" s="21">
        <f>_xlfn.XLOOKUP(A95,[1]!Données[OPERATION],[1]!Données[Date inauguration recalée (12 mois)],,0)</f>
        <v>47223</v>
      </c>
      <c r="F95" s="23"/>
      <c r="G95" s="25"/>
    </row>
    <row r="96" spans="1:7" outlineLevel="1" x14ac:dyDescent="0.25">
      <c r="A96" s="5" t="s">
        <v>39</v>
      </c>
      <c r="B96" s="6" t="str">
        <f>_xlfn.XLOOKUP(A96,[1]!Données[OPERATION],[1]!Données[RO],,0)</f>
        <v>TQU</v>
      </c>
      <c r="C96" s="21">
        <f>_xlfn.XLOOKUP(A96,[1]!Données[OPERATION],[1]!Données[OS démarrage],,0)</f>
        <v>46798</v>
      </c>
      <c r="D96" s="22">
        <f t="shared" si="3"/>
        <v>1004</v>
      </c>
      <c r="E96" s="21">
        <f>_xlfn.XLOOKUP(A96,[1]!Données[OPERATION],[1]!Données[Date inauguration recalée (12 mois)],,0)</f>
        <v>47802</v>
      </c>
      <c r="F96" s="23"/>
      <c r="G96" s="25"/>
    </row>
    <row r="97" spans="1:7" outlineLevel="1" x14ac:dyDescent="0.25">
      <c r="A97" s="5" t="s">
        <v>40</v>
      </c>
      <c r="B97" s="6" t="str">
        <f>_xlfn.XLOOKUP(A97,[1]!Données[OPERATION],[1]!Données[RO],,0)</f>
        <v>TQU</v>
      </c>
      <c r="C97" s="21">
        <f>_xlfn.XLOOKUP(A97,[1]!Données[OPERATION],[1]!Données[OS démarrage],,0)</f>
        <v>46798</v>
      </c>
      <c r="D97" s="22">
        <f t="shared" si="3"/>
        <v>1004</v>
      </c>
      <c r="E97" s="21">
        <f>_xlfn.XLOOKUP(A97,[1]!Données[OPERATION],[1]!Données[Date inauguration recalée (12 mois)],,0)</f>
        <v>47802</v>
      </c>
      <c r="F97" s="23"/>
      <c r="G97" s="25"/>
    </row>
    <row r="98" spans="1:7" outlineLevel="1" x14ac:dyDescent="0.25">
      <c r="A98" s="5"/>
      <c r="B98" s="6"/>
      <c r="C98" s="21"/>
      <c r="D98" s="22"/>
      <c r="E98" s="21"/>
      <c r="F98" s="23"/>
      <c r="G98" s="25"/>
    </row>
    <row r="99" spans="1:7" x14ac:dyDescent="0.25">
      <c r="A99" s="30" t="s">
        <v>56</v>
      </c>
      <c r="B99" s="30"/>
      <c r="C99" s="31"/>
      <c r="D99" s="30"/>
      <c r="E99" s="31"/>
      <c r="F99" s="31"/>
      <c r="G99" s="25"/>
    </row>
    <row r="100" spans="1:7" outlineLevel="1" x14ac:dyDescent="0.25">
      <c r="A100" s="5" t="s">
        <v>57</v>
      </c>
      <c r="B100" s="6" t="str">
        <f>_xlfn.XLOOKUP(A100,[1]!Données[OPERATION],[1]!Données[RO],,0)</f>
        <v>TQU</v>
      </c>
      <c r="C100" s="21">
        <f>_xlfn.XLOOKUP(A100,[1]!Données[OPERATION],[1]!Données[Date réception entreprise recalée],,0)</f>
        <v>45162</v>
      </c>
      <c r="D100" s="22">
        <f t="shared" ref="D100:D105" si="4">E100-C100</f>
        <v>366</v>
      </c>
      <c r="E100" s="21">
        <f>_xlfn.XLOOKUP(A100,[1]!Données[OPERATION],[1]!Données[Fin GPA],,0)</f>
        <v>45528</v>
      </c>
      <c r="F100" s="32"/>
      <c r="G100" s="25"/>
    </row>
    <row r="101" spans="1:7" outlineLevel="1" x14ac:dyDescent="0.25">
      <c r="A101" s="5" t="s">
        <v>58</v>
      </c>
      <c r="B101" s="6" t="str">
        <f>_xlfn.XLOOKUP(A101,[1]!Données[OPERATION],[1]!Données[RO],,0)</f>
        <v>NBL / SGM</v>
      </c>
      <c r="C101" s="21">
        <f>_xlfn.XLOOKUP(A101,[1]!Données[OPERATION],[1]!Données[Date réception entreprise recalée],,0)</f>
        <v>45195</v>
      </c>
      <c r="D101" s="22">
        <f t="shared" si="4"/>
        <v>366</v>
      </c>
      <c r="E101" s="21">
        <f>_xlfn.XLOOKUP(A101,[1]!Données[OPERATION],[1]!Données[Fin GPA],,0)</f>
        <v>45561</v>
      </c>
      <c r="F101" s="23" t="str">
        <f>IF('[2]Chrono MO'!K53&lt;&gt;"","x","")</f>
        <v/>
      </c>
      <c r="G101" s="25"/>
    </row>
    <row r="102" spans="1:7" outlineLevel="1" x14ac:dyDescent="0.25">
      <c r="A102" s="5" t="s">
        <v>59</v>
      </c>
      <c r="B102" s="6" t="str">
        <f>_xlfn.XLOOKUP(A102,[1]!Données[OPERATION],[1]!Données[RO],,0)</f>
        <v>LLA</v>
      </c>
      <c r="C102" s="21">
        <f>_xlfn.XLOOKUP(A102,[1]!Données[OPERATION],[1]!Données[Date réception entreprise recalée],,0)</f>
        <v>45200</v>
      </c>
      <c r="D102" s="22">
        <f t="shared" si="4"/>
        <v>366</v>
      </c>
      <c r="E102" s="21">
        <f>_xlfn.XLOOKUP(A102,[1]!Données[OPERATION],[1]!Données[Fin GPA],,0)</f>
        <v>45566</v>
      </c>
      <c r="F102" s="23"/>
      <c r="G102" s="25"/>
    </row>
    <row r="103" spans="1:7" outlineLevel="1" x14ac:dyDescent="0.25">
      <c r="A103" s="5" t="s">
        <v>60</v>
      </c>
      <c r="B103" s="6" t="str">
        <f>_xlfn.XLOOKUP(A103,[1]!Données[OPERATION],[1]!Données[RO],,0)</f>
        <v>NBL / SGM</v>
      </c>
      <c r="C103" s="21">
        <f>_xlfn.XLOOKUP(A103,[1]!Données[OPERATION],[1]!Données[Date réception entreprise recalée],,0)</f>
        <v>45257</v>
      </c>
      <c r="D103" s="22">
        <f t="shared" si="4"/>
        <v>366</v>
      </c>
      <c r="E103" s="21">
        <f>_xlfn.XLOOKUP(A103,[1]!Données[OPERATION],[1]!Données[Fin GPA],,0)</f>
        <v>45623</v>
      </c>
      <c r="F103" s="23"/>
      <c r="G103" s="25"/>
    </row>
    <row r="104" spans="1:7" outlineLevel="1" x14ac:dyDescent="0.25">
      <c r="A104" s="5" t="s">
        <v>61</v>
      </c>
      <c r="B104" s="6" t="str">
        <f>_xlfn.XLOOKUP(A104,[1]!Données[OPERATION],[1]!Données[RO],,0)</f>
        <v>LCYC</v>
      </c>
      <c r="C104" s="21">
        <f>_xlfn.XLOOKUP(A104,[1]!Données[OPERATION],[1]!Données[Date réception entreprise recalée],,0)</f>
        <v>45470</v>
      </c>
      <c r="D104" s="22">
        <f t="shared" si="4"/>
        <v>365</v>
      </c>
      <c r="E104" s="21">
        <f>_xlfn.XLOOKUP(A104,[1]!Données[OPERATION],[1]!Données[Fin GPA],,0)</f>
        <v>45835</v>
      </c>
      <c r="F104" s="23"/>
      <c r="G104" s="25"/>
    </row>
    <row r="105" spans="1:7" outlineLevel="1" x14ac:dyDescent="0.25">
      <c r="A105" s="5" t="s">
        <v>62</v>
      </c>
      <c r="B105" s="6" t="str">
        <f>_xlfn.XLOOKUP(A105,[1]!Données[OPERATION],[1]!Données[RO],,0)</f>
        <v>YFR</v>
      </c>
      <c r="C105" s="21">
        <f>_xlfn.XLOOKUP(A105,[1]!Données[OPERATION],[1]!Données[Date réception entreprise recalée],,0)</f>
        <v>45470</v>
      </c>
      <c r="D105" s="22">
        <f t="shared" si="4"/>
        <v>365</v>
      </c>
      <c r="E105" s="21">
        <f>_xlfn.XLOOKUP(A105,[1]!Données[OPERATION],[1]!Données[Fin GPA],,0)</f>
        <v>45835</v>
      </c>
      <c r="F105" s="23"/>
      <c r="G105" s="25"/>
    </row>
    <row r="106" spans="1:7" x14ac:dyDescent="0.25">
      <c r="A106" s="33"/>
      <c r="B106" s="33"/>
      <c r="C106" s="34"/>
      <c r="D106" s="33"/>
      <c r="E106" s="34"/>
      <c r="F106" s="34"/>
      <c r="G106" s="25"/>
    </row>
    <row r="107" spans="1:7" outlineLevel="1" x14ac:dyDescent="0.25">
      <c r="A107" s="5"/>
      <c r="B107" s="6"/>
      <c r="C107" s="21"/>
      <c r="D107" s="22"/>
      <c r="E107" s="21"/>
      <c r="F107" s="23"/>
      <c r="G107" s="25"/>
    </row>
    <row r="108" spans="1:7" outlineLevel="1" x14ac:dyDescent="0.25">
      <c r="A108" s="5"/>
      <c r="B108" s="6"/>
      <c r="C108" s="21"/>
      <c r="D108" s="22"/>
      <c r="E108" s="21"/>
      <c r="F108" s="23"/>
      <c r="G108" s="25"/>
    </row>
    <row r="109" spans="1:7" x14ac:dyDescent="0.25">
      <c r="A109" s="35"/>
      <c r="B109" s="35"/>
      <c r="C109" s="36"/>
      <c r="D109" s="35"/>
      <c r="E109" s="36"/>
      <c r="F109" s="36"/>
      <c r="G109" s="25"/>
    </row>
    <row r="110" spans="1:7" outlineLevel="1" x14ac:dyDescent="0.25">
      <c r="A110" s="5"/>
      <c r="B110" s="6"/>
      <c r="C110" s="21"/>
      <c r="D110" s="5"/>
      <c r="E110" s="21"/>
      <c r="F110" s="23"/>
      <c r="G110" s="37"/>
    </row>
    <row r="111" spans="1:7" outlineLevel="1" x14ac:dyDescent="0.25">
      <c r="A111" s="5"/>
      <c r="B111" s="6"/>
      <c r="C111" s="21"/>
      <c r="D111" s="22"/>
      <c r="E111" s="38"/>
      <c r="F111" s="23"/>
      <c r="G111" s="25"/>
    </row>
    <row r="112" spans="1:7" x14ac:dyDescent="0.25">
      <c r="A112" s="39"/>
      <c r="B112" s="39"/>
      <c r="C112" s="40"/>
      <c r="D112" s="39"/>
      <c r="E112" s="40"/>
      <c r="F112" s="41"/>
      <c r="G112" s="25"/>
    </row>
    <row r="113" spans="1:7" outlineLevel="1" x14ac:dyDescent="0.25">
      <c r="A113" s="5"/>
      <c r="B113" s="6"/>
      <c r="C113" s="21"/>
      <c r="D113" s="22"/>
      <c r="E113" s="21"/>
      <c r="F113" s="23"/>
      <c r="G113" s="25"/>
    </row>
    <row r="114" spans="1:7" outlineLevel="1" x14ac:dyDescent="0.25">
      <c r="A114" s="5"/>
      <c r="B114" s="6"/>
      <c r="C114" s="21"/>
      <c r="D114" s="22"/>
      <c r="E114" s="21"/>
      <c r="F114" s="23"/>
      <c r="G114" s="25"/>
    </row>
    <row r="115" spans="1:7" x14ac:dyDescent="0.25">
      <c r="A115" s="42"/>
      <c r="B115" s="42"/>
      <c r="C115" s="43"/>
      <c r="D115" s="42"/>
      <c r="E115" s="43"/>
      <c r="F115" s="44"/>
      <c r="G115" s="25"/>
    </row>
    <row r="116" spans="1:7" outlineLevel="1" x14ac:dyDescent="0.25">
      <c r="A116" s="5"/>
      <c r="B116" s="6"/>
      <c r="C116" s="21"/>
      <c r="D116" s="22"/>
      <c r="E116" s="21"/>
      <c r="F116" s="23"/>
      <c r="G116" s="25"/>
    </row>
    <row r="117" spans="1:7" outlineLevel="1" x14ac:dyDescent="0.25">
      <c r="A117" s="5"/>
      <c r="B117" s="6"/>
      <c r="C117" s="21"/>
      <c r="D117" s="22"/>
      <c r="E117" s="21"/>
      <c r="F117" s="23"/>
      <c r="G117" s="25"/>
    </row>
    <row r="118" spans="1:7" outlineLevel="1" x14ac:dyDescent="0.25">
      <c r="A118" s="5"/>
      <c r="B118" s="6"/>
      <c r="C118" s="21"/>
      <c r="D118" s="22"/>
      <c r="E118" s="21"/>
      <c r="F118" s="23"/>
      <c r="G118" s="25"/>
    </row>
    <row r="119" spans="1:7" outlineLevel="1" x14ac:dyDescent="0.25">
      <c r="A119" s="5"/>
      <c r="B119" s="6"/>
      <c r="C119" s="21"/>
      <c r="D119" s="5"/>
      <c r="E119" s="21"/>
      <c r="F119" s="23"/>
      <c r="G119" s="25"/>
    </row>
    <row r="120" spans="1:7" x14ac:dyDescent="0.25">
      <c r="A120" s="45"/>
      <c r="B120" s="45"/>
      <c r="C120" s="46"/>
      <c r="D120" s="45"/>
      <c r="E120" s="46"/>
      <c r="F120" s="47"/>
      <c r="G120" s="25"/>
    </row>
    <row r="121" spans="1:7" outlineLevel="1" x14ac:dyDescent="0.25">
      <c r="A121" s="5"/>
      <c r="B121" s="6"/>
      <c r="C121" s="21"/>
      <c r="D121" s="22"/>
      <c r="E121" s="38"/>
      <c r="F121" s="23"/>
      <c r="G121" s="37"/>
    </row>
    <row r="122" spans="1:7" outlineLevel="1" x14ac:dyDescent="0.25">
      <c r="A122" s="5"/>
      <c r="B122" s="6"/>
      <c r="C122" s="21"/>
      <c r="D122" s="22"/>
      <c r="E122" s="38"/>
      <c r="F122" s="23"/>
      <c r="G122" s="25"/>
    </row>
    <row r="123" spans="1:7" outlineLevel="1" x14ac:dyDescent="0.25">
      <c r="A123" s="5"/>
      <c r="B123" s="6"/>
      <c r="C123" s="21"/>
      <c r="D123" s="22"/>
      <c r="E123" s="38"/>
      <c r="F123" s="23"/>
      <c r="G123" s="25"/>
    </row>
    <row r="124" spans="1:7" x14ac:dyDescent="0.25">
      <c r="A124" s="48"/>
      <c r="B124" s="48"/>
      <c r="C124" s="49"/>
      <c r="D124" s="50"/>
      <c r="E124" s="49"/>
      <c r="F124" s="49"/>
      <c r="G124" s="25"/>
    </row>
    <row r="125" spans="1:7" x14ac:dyDescent="0.25">
      <c r="A125" s="51" t="s">
        <v>63</v>
      </c>
      <c r="B125" s="52"/>
      <c r="C125" s="53">
        <f ca="1">TODAY()</f>
        <v>45517</v>
      </c>
      <c r="D125" s="54">
        <f ca="1">'Planning Gantt 1'!$C125-E125+1</f>
        <v>1</v>
      </c>
      <c r="E125" s="53">
        <f ca="1">'Planning Gantt 1'!$C125</f>
        <v>45517</v>
      </c>
      <c r="F125" s="55"/>
      <c r="G125" s="25"/>
    </row>
    <row r="126" spans="1:7" x14ac:dyDescent="0.25">
      <c r="A126" s="5"/>
      <c r="B126" s="6"/>
      <c r="C126" s="21"/>
      <c r="D126" s="56" t="e">
        <f ca="1">D6+D8+D38+D39+#REF!+D57+D100+D102+D107+D108+D110+D111+D113+D114+D116+D117+D118+D119+D121+D122+D123+D124</f>
        <v>#REF!</v>
      </c>
      <c r="E126" s="21"/>
      <c r="F126" s="23"/>
      <c r="G126" s="5"/>
    </row>
    <row r="127" spans="1:7" x14ac:dyDescent="0.25">
      <c r="A127" s="5"/>
      <c r="B127" s="6"/>
      <c r="C127" s="5"/>
      <c r="D127" s="5"/>
      <c r="E127" s="5"/>
      <c r="F127" s="6"/>
      <c r="G127" s="5"/>
    </row>
    <row r="128" spans="1:7" x14ac:dyDescent="0.25">
      <c r="A128" s="5"/>
      <c r="B128" s="6"/>
      <c r="C128" s="21"/>
      <c r="D128" s="5"/>
      <c r="E128" s="21"/>
      <c r="F128" s="23"/>
      <c r="G128" s="5"/>
    </row>
    <row r="129" spans="1:7" x14ac:dyDescent="0.25">
      <c r="A129" s="5" t="s">
        <v>64</v>
      </c>
      <c r="B129" s="6"/>
      <c r="C129" s="22">
        <f ca="1">TODAY()</f>
        <v>45517</v>
      </c>
      <c r="D129" s="5"/>
      <c r="E129" s="21"/>
      <c r="F129" s="23"/>
      <c r="G129" s="5"/>
    </row>
    <row r="130" spans="1:7" x14ac:dyDescent="0.25">
      <c r="A130" s="5" t="s">
        <v>65</v>
      </c>
      <c r="B130" s="6"/>
      <c r="C130" s="22">
        <v>46022</v>
      </c>
      <c r="D130" s="5"/>
      <c r="E130" s="5"/>
      <c r="F130" s="6"/>
      <c r="G130" s="5"/>
    </row>
    <row r="131" spans="1:7" ht="13.8" thickBot="1" x14ac:dyDescent="0.3">
      <c r="A131" s="5"/>
      <c r="B131" s="6"/>
      <c r="C131" s="21"/>
      <c r="D131" s="5"/>
      <c r="E131" s="5"/>
      <c r="F131" s="6"/>
      <c r="G131" s="5"/>
    </row>
    <row r="132" spans="1:7" ht="13.8" thickTop="1" x14ac:dyDescent="0.25">
      <c r="A132" s="57" t="s">
        <v>66</v>
      </c>
      <c r="B132" s="58"/>
      <c r="C132" s="59" t="s">
        <v>67</v>
      </c>
      <c r="D132" s="60"/>
      <c r="E132" s="60"/>
      <c r="F132" s="58"/>
      <c r="G132" s="61"/>
    </row>
    <row r="133" spans="1:7" ht="27" customHeight="1" x14ac:dyDescent="0.25">
      <c r="A133" s="62" t="s">
        <v>68</v>
      </c>
      <c r="B133" s="63"/>
      <c r="C133" s="63"/>
      <c r="D133" s="63"/>
      <c r="E133" s="63"/>
      <c r="F133" s="63"/>
      <c r="G133" s="64"/>
    </row>
    <row r="134" spans="1:7" ht="27" customHeight="1" thickBot="1" x14ac:dyDescent="0.3">
      <c r="A134" s="65" t="s">
        <v>69</v>
      </c>
      <c r="B134" s="66"/>
      <c r="C134" s="66"/>
      <c r="D134" s="66"/>
      <c r="E134" s="66"/>
      <c r="F134" s="66"/>
      <c r="G134" s="67"/>
    </row>
    <row r="135" spans="1:7" ht="32.1" customHeight="1" thickTop="1" x14ac:dyDescent="0.25"/>
  </sheetData>
  <sheetProtection formatCells="0" formatColumns="0" formatRows="0" insertColumns="0" insertRows="0" insertHyperlinks="0" sort="0" autoFilter="0" pivotTables="0"/>
  <autoFilter ref="A5:E36" xr:uid="{54C3A98A-E61C-4C68-815A-83100AC61ADF}">
    <sortState xmlns:xlrd2="http://schemas.microsoft.com/office/spreadsheetml/2017/richdata2" ref="A6:E36">
      <sortCondition ref="E5:E36"/>
    </sortState>
  </autoFilter>
  <mergeCells count="2">
    <mergeCell ref="A133:G133"/>
    <mergeCell ref="A134:G134"/>
  </mergeCells>
  <conditionalFormatting sqref="C5:C125">
    <cfRule type="expression" dxfId="7" priority="3">
      <formula>$C5&gt;=TODAY()</formula>
    </cfRule>
  </conditionalFormatting>
  <conditionalFormatting sqref="E5:E125">
    <cfRule type="expression" dxfId="6" priority="2">
      <formula>$E5&gt;=TODAY()</formula>
    </cfRule>
  </conditionalFormatting>
  <conditionalFormatting sqref="E6:E36 E38:E55 E57:E98 E100:E105 E107:E108 E110:E111 E113:E114 E116:E119 E121:E124">
    <cfRule type="expression" dxfId="5" priority="1">
      <formula>$F6&lt;&gt;""</formula>
    </cfRule>
  </conditionalFormatting>
  <conditionalFormatting sqref="F6:F36 F38:F55 F57:F98 F100:F105 F107:F111 F113:F114 F116:F119 F121:F125">
    <cfRule type="expression" dxfId="4" priority="8">
      <formula>AND($F6="",$E6&lt;=$C$125)</formula>
    </cfRule>
  </conditionalFormatting>
  <conditionalFormatting sqref="F37">
    <cfRule type="expression" dxfId="3" priority="4">
      <formula>$E37&gt;=TODAY()</formula>
    </cfRule>
  </conditionalFormatting>
  <conditionalFormatting sqref="F56">
    <cfRule type="expression" dxfId="2" priority="5">
      <formula>$E56&gt;=TODAY()</formula>
    </cfRule>
  </conditionalFormatting>
  <conditionalFormatting sqref="F99">
    <cfRule type="expression" dxfId="1" priority="6">
      <formula>$E99&gt;=TODAY()</formula>
    </cfRule>
  </conditionalFormatting>
  <conditionalFormatting sqref="F106">
    <cfRule type="expression" dxfId="0" priority="7">
      <formula>$E106&gt;=TODAY()</formula>
    </cfRule>
  </conditionalFormatting>
  <pageMargins left="0.7" right="0.7" top="0.75" bottom="0.75" header="0.3" footer="0.3"/>
  <pageSetup paperSize="8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Gantt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2024-08-13T06:14:44Z</dcterms:created>
  <dcterms:modified xsi:type="dcterms:W3CDTF">2024-08-13T06:15:02Z</dcterms:modified>
</cp:coreProperties>
</file>