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01\Organisation\4 - DOP\42 - Pôle Construction Immobilière\1. PRLC\Prog 2023\0240-VEFA SILOE\5. Financements\DEAL\Demande\Dossier de travail\Elements à corriger - fiche de pré-instruction\"/>
    </mc:Choice>
  </mc:AlternateContent>
  <xr:revisionPtr revIDLastSave="0" documentId="13_ncr:1_{B04B76CC-B5B5-4A30-B7C1-95876ABFD45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PR GLOBAL_clé répartition" sheetId="5" r:id="rId1"/>
    <sheet name="DPR LLTS" sheetId="7" r:id="rId2"/>
    <sheet name="DPR PLS" sheetId="9" r:id="rId3"/>
    <sheet name="DPR COM" sheetId="8" r:id="rId4"/>
    <sheet name="Estim MOE" sheetId="2" r:id="rId5"/>
    <sheet name="Planning appels de fonds" sheetId="6" r:id="rId6"/>
    <sheet name="Loi sur l'eau" sheetId="4" r:id="rId7"/>
    <sheet name="DPR LLS" sheetId="10" r:id="rId8"/>
  </sheets>
  <externalReferences>
    <externalReference r:id="rId9"/>
    <externalReference r:id="rId10"/>
    <externalReference r:id="rId11"/>
    <externalReference r:id="rId12"/>
  </externalReferences>
  <definedNames>
    <definedName name="_Parse_Out" localSheetId="0" hidden="1">#REF!</definedName>
    <definedName name="_Parse_Out" localSheetId="5" hidden="1">#REF!</definedName>
    <definedName name="_Parse_Out" hidden="1">#REF!</definedName>
    <definedName name="adresse" localSheetId="0">'[1]NOTE DE PRESENTATION'!$B$23</definedName>
    <definedName name="adresse" localSheetId="5">'[2]NOTE DE PRESENTATION'!$B$23</definedName>
    <definedName name="adresse">'[3]NOTE DE PRESENTATION'!$B$23</definedName>
    <definedName name="adresse_siege" localSheetId="0">'[1]Données d''entrée'!$E$20</definedName>
    <definedName name="adresse_siege" localSheetId="5">'[2]Données d''entrée'!$E$20</definedName>
    <definedName name="adresse_siege">'[3]Données d''entrée'!$E$20</definedName>
    <definedName name="anscount" hidden="1">1</definedName>
    <definedName name="BASELOYERMAX" localSheetId="0">'[1]Paramètres Loyers'!$A$3:$D$8</definedName>
    <definedName name="BASELOYERMAX" localSheetId="5">'[2]Paramètres Loyers'!$A$3:$D$8</definedName>
    <definedName name="BASELOYERMAX">'[3]Paramètres Loyers'!$A$3:$D$8</definedName>
    <definedName name="CAF_Tot" localSheetId="0">'[1]Prgr. 2021'!#REF!</definedName>
    <definedName name="CAF_Tot" localSheetId="6">'[3]Prgr. 2021'!#REF!</definedName>
    <definedName name="CAF_Tot" localSheetId="5">'[2]Prgr. 2021'!#REF!</definedName>
    <definedName name="CAF_Tot">'[3]Prgr. 2021'!#REF!</definedName>
    <definedName name="CDC_LLS" localSheetId="0">'[1]Prgr. 2021'!$Y$67</definedName>
    <definedName name="CDC_LLS" localSheetId="5">'[2]Prgr. 2021'!$Y$65</definedName>
    <definedName name="CDC_LLS">'[3]Prgr. 2021'!$Y$65</definedName>
    <definedName name="CDC_LLS_construction" localSheetId="0">'[1]Prgr. 2021'!$Y$68</definedName>
    <definedName name="CDC_LLS_construction" localSheetId="5">'[2]Prgr. 2021'!$Y$66</definedName>
    <definedName name="CDC_LLS_construction">'[3]Prgr. 2021'!$Y$66</definedName>
    <definedName name="CDC_LLS_foncier" localSheetId="0">[1]Bdgt!$R$160</definedName>
    <definedName name="CDC_LLS_foncier" localSheetId="5">[2]Bdgt!$R$160</definedName>
    <definedName name="CDC_LLS_foncier">[3]Bdgt!$R$160</definedName>
    <definedName name="CDC_LLTS" localSheetId="0">'[1]Prgr. 2021'!$Z$67</definedName>
    <definedName name="CDC_LLTS" localSheetId="5">'[2]Prgr. 2021'!$Z$65</definedName>
    <definedName name="CDC_LLTS">'[3]Prgr. 2021'!$Z$65</definedName>
    <definedName name="CDC_LLTS_construction" localSheetId="0">'[1]Prgr. 2021'!$Z$68</definedName>
    <definedName name="CDC_LLTS_construction" localSheetId="5">'[2]Prgr. 2021'!$Z$66</definedName>
    <definedName name="CDC_LLTS_construction">'[3]Prgr. 2021'!$Z$66</definedName>
    <definedName name="CDC_LLTS_foncier" localSheetId="0">[1]Bdgt!$V$160</definedName>
    <definedName name="CDC_LLTS_foncier" localSheetId="5">[2]Bdgt!$V$160</definedName>
    <definedName name="CDC_LLTS_foncier">[3]Bdgt!$V$160</definedName>
    <definedName name="CDC_PLS" localSheetId="0">'[1]Prgr. 2021'!$AA$67</definedName>
    <definedName name="CDC_PLS" localSheetId="5">'[2]Prgr. 2021'!$AA$65</definedName>
    <definedName name="CDC_PLS">'[3]Prgr. 2021'!$AA$65</definedName>
    <definedName name="CDC_PLS_construction" localSheetId="0">'[1]Prgr. 2021'!$AA$68</definedName>
    <definedName name="CDC_PLS_construction" localSheetId="5">'[2]Prgr. 2021'!$AA$66</definedName>
    <definedName name="CDC_PLS_construction">'[3]Prgr. 2021'!$AA$66</definedName>
    <definedName name="CDC_PLS_foncier" localSheetId="0">[1]Bdgt!$Z$160</definedName>
    <definedName name="CDC_PLS_foncier" localSheetId="5">[2]Bdgt!$Z$160</definedName>
    <definedName name="CDC_PLS_foncier">[3]Bdgt!$Z$160</definedName>
    <definedName name="code" localSheetId="0">[1]Bdgt!$G$1</definedName>
    <definedName name="code" localSheetId="5">[2]Bdgt!$G$1</definedName>
    <definedName name="code">[3]Bdgt!$G$1</definedName>
    <definedName name="commune" localSheetId="0">'[1]NOTE DE PRESENTATION'!$A$5</definedName>
    <definedName name="commune" localSheetId="5">'[2]NOTE DE PRESENTATION'!$A$5</definedName>
    <definedName name="commune">'[3]NOTE DE PRESENTATION'!$A$5</definedName>
    <definedName name="Crédit_Impot" localSheetId="0">'[1]SF previsio LLS-LLTS'!$N$14</definedName>
    <definedName name="Crédit_Impot" localSheetId="5">'[2]SF previsio LLS-LLTS'!$N$14</definedName>
    <definedName name="Crédit_Impot">'[3]SF previsio LLS-LLTS'!$N$14</definedName>
    <definedName name="Credit_Impot_LLS" localSheetId="0">'[1]Prgr. 2021'!$Y$74</definedName>
    <definedName name="Credit_Impot_LLS" localSheetId="5">'[2]Prgr. 2021'!$Y$72</definedName>
    <definedName name="Credit_Impot_LLS">'[3]Prgr. 2021'!$Y$72</definedName>
    <definedName name="Credit_Impot_LLTS" localSheetId="0">'[1]Prgr. 2021'!$Z$74</definedName>
    <definedName name="Credit_Impot_LLTS" localSheetId="5">'[2]Prgr. 2021'!$Z$72</definedName>
    <definedName name="Credit_Impot_LLTS">'[3]Prgr. 2021'!$Z$72</definedName>
    <definedName name="Credit_Impot_PLS" localSheetId="0">'[1]Prgr. 2021'!$AA$74</definedName>
    <definedName name="Credit_Impot_PLS" localSheetId="5">'[2]Prgr. 2021'!$AA$72</definedName>
    <definedName name="Credit_Impot_PLS">'[3]Prgr. 2021'!$AA$72</definedName>
    <definedName name="Defisc_Tot" localSheetId="0">'[1]Prgr. 2021'!$AC$74</definedName>
    <definedName name="Defisc_Tot" localSheetId="5">'[2]Prgr. 2021'!$AC$72</definedName>
    <definedName name="Defisc_Tot">'[3]Prgr. 2021'!$AC$72</definedName>
    <definedName name="dhdh" localSheetId="0" hidden="1">{#N/A,#N/A,FALSE,"Gain Fiscal";#N/A,#N/A,FALSE,"CR";#N/A,#N/A,FALSE,"Bilan";#N/A,#N/A,FALSE,"Trésorerie";#N/A,#N/A,FALSE,"Prêt-Emprunt";#N/A,#N/A,FALSE,"Swap"}</definedName>
    <definedName name="dhdh" localSheetId="4" hidden="1">{#N/A,#N/A,FALSE,"Gain Fiscal";#N/A,#N/A,FALSE,"CR";#N/A,#N/A,FALSE,"Bilan";#N/A,#N/A,FALSE,"Trésorerie";#N/A,#N/A,FALSE,"Prêt-Emprunt";#N/A,#N/A,FALSE,"Swap"}</definedName>
    <definedName name="dhdh" localSheetId="6" hidden="1">{#N/A,#N/A,FALSE,"Gain Fiscal";#N/A,#N/A,FALSE,"CR";#N/A,#N/A,FALSE,"Bilan";#N/A,#N/A,FALSE,"Trésorerie";#N/A,#N/A,FALSE,"Prêt-Emprunt";#N/A,#N/A,FALSE,"Swap"}</definedName>
    <definedName name="dhdh" localSheetId="5" hidden="1">{#N/A,#N/A,FALSE,"Gain Fiscal";#N/A,#N/A,FALSE,"CR";#N/A,#N/A,FALSE,"Bilan";#N/A,#N/A,FALSE,"Trésorerie";#N/A,#N/A,FALSE,"Prêt-Emprunt";#N/A,#N/A,FALSE,"Swap"}</definedName>
    <definedName name="dhdh" hidden="1">{#N/A,#N/A,FALSE,"Gain Fiscal";#N/A,#N/A,FALSE,"CR";#N/A,#N/A,FALSE,"Bilan";#N/A,#N/A,FALSE,"Trésorerie";#N/A,#N/A,FALSE,"Prêt-Emprunt";#N/A,#N/A,FALSE,"Swap"}</definedName>
    <definedName name="directeur_g" localSheetId="0">'[1]Données d''entrée'!$D$22</definedName>
    <definedName name="directeur_g" localSheetId="5">'[2]Données d''entrée'!$D$22</definedName>
    <definedName name="directeur_g">'[3]Données d''entrée'!$D$22</definedName>
    <definedName name="Euro" localSheetId="0">#REF!</definedName>
    <definedName name="Euro" localSheetId="6">#REF!</definedName>
    <definedName name="Euro" localSheetId="5">#REF!</definedName>
    <definedName name="Euro">#REF!</definedName>
    <definedName name="fezfzef" localSheetId="0" hidden="1">{"Hyp&amp;Res",#N/A,TRUE,"Modele";"LO CF USD",#N/A,TRUE,"Modele";"LO CF EUR",#N/A,TRUE,"Modele";"LO P&amp;L",#N/A,TRUE,"Modele";"BNPP Tax Situation",#N/A,TRUE,"Modele";"BNPP ATR",#N/A,TRUE,"Modele";"Schedule",#N/A,TRUE,"Modele";"BNP Paribas CF",#N/A,TRUE,"Modele";"FeeSharing",#N/A,TRUE,"Modele";"Equity Use",#N/A,TRUE,"IRR Exim";"Balance Sheet",#N/A,TRUE,"IRR Exim";"TVs",#N/A,TRUE,"IRR Exim";"IRR SIA",#N/A,TRUE,"IRR Exim";"IRR SAI EXIM",#N/A,TRUE,"IRR Exim";"TV calc 2",#N/A,TRUE,"IRR Exim";"TVcalc1",#N/A,TRUE,"IRR Exim"}</definedName>
    <definedName name="fezfzef" localSheetId="4" hidden="1">{"Hyp&amp;Res",#N/A,TRUE,"Modele";"LO CF USD",#N/A,TRUE,"Modele";"LO CF EUR",#N/A,TRUE,"Modele";"LO P&amp;L",#N/A,TRUE,"Modele";"BNPP Tax Situation",#N/A,TRUE,"Modele";"BNPP ATR",#N/A,TRUE,"Modele";"Schedule",#N/A,TRUE,"Modele";"BNP Paribas CF",#N/A,TRUE,"Modele";"FeeSharing",#N/A,TRUE,"Modele";"Equity Use",#N/A,TRUE,"IRR Exim";"Balance Sheet",#N/A,TRUE,"IRR Exim";"TVs",#N/A,TRUE,"IRR Exim";"IRR SIA",#N/A,TRUE,"IRR Exim";"IRR SAI EXIM",#N/A,TRUE,"IRR Exim";"TV calc 2",#N/A,TRUE,"IRR Exim";"TVcalc1",#N/A,TRUE,"IRR Exim"}</definedName>
    <definedName name="fezfzef" localSheetId="6" hidden="1">{"Hyp&amp;Res",#N/A,TRUE,"Modele";"LO CF USD",#N/A,TRUE,"Modele";"LO CF EUR",#N/A,TRUE,"Modele";"LO P&amp;L",#N/A,TRUE,"Modele";"BNPP Tax Situation",#N/A,TRUE,"Modele";"BNPP ATR",#N/A,TRUE,"Modele";"Schedule",#N/A,TRUE,"Modele";"BNP Paribas CF",#N/A,TRUE,"Modele";"FeeSharing",#N/A,TRUE,"Modele";"Equity Use",#N/A,TRUE,"IRR Exim";"Balance Sheet",#N/A,TRUE,"IRR Exim";"TVs",#N/A,TRUE,"IRR Exim";"IRR SIA",#N/A,TRUE,"IRR Exim";"IRR SAI EXIM",#N/A,TRUE,"IRR Exim";"TV calc 2",#N/A,TRUE,"IRR Exim";"TVcalc1",#N/A,TRUE,"IRR Exim"}</definedName>
    <definedName name="fezfzef" localSheetId="5" hidden="1">{"Hyp&amp;Res",#N/A,TRUE,"Modele";"LO CF USD",#N/A,TRUE,"Modele";"LO CF EUR",#N/A,TRUE,"Modele";"LO P&amp;L",#N/A,TRUE,"Modele";"BNPP Tax Situation",#N/A,TRUE,"Modele";"BNPP ATR",#N/A,TRUE,"Modele";"Schedule",#N/A,TRUE,"Modele";"BNP Paribas CF",#N/A,TRUE,"Modele";"FeeSharing",#N/A,TRUE,"Modele";"Equity Use",#N/A,TRUE,"IRR Exim";"Balance Sheet",#N/A,TRUE,"IRR Exim";"TVs",#N/A,TRUE,"IRR Exim";"IRR SIA",#N/A,TRUE,"IRR Exim";"IRR SAI EXIM",#N/A,TRUE,"IRR Exim";"TV calc 2",#N/A,TRUE,"IRR Exim";"TVcalc1",#N/A,TRUE,"IRR Exim"}</definedName>
    <definedName name="fezfzef" hidden="1">{"Hyp&amp;Res",#N/A,TRUE,"Modele";"LO CF USD",#N/A,TRUE,"Modele";"LO CF EUR",#N/A,TRUE,"Modele";"LO P&amp;L",#N/A,TRUE,"Modele";"BNPP Tax Situation",#N/A,TRUE,"Modele";"BNPP ATR",#N/A,TRUE,"Modele";"Schedule",#N/A,TRUE,"Modele";"BNP Paribas CF",#N/A,TRUE,"Modele";"FeeSharing",#N/A,TRUE,"Modele";"Equity Use",#N/A,TRUE,"IRR Exim";"Balance Sheet",#N/A,TRUE,"IRR Exim";"TVs",#N/A,TRUE,"IRR Exim";"IRR SIA",#N/A,TRUE,"IRR Exim";"IRR SAI EXIM",#N/A,TRUE,"IRR Exim";"TV calc 2",#N/A,TRUE,"IRR Exim";"TVcalc1",#N/A,TRUE,"IRR Exim"}</definedName>
    <definedName name="ff" localSheetId="0" hidden="1">{#N/A,#N/A,FALSE,"Gain Fiscal";#N/A,#N/A,FALSE,"CR";#N/A,#N/A,FALSE,"Bilan";#N/A,#N/A,FALSE,"Trésorerie";#N/A,#N/A,FALSE,"Prêt-Emprunt";#N/A,#N/A,FALSE,"Swap"}</definedName>
    <definedName name="ff" localSheetId="4" hidden="1">{#N/A,#N/A,FALSE,"Gain Fiscal";#N/A,#N/A,FALSE,"CR";#N/A,#N/A,FALSE,"Bilan";#N/A,#N/A,FALSE,"Trésorerie";#N/A,#N/A,FALSE,"Prêt-Emprunt";#N/A,#N/A,FALSE,"Swap"}</definedName>
    <definedName name="ff" localSheetId="6" hidden="1">{#N/A,#N/A,FALSE,"Gain Fiscal";#N/A,#N/A,FALSE,"CR";#N/A,#N/A,FALSE,"Bilan";#N/A,#N/A,FALSE,"Trésorerie";#N/A,#N/A,FALSE,"Prêt-Emprunt";#N/A,#N/A,FALSE,"Swap"}</definedName>
    <definedName name="ff" localSheetId="5" hidden="1">{#N/A,#N/A,FALSE,"Gain Fiscal";#N/A,#N/A,FALSE,"CR";#N/A,#N/A,FALSE,"Bilan";#N/A,#N/A,FALSE,"Trésorerie";#N/A,#N/A,FALSE,"Prêt-Emprunt";#N/A,#N/A,FALSE,"Swap"}</definedName>
    <definedName name="ff" hidden="1">{#N/A,#N/A,FALSE,"Gain Fiscal";#N/A,#N/A,FALSE,"CR";#N/A,#N/A,FALSE,"Bilan";#N/A,#N/A,FALSE,"Trésorerie";#N/A,#N/A,FALSE,"Prêt-Emprunt";#N/A,#N/A,FALSE,"Swap"}</definedName>
    <definedName name="fff" localSheetId="0" hidden="1">{#N/A,#N/A,FALSE,"Gain Fiscal";#N/A,#N/A,FALSE,"CR";#N/A,#N/A,FALSE,"Bilan";#N/A,#N/A,FALSE,"Trésorerie";#N/A,#N/A,FALSE,"Prêt-Emprunt";#N/A,#N/A,FALSE,"Swap"}</definedName>
    <definedName name="fff" localSheetId="4" hidden="1">{#N/A,#N/A,FALSE,"Gain Fiscal";#N/A,#N/A,FALSE,"CR";#N/A,#N/A,FALSE,"Bilan";#N/A,#N/A,FALSE,"Trésorerie";#N/A,#N/A,FALSE,"Prêt-Emprunt";#N/A,#N/A,FALSE,"Swap"}</definedName>
    <definedName name="fff" localSheetId="6" hidden="1">{#N/A,#N/A,FALSE,"Gain Fiscal";#N/A,#N/A,FALSE,"CR";#N/A,#N/A,FALSE,"Bilan";#N/A,#N/A,FALSE,"Trésorerie";#N/A,#N/A,FALSE,"Prêt-Emprunt";#N/A,#N/A,FALSE,"Swap"}</definedName>
    <definedName name="fff" localSheetId="5" hidden="1">{#N/A,#N/A,FALSE,"Gain Fiscal";#N/A,#N/A,FALSE,"CR";#N/A,#N/A,FALSE,"Bilan";#N/A,#N/A,FALSE,"Trésorerie";#N/A,#N/A,FALSE,"Prêt-Emprunt";#N/A,#N/A,FALSE,"Swap"}</definedName>
    <definedName name="fff" hidden="1">{#N/A,#N/A,FALSE,"Gain Fiscal";#N/A,#N/A,FALSE,"CR";#N/A,#N/A,FALSE,"Bilan";#N/A,#N/A,FALSE,"Trésorerie";#N/A,#N/A,FALSE,"Prêt-Emprunt";#N/A,#N/A,FALSE,"Swap"}</definedName>
    <definedName name="FP_LLS" localSheetId="0">'[1]Prgr. 2021'!$Y$73</definedName>
    <definedName name="FP_LLS" localSheetId="5">'[2]Prgr. 2021'!$Y$71</definedName>
    <definedName name="FP_LLS">'[3]Prgr. 2021'!$Y$71</definedName>
    <definedName name="FP_LLTS" localSheetId="0">'[1]Prgr. 2021'!$Z$73</definedName>
    <definedName name="FP_LLTS" localSheetId="5">'[2]Prgr. 2021'!$Z$71</definedName>
    <definedName name="FP_LLTS">'[3]Prgr. 2021'!$Z$71</definedName>
    <definedName name="FP_PLS" localSheetId="0">'[1]Prgr. 2021'!$AA$73</definedName>
    <definedName name="FP_PLS" localSheetId="5">'[2]Prgr. 2021'!$AA$71</definedName>
    <definedName name="FP_PLS">'[3]Prgr. 2021'!$AA$71</definedName>
    <definedName name="LBU_SF" localSheetId="0">'[1]Prgr. 2021'!$AC$63</definedName>
    <definedName name="LBU_SF" localSheetId="5">'[2]Prgr. 2021'!$AC$61</definedName>
    <definedName name="LBU_SF">'[3]Prgr. 2021'!$AC$61</definedName>
    <definedName name="LBU_Tot" localSheetId="0">'[1]Prgr. 2021'!$AC$62</definedName>
    <definedName name="LBU_Tot" localSheetId="5">'[2]Prgr. 2021'!$AC$60</definedName>
    <definedName name="LBU_Tot">'[3]Prgr. 2021'!$AC$60</definedName>
    <definedName name="limcount" hidden="1">1</definedName>
    <definedName name="LMDOMPLS" localSheetId="0">'[1]Prgr. 2021'!$F$98</definedName>
    <definedName name="LMDOMPLS" localSheetId="5">'[2]Prgr. 2021'!$F$100</definedName>
    <definedName name="LMDOMPLS">'[3]Prgr. 2021'!$F$100</definedName>
    <definedName name="Loyer_Pratiqué_LLS" localSheetId="0">'[1]Prgr. 2021'!$F$89</definedName>
    <definedName name="Loyer_Pratiqué_LLS" localSheetId="5">'[2]Prgr. 2021'!$F$91</definedName>
    <definedName name="Loyer_Pratiqué_LLS">'[3]Prgr. 2021'!$F$91</definedName>
    <definedName name="Loyer_Pratiqué_LLTS" localSheetId="0">'[1]Prgr. 2021'!$F$97</definedName>
    <definedName name="Loyer_Pratiqué_LLTS" localSheetId="5">'[2]Prgr. 2021'!$F$99</definedName>
    <definedName name="Loyer_Pratiqué_LLTS">'[3]Prgr. 2021'!$F$99</definedName>
    <definedName name="Loyer_Pratiqué_PLS" localSheetId="0">'[1]Prgr. 2021'!$F$109</definedName>
    <definedName name="Loyer_Pratiqué_PLS" localSheetId="5">'[2]Prgr. 2021'!$F$105</definedName>
    <definedName name="Loyer_Pratiqué_PLS">'[3]Prgr. 2021'!$F$105</definedName>
    <definedName name="Loyer_retenu_CC" localSheetId="0">'[1]Prgr. 2021'!$AF$91:$AF$95</definedName>
    <definedName name="Loyer_retenu_CC" localSheetId="5">'[2]Prgr. 2021'!$AF$93:$AF$97</definedName>
    <definedName name="Loyer_retenu_CC">'[3]Prgr. 2021'!$AF$93:$AF$97</definedName>
    <definedName name="LP_LLS" localSheetId="0">'[1]Prgr. 2021'!$F$88</definedName>
    <definedName name="LP_LLS" localSheetId="5">'[2]Prgr. 2021'!$F$90</definedName>
    <definedName name="LP_LLS">'[3]Prgr. 2021'!$F$90</definedName>
    <definedName name="LP_LLTS" localSheetId="0">'[1]Prgr. 2021'!$F$96</definedName>
    <definedName name="LP_LLTS" localSheetId="5">'[2]Prgr. 2021'!$F$98</definedName>
    <definedName name="LP_LLTS">'[3]Prgr. 2021'!$F$98</definedName>
    <definedName name="LP_PLS" localSheetId="0">'[1]Prgr. 2021'!$F$108</definedName>
    <definedName name="LP_PLS" localSheetId="5">'[2]Prgr. 2021'!$F$104</definedName>
    <definedName name="LP_PLS">'[3]Prgr. 2021'!$F$104</definedName>
    <definedName name="Nbre" localSheetId="0">'[1]SF previsio PLS'!$E$20</definedName>
    <definedName name="Nbre" localSheetId="5">'[2]SF previsio PLS'!$E$20</definedName>
    <definedName name="Nbre">'[3]SF previsio PLS'!$E$20</definedName>
    <definedName name="Nbre_LLS_LLTS" localSheetId="0">'[1]SF previsio LLS-LLTS'!$E$20</definedName>
    <definedName name="Nbre_LLS_LLTS" localSheetId="5">'[2]SF previsio LLS-LLTS'!$E$20</definedName>
    <definedName name="Nbre_LLS_LLTS">'[3]SF previsio LLS-LLTS'!$E$20</definedName>
    <definedName name="NbreLLS" localSheetId="0">'[1]Prgr. 2021'!$V$16</definedName>
    <definedName name="NbreLLS" localSheetId="5">'[2]Prgr. 2021'!$V$20</definedName>
    <definedName name="NbreLLS">'[3]Prgr. 2021'!$V$20</definedName>
    <definedName name="NbreLLTS" localSheetId="0">'[1]Prgr. 2021'!$V$24</definedName>
    <definedName name="NbreLLTS" localSheetId="5">'[2]Prgr. 2021'!$V$28</definedName>
    <definedName name="NbreLLTS">'[3]Prgr. 2021'!$V$28</definedName>
    <definedName name="NbrePLS" localSheetId="0">'[1]Prgr. 2021'!$V$36</definedName>
    <definedName name="NbrePLS" localSheetId="5">'[2]Prgr. 2021'!$V$34</definedName>
    <definedName name="NbrePLS">'[3]Prgr. 2021'!$V$34</definedName>
    <definedName name="nom" localSheetId="0">'[1]NOTE DE PRESENTATION'!$A$4</definedName>
    <definedName name="nom" localSheetId="5">'[2]NOTE DE PRESENTATION'!$A$4</definedName>
    <definedName name="nom">'[3]NOTE DE PRESENTATION'!$A$4</definedName>
    <definedName name="Nombre_lgt" localSheetId="0">'[1]1'!$D$65</definedName>
    <definedName name="Nombre_lgt" localSheetId="5">'[2]1'!$D$65</definedName>
    <definedName name="Nombre_lgt">'[3]1'!$D$65</definedName>
    <definedName name="nombreLLS" localSheetId="0">'[1]Données d''entrée'!$D$8</definedName>
    <definedName name="nombreLLS" localSheetId="5">'[2]Données d''entrée'!$D$8</definedName>
    <definedName name="nombreLLS">'[3]Données d''entrée'!$D$8</definedName>
    <definedName name="nombreLLTS" localSheetId="0">'[1]Données d''entrée'!$E$8</definedName>
    <definedName name="nombreLLTS" localSheetId="5">'[2]Données d''entrée'!$E$8</definedName>
    <definedName name="nombreLLTS">'[3]Données d''entrée'!$E$8</definedName>
    <definedName name="OPERATION">'[4]LLS-LLTS  BDG'!$A:$IV</definedName>
    <definedName name="OS_Tvx" localSheetId="0">'[1]Prgr. 2021'!$D$68</definedName>
    <definedName name="OS_Tvx" localSheetId="5">'[2]Prgr. 2021'!$D$66</definedName>
    <definedName name="OS_Tvx">'[3]Prgr. 2021'!$D$66</definedName>
    <definedName name="PA_SAS_HT_LLS" localSheetId="3">'DPR COM'!#REF!</definedName>
    <definedName name="PA_SAS_HT_LLS" localSheetId="0">'[1]DPR LLS'!$E$69</definedName>
    <definedName name="PA_SAS_HT_LLS" localSheetId="7">'DPR LLS'!#REF!</definedName>
    <definedName name="PA_SAS_HT_LLS" localSheetId="1">'DPR LLTS'!#REF!</definedName>
    <definedName name="PA_SAS_HT_LLS" localSheetId="2">'DPR PLS'!#REF!</definedName>
    <definedName name="PA_SAS_HT_LLS" localSheetId="6">'[3]DPR LLS'!$E$69</definedName>
    <definedName name="PA_SAS_HT_LLS" localSheetId="5">'[2]DPR LLS'!$E$69</definedName>
    <definedName name="PA_SAS_HT_LLS">#REF!</definedName>
    <definedName name="PA_SAS_HT_LLTS" localSheetId="0">'[1]DPR LLTS'!$E$69</definedName>
    <definedName name="PA_SAS_HT_LLTS" localSheetId="5">'[2]DPR LLTS'!$E$69</definedName>
    <definedName name="PA_SAS_HT_LLTS">'[3]DPR LLTS'!$E$69</definedName>
    <definedName name="PA_SAS_HT_PLS" localSheetId="0">'DPR GLOBAL_clé répartition'!#REF!</definedName>
    <definedName name="PA_SAS_HT_PLS" localSheetId="5">'[2]DPR PLS'!$E$69</definedName>
    <definedName name="PA_SAS_HT_PLS">'[3]DPR PLS'!$E$69</definedName>
    <definedName name="PRP_TTC" localSheetId="0">'[1]SF previsio LLS-LLTS'!$N$13</definedName>
    <definedName name="PRP_TTC" localSheetId="5">'[2]SF previsio LLS-LLTS'!$N$13</definedName>
    <definedName name="PRP_TTC">'[3]SF previsio LLS-LLTS'!$N$13</definedName>
    <definedName name="PRP_TTC_LLS" localSheetId="0">'[1]Données d''entrée'!$D$26</definedName>
    <definedName name="PRP_TTC_LLS" localSheetId="5">'[2]Données d''entrée'!$D$26</definedName>
    <definedName name="PRP_TTC_LLS">'[3]Données d''entrée'!$D$26</definedName>
    <definedName name="PRP_TTC_LLTS" localSheetId="0">'[1]Données d''entrée'!$E$26</definedName>
    <definedName name="PRP_TTC_LLTS" localSheetId="5">'[2]Données d''entrée'!$E$26</definedName>
    <definedName name="PRP_TTC_LLTS">'[3]Données d''entrée'!$E$26</definedName>
    <definedName name="PRP_TTC_PLS" localSheetId="0">'[1]Données d''entrée'!$F$26</definedName>
    <definedName name="PRP_TTC_PLS" localSheetId="5">'[2]Données d''entrée'!$F$26</definedName>
    <definedName name="PRP_TTC_PLS">'[3]Données d''entrée'!$F$26</definedName>
    <definedName name="Px_Terrain" localSheetId="0">'[1]SF previsio LLS-LLTS'!$N$12</definedName>
    <definedName name="Px_Terrain" localSheetId="5">'[2]SF previsio LLS-LLTS'!$N$12</definedName>
    <definedName name="Px_Terrain">'[3]SF previsio LLS-LLTS'!$N$12</definedName>
    <definedName name="Px_Terrain_PLS" localSheetId="0">'[1]SF previsio PLS'!$N$12</definedName>
    <definedName name="Px_Terrain_PLS" localSheetId="5">'[2]SF previsio PLS'!$N$12</definedName>
    <definedName name="Px_Terrain_PLS">'[3]SF previsio PLS'!$N$12</definedName>
    <definedName name="Repartition_LLTS" localSheetId="0">'[1]Prgr. 2021'!$B$91:$B$95</definedName>
    <definedName name="Repartition_LLTS" localSheetId="5">'[2]Prgr. 2021'!$B$93:$B$97</definedName>
    <definedName name="Repartition_LLTS">'[3]Prgr. 2021'!$B$93:$B$97</definedName>
    <definedName name="S_terrain" localSheetId="0">'[1]Prgr. 2021'!$B$67</definedName>
    <definedName name="S_terrain" localSheetId="5">'[2]Prgr. 2021'!$B$65</definedName>
    <definedName name="S_terrain">'[3]Prgr. 2021'!$B$65</definedName>
    <definedName name="sencount" hidden="1">1</definedName>
    <definedName name="SF.LLS" localSheetId="0">'[1]Prgr. 2021'!$AC$16</definedName>
    <definedName name="SF.LLS" localSheetId="5">'[2]Prgr. 2021'!$AC$20</definedName>
    <definedName name="SF.LLS">'[3]Prgr. 2021'!$AC$20</definedName>
    <definedName name="SF.LLTS" localSheetId="0">'[1]Prgr. 2021'!$AC$24</definedName>
    <definedName name="SF.LLTS" localSheetId="5">'[2]Prgr. 2021'!$AC$28</definedName>
    <definedName name="SF.LLTS">'[3]Prgr. 2021'!$AC$28</definedName>
    <definedName name="SF.PLS" localSheetId="0">'[1]Prgr. 2021'!$AC$36</definedName>
    <definedName name="SF.PLS" localSheetId="5">'[2]Prgr. 2021'!$AC$34</definedName>
    <definedName name="SF.PLS">'[3]Prgr. 2021'!$AC$34</definedName>
    <definedName name="SF_LLS" localSheetId="0">'[1]Données d''entrée'!$D$28</definedName>
    <definedName name="SF_LLS" localSheetId="5">'[2]Données d''entrée'!$D$28</definedName>
    <definedName name="SF_LLS">'[3]Données d''entrée'!$D$28</definedName>
    <definedName name="SF_LLTS" localSheetId="0">'[1]Données d''entrée'!$E$28</definedName>
    <definedName name="SF_LLTS" localSheetId="5">'[2]Données d''entrée'!$E$28</definedName>
    <definedName name="SF_LLTS">'[3]Données d''entrée'!$E$28</definedName>
    <definedName name="SF_PLS" localSheetId="0">'[1]Données d''entrée'!$F$28</definedName>
    <definedName name="SF_PLS" localSheetId="5">'[2]Données d''entrée'!$F$28</definedName>
    <definedName name="SF_PLS">'[3]Données d''entrée'!$F$28</definedName>
    <definedName name="SH.LLS" localSheetId="0">'[1]Prgr. 2021'!$X$16</definedName>
    <definedName name="SH.LLS" localSheetId="5">'[2]Prgr. 2021'!$X$20</definedName>
    <definedName name="SH.LLS">'[3]Prgr. 2021'!$X$20</definedName>
    <definedName name="SH.LLTS" localSheetId="0">'[1]Prgr. 2021'!$X$24</definedName>
    <definedName name="SH.LLTS" localSheetId="5">'[2]Prgr. 2021'!$X$28</definedName>
    <definedName name="SH.LLTS">'[3]Prgr. 2021'!$X$28</definedName>
    <definedName name="SH.PLS" localSheetId="0">'[1]Prgr. 2021'!$X$36</definedName>
    <definedName name="SH.PLS" localSheetId="5">'[2]Prgr. 2021'!$X$34</definedName>
    <definedName name="SH.PLS">'[3]Prgr. 2021'!$X$34</definedName>
    <definedName name="SU.PLS" localSheetId="0">'[1]Prgr. 2021'!$Z$36</definedName>
    <definedName name="SU.PLS" localSheetId="5">'[2]Prgr. 2021'!$Z$34</definedName>
    <definedName name="SU.PLS">'[3]Prgr. 2021'!$Z$34</definedName>
    <definedName name="Sub_LLS" localSheetId="0">'[1]Prgr. 2021'!$Y$62</definedName>
    <definedName name="Sub_LLS" localSheetId="5">'[2]Prgr. 2021'!$Y$60</definedName>
    <definedName name="Sub_LLS">'[3]Prgr. 2021'!$Y$60</definedName>
    <definedName name="Sub_LLTS" localSheetId="0">'[1]Prgr. 2021'!$Z$62</definedName>
    <definedName name="Sub_LLTS" localSheetId="5">'[2]Prgr. 2021'!$Z$60</definedName>
    <definedName name="Sub_LLTS">'[3]Prgr. 2021'!$Z$60</definedName>
    <definedName name="Sub_PLS" localSheetId="0">'[1]Prgr. 2021'!$AA$62</definedName>
    <definedName name="Sub_PLS" localSheetId="5">'[2]Prgr. 2021'!$AA$60</definedName>
    <definedName name="Sub_PLS">'[3]Prgr. 2021'!$AA$60</definedName>
    <definedName name="Sub_Totale_LLS" localSheetId="0">'[1]Prgr. 2021'!$Y$61</definedName>
    <definedName name="Sub_Totale_LLS" localSheetId="5">'[2]Prgr. 2021'!$Y$59</definedName>
    <definedName name="Sub_Totale_LLS">'[3]Prgr. 2021'!$Y$59</definedName>
    <definedName name="Sub_Totale_LLTS" localSheetId="0">'[1]Prgr. 2021'!$Z$61</definedName>
    <definedName name="Sub_Totale_LLTS" localSheetId="5">'[2]Prgr. 2021'!$Z$59</definedName>
    <definedName name="Sub_Totale_LLTS">'[3]Prgr. 2021'!$Z$59</definedName>
    <definedName name="Sub_Totale_PLS" localSheetId="0">'[1]Prgr. 2021'!$AA$61</definedName>
    <definedName name="Sub_Totale_PLS" localSheetId="5">'[2]Prgr. 2021'!$AA$59</definedName>
    <definedName name="Sub_Totale_PLS">'[3]Prgr. 2021'!$AA$59</definedName>
    <definedName name="Subventions" localSheetId="0">'[1]SF previsio LLS-LLTS'!$P$14</definedName>
    <definedName name="Subventions" localSheetId="5">'[2]SF previsio LLS-LLTS'!$P$14</definedName>
    <definedName name="Subventions">'[3]SF previsio LLS-LLTS'!$P$14</definedName>
    <definedName name="T" localSheetId="0">#REF!</definedName>
    <definedName name="T" localSheetId="6">#REF!</definedName>
    <definedName name="T" localSheetId="5">#REF!</definedName>
    <definedName name="T">#REF!</definedName>
    <definedName name="T_2009" localSheetId="0">#REF!</definedName>
    <definedName name="T_2009" localSheetId="6">#REF!</definedName>
    <definedName name="T_2009" localSheetId="5">#REF!</definedName>
    <definedName name="T_2009">#REF!</definedName>
    <definedName name="T_2010" localSheetId="0">#REF!</definedName>
    <definedName name="T_2010" localSheetId="6">#REF!</definedName>
    <definedName name="T_2010" localSheetId="5">#REF!</definedName>
    <definedName name="T_2010">#REF!</definedName>
    <definedName name="T_2011" localSheetId="5">#REF!</definedName>
    <definedName name="T_2011">#REF!</definedName>
    <definedName name="T_2012" localSheetId="5">#REF!</definedName>
    <definedName name="T_2012">#REF!</definedName>
    <definedName name="T1_LLS" localSheetId="0">'[1]Prgr. 2021'!$AJ$2</definedName>
    <definedName name="T1_LLS" localSheetId="5">'[2]Prgr. 2021'!$AJ$2</definedName>
    <definedName name="T1_LLS">'[3]Prgr. 2021'!$AJ$2</definedName>
    <definedName name="T1_LLTS" localSheetId="0">'[1]Prgr. 2021'!$AL$2</definedName>
    <definedName name="T1_LLTS" localSheetId="5">'[2]Prgr. 2021'!$AL$2</definedName>
    <definedName name="T1_LLTS">'[3]Prgr. 2021'!$AL$2</definedName>
    <definedName name="T1_PLS" localSheetId="0">'[1]Prgr. 2021'!$AN$2</definedName>
    <definedName name="T1_PLS" localSheetId="5">'[2]Prgr. 2021'!$AN$2</definedName>
    <definedName name="T1_PLS">'[3]Prgr. 2021'!$AN$2</definedName>
    <definedName name="T2_LLS" localSheetId="0">'[1]Prgr. 2021'!$AJ$3</definedName>
    <definedName name="T2_LLS" localSheetId="5">'[2]Prgr. 2021'!$AJ$3</definedName>
    <definedName name="T2_LLS">'[3]Prgr. 2021'!$AJ$3</definedName>
    <definedName name="T2_LLTS" localSheetId="0">'[1]Prgr. 2021'!$AL$3</definedName>
    <definedName name="T2_LLTS" localSheetId="5">'[2]Prgr. 2021'!$AL$3</definedName>
    <definedName name="T2_LLTS">'[3]Prgr. 2021'!$AL$3</definedName>
    <definedName name="T2_PLS" localSheetId="0">'[1]Prgr. 2021'!$AN$3</definedName>
    <definedName name="T2_PLS" localSheetId="5">'[2]Prgr. 2021'!$AN$3</definedName>
    <definedName name="T2_PLS">'[3]Prgr. 2021'!$AN$3</definedName>
    <definedName name="T3_LLS" localSheetId="0">'[1]Prgr. 2021'!$AJ$4</definedName>
    <definedName name="T3_LLS" localSheetId="5">'[2]Prgr. 2021'!$AJ$4</definedName>
    <definedName name="T3_LLS">'[3]Prgr. 2021'!$AJ$4</definedName>
    <definedName name="T3_LLTS" localSheetId="0">'[1]Prgr. 2021'!$AL$4</definedName>
    <definedName name="T3_LLTS" localSheetId="5">'[2]Prgr. 2021'!$AL$4</definedName>
    <definedName name="T3_LLTS">'[3]Prgr. 2021'!$AL$4</definedName>
    <definedName name="T3_PLS" localSheetId="0">'[1]Prgr. 2021'!$AN$4</definedName>
    <definedName name="T3_PLS" localSheetId="5">'[2]Prgr. 2021'!$AN$4</definedName>
    <definedName name="T3_PLS">'[3]Prgr. 2021'!$AN$4</definedName>
    <definedName name="T4_LLS" localSheetId="0">'[1]Prgr. 2021'!$AJ$5</definedName>
    <definedName name="T4_LLS" localSheetId="5">'[2]Prgr. 2021'!$AJ$5</definedName>
    <definedName name="T4_LLS">'[3]Prgr. 2021'!$AJ$5</definedName>
    <definedName name="T4_LLTS" localSheetId="0">'[1]Prgr. 2021'!$AL$5</definedName>
    <definedName name="T4_LLTS" localSheetId="5">'[2]Prgr. 2021'!$AL$5</definedName>
    <definedName name="T4_LLTS">'[3]Prgr. 2021'!$AL$5</definedName>
    <definedName name="T4_PLS" localSheetId="0">'[1]Prgr. 2021'!$AN$5</definedName>
    <definedName name="T4_PLS" localSheetId="5">'[2]Prgr. 2021'!$AN$5</definedName>
    <definedName name="T4_PLS">'[3]Prgr. 2021'!$AN$5</definedName>
    <definedName name="T5_LLS" localSheetId="0">'[1]Prgr. 2021'!$AJ$6</definedName>
    <definedName name="T5_LLS" localSheetId="5">'[2]Prgr. 2021'!$AJ$6</definedName>
    <definedName name="T5_LLS">'[3]Prgr. 2021'!$AJ$6</definedName>
    <definedName name="T5_LLTS" localSheetId="0">'[1]Prgr. 2021'!$AL$6</definedName>
    <definedName name="T5_LLTS" localSheetId="5">'[2]Prgr. 2021'!$AL$6</definedName>
    <definedName name="T5_LLTS">'[3]Prgr. 2021'!$AL$6</definedName>
    <definedName name="T5_PLS" localSheetId="0">'[1]Prgr. 2021'!$AN$6</definedName>
    <definedName name="T5_PLS" localSheetId="5">'[2]Prgr. 2021'!$AN$6</definedName>
    <definedName name="T5_PLS">'[3]Prgr. 2021'!$AN$6</definedName>
    <definedName name="Tauxconversion" localSheetId="0">#REF!</definedName>
    <definedName name="Tauxconversion" localSheetId="6">#REF!</definedName>
    <definedName name="Tauxconversion" localSheetId="5">#REF!</definedName>
    <definedName name="Tauxconversion">#REF!</definedName>
    <definedName name="TVAN">'[4]76 Budget'!$H$4</definedName>
    <definedName name="TVAN1" localSheetId="0">#REF!</definedName>
    <definedName name="TVAN1" localSheetId="6">#REF!</definedName>
    <definedName name="TVAN1" localSheetId="5">#REF!</definedName>
    <definedName name="TVAN1">#REF!</definedName>
    <definedName name="TVAS">'[4]76 Budget'!$H$3</definedName>
    <definedName name="TYPE1" localSheetId="0">'[1]Prgr. 2021'!$A$82</definedName>
    <definedName name="TYPE1" localSheetId="5">'[2]Prgr. 2021'!$A$80</definedName>
    <definedName name="TYPE1">'[3]Prgr. 2021'!$A$80</definedName>
    <definedName name="TYPE2" localSheetId="0">'[1]Prgr. 2021'!$A$90</definedName>
    <definedName name="TYPE2" localSheetId="5">'[2]Prgr. 2021'!$A$92</definedName>
    <definedName name="TYPE2">'[3]Prgr. 2021'!$A$92</definedName>
    <definedName name="TYPE3" localSheetId="0">'[1]Prgr. 2021'!$A$98</definedName>
    <definedName name="TYPE3" localSheetId="5">'[2]Prgr. 2021'!$A$100</definedName>
    <definedName name="TYPE3">'[3]Prgr. 2021'!$A$100</definedName>
    <definedName name="wrn.Comité." localSheetId="0" hidden="1">{"Option 4",#N/A,FALSE,"GIE-GNi-2002+ 0 an";"Option 4 + 1",#N/A,FALSE,"GIE-GNi-2002+ 0 an";"Option 4 + 2",#N/A,FALSE,"GIE-GNi-2002+ 0 an"}</definedName>
    <definedName name="wrn.Comité." localSheetId="4" hidden="1">{"Option 4",#N/A,FALSE,"GIE-GNi-2002+ 0 an";"Option 4 + 1",#N/A,FALSE,"GIE-GNi-2002+ 0 an";"Option 4 + 2",#N/A,FALSE,"GIE-GNi-2002+ 0 an"}</definedName>
    <definedName name="wrn.Comité." localSheetId="6" hidden="1">{"Option 4",#N/A,FALSE,"GIE-GNi-2002+ 0 an";"Option 4 + 1",#N/A,FALSE,"GIE-GNi-2002+ 0 an";"Option 4 + 2",#N/A,FALSE,"GIE-GNi-2002+ 0 an"}</definedName>
    <definedName name="wrn.Comité." localSheetId="5" hidden="1">{"Option 4",#N/A,FALSE,"GIE-GNi-2002+ 0 an";"Option 4 + 1",#N/A,FALSE,"GIE-GNi-2002+ 0 an";"Option 4 + 2",#N/A,FALSE,"GIE-GNi-2002+ 0 an"}</definedName>
    <definedName name="wrn.Comité." hidden="1">{"Option 4",#N/A,FALSE,"GIE-GNi-2002+ 0 an";"Option 4 + 1",#N/A,FALSE,"GIE-GNi-2002+ 0 an";"Option 4 + 2",#N/A,FALSE,"GIE-GNi-2002+ 0 an"}</definedName>
    <definedName name="wrn.Imprime." localSheetId="0" hidden="1">{"Hyp&amp;Res",#N/A,TRUE,"Modele";"LO CF USD",#N/A,TRUE,"Modele";"LO CF EUR",#N/A,TRUE,"Modele";"LO P&amp;L",#N/A,TRUE,"Modele";"BNPP Tax Situation",#N/A,TRUE,"Modele";"BNPP ATR",#N/A,TRUE,"Modele";"Schedule",#N/A,TRUE,"Modele";"BNP Paribas CF",#N/A,TRUE,"Modele";"FeeSharing",#N/A,TRUE,"Modele";"Equity Use",#N/A,TRUE,"IRR Exim";"Balance Sheet",#N/A,TRUE,"IRR Exim";"TVs",#N/A,TRUE,"IRR Exim";"IRR SIA",#N/A,TRUE,"IRR Exim";"IRR SAI EXIM",#N/A,TRUE,"IRR Exim";"TV calc 2",#N/A,TRUE,"IRR Exim";"TVcalc1",#N/A,TRUE,"IRR Exim"}</definedName>
    <definedName name="wrn.Imprime." localSheetId="4" hidden="1">{"Hyp&amp;Res",#N/A,TRUE,"Modele";"LO CF USD",#N/A,TRUE,"Modele";"LO CF EUR",#N/A,TRUE,"Modele";"LO P&amp;L",#N/A,TRUE,"Modele";"BNPP Tax Situation",#N/A,TRUE,"Modele";"BNPP ATR",#N/A,TRUE,"Modele";"Schedule",#N/A,TRUE,"Modele";"BNP Paribas CF",#N/A,TRUE,"Modele";"FeeSharing",#N/A,TRUE,"Modele";"Equity Use",#N/A,TRUE,"IRR Exim";"Balance Sheet",#N/A,TRUE,"IRR Exim";"TVs",#N/A,TRUE,"IRR Exim";"IRR SIA",#N/A,TRUE,"IRR Exim";"IRR SAI EXIM",#N/A,TRUE,"IRR Exim";"TV calc 2",#N/A,TRUE,"IRR Exim";"TVcalc1",#N/A,TRUE,"IRR Exim"}</definedName>
    <definedName name="wrn.Imprime." localSheetId="6" hidden="1">{"Hyp&amp;Res",#N/A,TRUE,"Modele";"LO CF USD",#N/A,TRUE,"Modele";"LO CF EUR",#N/A,TRUE,"Modele";"LO P&amp;L",#N/A,TRUE,"Modele";"BNPP Tax Situation",#N/A,TRUE,"Modele";"BNPP ATR",#N/A,TRUE,"Modele";"Schedule",#N/A,TRUE,"Modele";"BNP Paribas CF",#N/A,TRUE,"Modele";"FeeSharing",#N/A,TRUE,"Modele";"Equity Use",#N/A,TRUE,"IRR Exim";"Balance Sheet",#N/A,TRUE,"IRR Exim";"TVs",#N/A,TRUE,"IRR Exim";"IRR SIA",#N/A,TRUE,"IRR Exim";"IRR SAI EXIM",#N/A,TRUE,"IRR Exim";"TV calc 2",#N/A,TRUE,"IRR Exim";"TVcalc1",#N/A,TRUE,"IRR Exim"}</definedName>
    <definedName name="wrn.Imprime." localSheetId="5" hidden="1">{"Hyp&amp;Res",#N/A,TRUE,"Modele";"LO CF USD",#N/A,TRUE,"Modele";"LO CF EUR",#N/A,TRUE,"Modele";"LO P&amp;L",#N/A,TRUE,"Modele";"BNPP Tax Situation",#N/A,TRUE,"Modele";"BNPP ATR",#N/A,TRUE,"Modele";"Schedule",#N/A,TRUE,"Modele";"BNP Paribas CF",#N/A,TRUE,"Modele";"FeeSharing",#N/A,TRUE,"Modele";"Equity Use",#N/A,TRUE,"IRR Exim";"Balance Sheet",#N/A,TRUE,"IRR Exim";"TVs",#N/A,TRUE,"IRR Exim";"IRR SIA",#N/A,TRUE,"IRR Exim";"IRR SAI EXIM",#N/A,TRUE,"IRR Exim";"TV calc 2",#N/A,TRUE,"IRR Exim";"TVcalc1",#N/A,TRUE,"IRR Exim"}</definedName>
    <definedName name="wrn.Imprime." hidden="1">{"Hyp&amp;Res",#N/A,TRUE,"Modele";"LO CF USD",#N/A,TRUE,"Modele";"LO CF EUR",#N/A,TRUE,"Modele";"LO P&amp;L",#N/A,TRUE,"Modele";"BNPP Tax Situation",#N/A,TRUE,"Modele";"BNPP ATR",#N/A,TRUE,"Modele";"Schedule",#N/A,TRUE,"Modele";"BNP Paribas CF",#N/A,TRUE,"Modele";"FeeSharing",#N/A,TRUE,"Modele";"Equity Use",#N/A,TRUE,"IRR Exim";"Balance Sheet",#N/A,TRUE,"IRR Exim";"TVs",#N/A,TRUE,"IRR Exim";"IRR SIA",#N/A,TRUE,"IRR Exim";"IRR SAI EXIM",#N/A,TRUE,"IRR Exim";"TV calc 2",#N/A,TRUE,"IRR Exim";"TVcalc1",#N/A,TRUE,"IRR Exim"}</definedName>
    <definedName name="wrn.Tranche._.1." localSheetId="0" hidden="1">{"Hypothèses - T1",#N/A,FALSE,"GIE- Tranche 1 seule";"Prêt - T1",#N/A,FALSE,"GIE- Tranche 1 seule";"Trésorerie - T1",#N/A,FALSE,"GIE- Tranche 1 seule";"Amort - T1",#N/A,FALSE,"GIE- Tranche 1 seule";"CR - T1",#N/A,FALSE,"GIE- Tranche 1 seule";"VAN - T1",#N/A,FALSE,"GIE- Tranche 1 seule";"Bilan - T1",#N/A,FALSE,"GIE- Tranche 1 seule";"Loyer C - T1",#N/A,FALSE,"ADF&amp;TV - T1";"Loyer - T1",#N/A,FALSE,"GIE- Tranche 1 seule";"5 Hypothèse - T1",#N/A,FALSE,"GIE- Tranche 1 seule";"5 Ec. Fiscale - T1",#N/A,FALSE,"GIE- Tranche 1 seule";"5 Tréso - T1",#N/A,FALSE,"GIE- Tranche 1 seule";"5 RF - T1",#N/A,FALSE,"GIE- Tranche 1 seule";"4 VR - T1",#N/A,FALSE,"GIE- Tranche 1 seule";"TEG 1",#N/A,FALSE,"TEG 1";"DGI SYNTH",#N/A,FALSE,"Décomposition"}</definedName>
    <definedName name="wrn.Tranche._.1." localSheetId="4" hidden="1">{"Hypothèses - T1",#N/A,FALSE,"GIE- Tranche 1 seule";"Prêt - T1",#N/A,FALSE,"GIE- Tranche 1 seule";"Trésorerie - T1",#N/A,FALSE,"GIE- Tranche 1 seule";"Amort - T1",#N/A,FALSE,"GIE- Tranche 1 seule";"CR - T1",#N/A,FALSE,"GIE- Tranche 1 seule";"VAN - T1",#N/A,FALSE,"GIE- Tranche 1 seule";"Bilan - T1",#N/A,FALSE,"GIE- Tranche 1 seule";"Loyer C - T1",#N/A,FALSE,"ADF&amp;TV - T1";"Loyer - T1",#N/A,FALSE,"GIE- Tranche 1 seule";"5 Hypothèse - T1",#N/A,FALSE,"GIE- Tranche 1 seule";"5 Ec. Fiscale - T1",#N/A,FALSE,"GIE- Tranche 1 seule";"5 Tréso - T1",#N/A,FALSE,"GIE- Tranche 1 seule";"5 RF - T1",#N/A,FALSE,"GIE- Tranche 1 seule";"4 VR - T1",#N/A,FALSE,"GIE- Tranche 1 seule";"TEG 1",#N/A,FALSE,"TEG 1";"DGI SYNTH",#N/A,FALSE,"Décomposition"}</definedName>
    <definedName name="wrn.Tranche._.1." localSheetId="6" hidden="1">{"Hypothèses - T1",#N/A,FALSE,"GIE- Tranche 1 seule";"Prêt - T1",#N/A,FALSE,"GIE- Tranche 1 seule";"Trésorerie - T1",#N/A,FALSE,"GIE- Tranche 1 seule";"Amort - T1",#N/A,FALSE,"GIE- Tranche 1 seule";"CR - T1",#N/A,FALSE,"GIE- Tranche 1 seule";"VAN - T1",#N/A,FALSE,"GIE- Tranche 1 seule";"Bilan - T1",#N/A,FALSE,"GIE- Tranche 1 seule";"Loyer C - T1",#N/A,FALSE,"ADF&amp;TV - T1";"Loyer - T1",#N/A,FALSE,"GIE- Tranche 1 seule";"5 Hypothèse - T1",#N/A,FALSE,"GIE- Tranche 1 seule";"5 Ec. Fiscale - T1",#N/A,FALSE,"GIE- Tranche 1 seule";"5 Tréso - T1",#N/A,FALSE,"GIE- Tranche 1 seule";"5 RF - T1",#N/A,FALSE,"GIE- Tranche 1 seule";"4 VR - T1",#N/A,FALSE,"GIE- Tranche 1 seule";"TEG 1",#N/A,FALSE,"TEG 1";"DGI SYNTH",#N/A,FALSE,"Décomposition"}</definedName>
    <definedName name="wrn.Tranche._.1." localSheetId="5" hidden="1">{"Hypothèses - T1",#N/A,FALSE,"GIE- Tranche 1 seule";"Prêt - T1",#N/A,FALSE,"GIE- Tranche 1 seule";"Trésorerie - T1",#N/A,FALSE,"GIE- Tranche 1 seule";"Amort - T1",#N/A,FALSE,"GIE- Tranche 1 seule";"CR - T1",#N/A,FALSE,"GIE- Tranche 1 seule";"VAN - T1",#N/A,FALSE,"GIE- Tranche 1 seule";"Bilan - T1",#N/A,FALSE,"GIE- Tranche 1 seule";"Loyer C - T1",#N/A,FALSE,"ADF&amp;TV - T1";"Loyer - T1",#N/A,FALSE,"GIE- Tranche 1 seule";"5 Hypothèse - T1",#N/A,FALSE,"GIE- Tranche 1 seule";"5 Ec. Fiscale - T1",#N/A,FALSE,"GIE- Tranche 1 seule";"5 Tréso - T1",#N/A,FALSE,"GIE- Tranche 1 seule";"5 RF - T1",#N/A,FALSE,"GIE- Tranche 1 seule";"4 VR - T1",#N/A,FALSE,"GIE- Tranche 1 seule";"TEG 1",#N/A,FALSE,"TEG 1";"DGI SYNTH",#N/A,FALSE,"Décomposition"}</definedName>
    <definedName name="wrn.Tranche._.1." hidden="1">{"Hypothèses - T1",#N/A,FALSE,"GIE- Tranche 1 seule";"Prêt - T1",#N/A,FALSE,"GIE- Tranche 1 seule";"Trésorerie - T1",#N/A,FALSE,"GIE- Tranche 1 seule";"Amort - T1",#N/A,FALSE,"GIE- Tranche 1 seule";"CR - T1",#N/A,FALSE,"GIE- Tranche 1 seule";"VAN - T1",#N/A,FALSE,"GIE- Tranche 1 seule";"Bilan - T1",#N/A,FALSE,"GIE- Tranche 1 seule";"Loyer C - T1",#N/A,FALSE,"ADF&amp;TV - T1";"Loyer - T1",#N/A,FALSE,"GIE- Tranche 1 seule";"5 Hypothèse - T1",#N/A,FALSE,"GIE- Tranche 1 seule";"5 Ec. Fiscale - T1",#N/A,FALSE,"GIE- Tranche 1 seule";"5 Tréso - T1",#N/A,FALSE,"GIE- Tranche 1 seule";"5 RF - T1",#N/A,FALSE,"GIE- Tranche 1 seule";"4 VR - T1",#N/A,FALSE,"GIE- Tranche 1 seule";"TEG 1",#N/A,FALSE,"TEG 1";"DGI SYNTH",#N/A,FALSE,"Décomposition"}</definedName>
    <definedName name="wrn.Tranche._.1._.et._.Tranche._.2." localSheetId="0" hidden="1">{"Hypothèse T1 + T2",#N/A,FALSE,"GIE- Centrale en totalité";"Prêt T1 + T2",#N/A,FALSE,"GIE- Centrale en totalité";"Trésorerie - T1 + T2",#N/A,FALSE,"GIE- Centrale en totalité";"Amort - T1 + T2",#N/A,FALSE,"GIE- Centrale en totalité";"CR - T1 + T2",#N/A,FALSE,"GIE- Centrale en totalité";"VAN - T1 + T2",#N/A,FALSE,"GIE- Centrale en totalité";"Bilan - T1 + T2",#N/A,FALSE,"GIE- Centrale en totalité";"Loyer - T1 + T2",#N/A,FALSE,"GIE- Centrale en totalité";"Loyer C - T1 + T2",#N/A,FALSE,"GIE- Centrale en totalité";"5 Hypothèse - T1 + T2",#N/A,FALSE,"GIE- Centrale en totalité";"5 Ec. Fiscale - T1 + T2",#N/A,FALSE,"GIE- Centrale en totalité";"5 Tréso - T1 + T2",#N/A,FALSE,"GIE- Centrale en totalité";"5 RF - T1 + T2",#N/A,FALSE,"GIE- Centrale en totalité";"4 VR - T1 + T2",#N/A,FALSE,"GIE- Centrale en totalité";"TEG 2",#N/A,FALSE,"TEG 1&amp;2"}</definedName>
    <definedName name="wrn.Tranche._.1._.et._.Tranche._.2." localSheetId="4" hidden="1">{"Hypothèse T1 + T2",#N/A,FALSE,"GIE- Centrale en totalité";"Prêt T1 + T2",#N/A,FALSE,"GIE- Centrale en totalité";"Trésorerie - T1 + T2",#N/A,FALSE,"GIE- Centrale en totalité";"Amort - T1 + T2",#N/A,FALSE,"GIE- Centrale en totalité";"CR - T1 + T2",#N/A,FALSE,"GIE- Centrale en totalité";"VAN - T1 + T2",#N/A,FALSE,"GIE- Centrale en totalité";"Bilan - T1 + T2",#N/A,FALSE,"GIE- Centrale en totalité";"Loyer - T1 + T2",#N/A,FALSE,"GIE- Centrale en totalité";"Loyer C - T1 + T2",#N/A,FALSE,"GIE- Centrale en totalité";"5 Hypothèse - T1 + T2",#N/A,FALSE,"GIE- Centrale en totalité";"5 Ec. Fiscale - T1 + T2",#N/A,FALSE,"GIE- Centrale en totalité";"5 Tréso - T1 + T2",#N/A,FALSE,"GIE- Centrale en totalité";"5 RF - T1 + T2",#N/A,FALSE,"GIE- Centrale en totalité";"4 VR - T1 + T2",#N/A,FALSE,"GIE- Centrale en totalité";"TEG 2",#N/A,FALSE,"TEG 1&amp;2"}</definedName>
    <definedName name="wrn.Tranche._.1._.et._.Tranche._.2." localSheetId="6" hidden="1">{"Hypothèse T1 + T2",#N/A,FALSE,"GIE- Centrale en totalité";"Prêt T1 + T2",#N/A,FALSE,"GIE- Centrale en totalité";"Trésorerie - T1 + T2",#N/A,FALSE,"GIE- Centrale en totalité";"Amort - T1 + T2",#N/A,FALSE,"GIE- Centrale en totalité";"CR - T1 + T2",#N/A,FALSE,"GIE- Centrale en totalité";"VAN - T1 + T2",#N/A,FALSE,"GIE- Centrale en totalité";"Bilan - T1 + T2",#N/A,FALSE,"GIE- Centrale en totalité";"Loyer - T1 + T2",#N/A,FALSE,"GIE- Centrale en totalité";"Loyer C - T1 + T2",#N/A,FALSE,"GIE- Centrale en totalité";"5 Hypothèse - T1 + T2",#N/A,FALSE,"GIE- Centrale en totalité";"5 Ec. Fiscale - T1 + T2",#N/A,FALSE,"GIE- Centrale en totalité";"5 Tréso - T1 + T2",#N/A,FALSE,"GIE- Centrale en totalité";"5 RF - T1 + T2",#N/A,FALSE,"GIE- Centrale en totalité";"4 VR - T1 + T2",#N/A,FALSE,"GIE- Centrale en totalité";"TEG 2",#N/A,FALSE,"TEG 1&amp;2"}</definedName>
    <definedName name="wrn.Tranche._.1._.et._.Tranche._.2." localSheetId="5" hidden="1">{"Hypothèse T1 + T2",#N/A,FALSE,"GIE- Centrale en totalité";"Prêt T1 + T2",#N/A,FALSE,"GIE- Centrale en totalité";"Trésorerie - T1 + T2",#N/A,FALSE,"GIE- Centrale en totalité";"Amort - T1 + T2",#N/A,FALSE,"GIE- Centrale en totalité";"CR - T1 + T2",#N/A,FALSE,"GIE- Centrale en totalité";"VAN - T1 + T2",#N/A,FALSE,"GIE- Centrale en totalité";"Bilan - T1 + T2",#N/A,FALSE,"GIE- Centrale en totalité";"Loyer - T1 + T2",#N/A,FALSE,"GIE- Centrale en totalité";"Loyer C - T1 + T2",#N/A,FALSE,"GIE- Centrale en totalité";"5 Hypothèse - T1 + T2",#N/A,FALSE,"GIE- Centrale en totalité";"5 Ec. Fiscale - T1 + T2",#N/A,FALSE,"GIE- Centrale en totalité";"5 Tréso - T1 + T2",#N/A,FALSE,"GIE- Centrale en totalité";"5 RF - T1 + T2",#N/A,FALSE,"GIE- Centrale en totalité";"4 VR - T1 + T2",#N/A,FALSE,"GIE- Centrale en totalité";"TEG 2",#N/A,FALSE,"TEG 1&amp;2"}</definedName>
    <definedName name="wrn.Tranche._.1._.et._.Tranche._.2." hidden="1">{"Hypothèse T1 + T2",#N/A,FALSE,"GIE- Centrale en totalité";"Prêt T1 + T2",#N/A,FALSE,"GIE- Centrale en totalité";"Trésorerie - T1 + T2",#N/A,FALSE,"GIE- Centrale en totalité";"Amort - T1 + T2",#N/A,FALSE,"GIE- Centrale en totalité";"CR - T1 + T2",#N/A,FALSE,"GIE- Centrale en totalité";"VAN - T1 + T2",#N/A,FALSE,"GIE- Centrale en totalité";"Bilan - T1 + T2",#N/A,FALSE,"GIE- Centrale en totalité";"Loyer - T1 + T2",#N/A,FALSE,"GIE- Centrale en totalité";"Loyer C - T1 + T2",#N/A,FALSE,"GIE- Centrale en totalité";"5 Hypothèse - T1 + T2",#N/A,FALSE,"GIE- Centrale en totalité";"5 Ec. Fiscale - T1 + T2",#N/A,FALSE,"GIE- Centrale en totalité";"5 Tréso - T1 + T2",#N/A,FALSE,"GIE- Centrale en totalité";"5 RF - T1 + T2",#N/A,FALSE,"GIE- Centrale en totalité";"4 VR - T1 + T2",#N/A,FALSE,"GIE- Centrale en totalité";"TEG 2",#N/A,FALSE,"TEG 1&amp;2"}</definedName>
    <definedName name="_xlnm.Print_Area" localSheetId="3">'DPR COM'!$B$6:$E$73</definedName>
    <definedName name="_xlnm.Print_Area" localSheetId="0">'DPR GLOBAL_clé répartition'!$B$6:$T$73</definedName>
    <definedName name="_xlnm.Print_Area" localSheetId="7">'DPR LLS'!$B$6:$E$73</definedName>
    <definedName name="_xlnm.Print_Area" localSheetId="1">'DPR LLTS'!$B$6:$E$73</definedName>
    <definedName name="_xlnm.Print_Area" localSheetId="2">'DPR PLS'!$B$6:$H$73</definedName>
    <definedName name="_xlnm.Print_Area" localSheetId="4">'Estim MOE'!$A$1:$F$33</definedName>
    <definedName name="_xlnm.Print_Area" localSheetId="6">'Loi sur l''eau'!$A$1:$G$47</definedName>
    <definedName name="_xlnm.Print_Area" localSheetId="5">'Planning appels de fonds'!$A$1:$D$17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3" i="5" l="1"/>
  <c r="H10" i="5"/>
  <c r="I9" i="5"/>
  <c r="M32" i="5" l="1"/>
  <c r="I32" i="5"/>
  <c r="G32" i="5"/>
  <c r="G30" i="5"/>
  <c r="G29" i="5"/>
  <c r="I30" i="5"/>
  <c r="I29" i="5"/>
  <c r="M30" i="5"/>
  <c r="M29" i="5"/>
  <c r="M23" i="5"/>
  <c r="I23" i="5"/>
  <c r="G23" i="5"/>
  <c r="G36" i="5"/>
  <c r="G37" i="5"/>
  <c r="I36" i="5"/>
  <c r="I37" i="5"/>
  <c r="M36" i="5"/>
  <c r="M37" i="5"/>
  <c r="M18" i="5"/>
  <c r="I18" i="5"/>
  <c r="G18" i="5"/>
  <c r="M24" i="5"/>
  <c r="I24" i="5"/>
  <c r="G24" i="5"/>
  <c r="M59" i="5" l="1"/>
  <c r="M58" i="5"/>
  <c r="M57" i="5"/>
  <c r="M55" i="5"/>
  <c r="M54" i="5"/>
  <c r="M52" i="5"/>
  <c r="M51" i="5"/>
  <c r="M50" i="5"/>
  <c r="M49" i="5"/>
  <c r="M48" i="5"/>
  <c r="M47" i="5"/>
  <c r="M46" i="5"/>
  <c r="M45" i="5"/>
  <c r="M44" i="5"/>
  <c r="M43" i="5"/>
  <c r="M42" i="5"/>
  <c r="M40" i="5"/>
  <c r="M39" i="5"/>
  <c r="M35" i="5"/>
  <c r="M21" i="5"/>
  <c r="M20" i="5"/>
  <c r="M19" i="5"/>
  <c r="M16" i="5"/>
  <c r="M14" i="5"/>
  <c r="I59" i="5"/>
  <c r="I58" i="5"/>
  <c r="I57" i="5"/>
  <c r="I55" i="5"/>
  <c r="I54" i="5"/>
  <c r="I52" i="5"/>
  <c r="I51" i="5"/>
  <c r="I50" i="5"/>
  <c r="I49" i="5"/>
  <c r="I48" i="5"/>
  <c r="I47" i="5"/>
  <c r="I46" i="5"/>
  <c r="I45" i="5"/>
  <c r="I44" i="5"/>
  <c r="I43" i="5"/>
  <c r="I42" i="5"/>
  <c r="I40" i="5"/>
  <c r="I39" i="5"/>
  <c r="I21" i="5"/>
  <c r="I20" i="5"/>
  <c r="I19" i="5"/>
  <c r="I16" i="5"/>
  <c r="I14" i="5"/>
  <c r="G59" i="5"/>
  <c r="G58" i="5"/>
  <c r="G57" i="5"/>
  <c r="G55" i="5"/>
  <c r="G54" i="5"/>
  <c r="G52" i="5"/>
  <c r="G51" i="5"/>
  <c r="G50" i="5"/>
  <c r="G49" i="5"/>
  <c r="G48" i="5"/>
  <c r="G47" i="5"/>
  <c r="G46" i="5"/>
  <c r="G45" i="5"/>
  <c r="G44" i="5"/>
  <c r="G43" i="5"/>
  <c r="G42" i="5"/>
  <c r="G40" i="5"/>
  <c r="G39" i="5"/>
  <c r="G21" i="5"/>
  <c r="G20" i="5"/>
  <c r="G19" i="5"/>
  <c r="G16" i="5"/>
  <c r="G14" i="5"/>
  <c r="M41" i="5" l="1"/>
  <c r="I34" i="5" l="1"/>
  <c r="I33" i="5"/>
  <c r="I31" i="5"/>
  <c r="I28" i="5"/>
  <c r="G34" i="5"/>
  <c r="G33" i="5"/>
  <c r="G31" i="5"/>
  <c r="G28" i="5"/>
  <c r="M26" i="5"/>
  <c r="M27" i="5"/>
  <c r="M25" i="5"/>
  <c r="I26" i="5"/>
  <c r="I27" i="5"/>
  <c r="I25" i="5"/>
  <c r="G26" i="5"/>
  <c r="G27" i="5"/>
  <c r="G25" i="5"/>
  <c r="K26" i="5" l="1"/>
  <c r="K27" i="5"/>
  <c r="E62" i="8" l="1"/>
  <c r="E59" i="8"/>
  <c r="E60" i="8"/>
  <c r="E58" i="8"/>
  <c r="E56" i="8"/>
  <c r="E55" i="8"/>
  <c r="E44" i="8"/>
  <c r="E45" i="8"/>
  <c r="E46" i="8"/>
  <c r="E47" i="8"/>
  <c r="E48" i="8"/>
  <c r="E49" i="8"/>
  <c r="E50" i="8"/>
  <c r="E51" i="8"/>
  <c r="E52" i="8"/>
  <c r="E53" i="8"/>
  <c r="E43" i="8"/>
  <c r="E41" i="8"/>
  <c r="E40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24" i="8"/>
  <c r="E20" i="8"/>
  <c r="E21" i="8"/>
  <c r="E22" i="8"/>
  <c r="E19" i="8"/>
  <c r="E17" i="8"/>
  <c r="E15" i="8"/>
  <c r="E8" i="8"/>
  <c r="E9" i="8"/>
  <c r="E10" i="8"/>
  <c r="E7" i="8"/>
  <c r="E62" i="9"/>
  <c r="E59" i="9"/>
  <c r="E60" i="9"/>
  <c r="E58" i="9"/>
  <c r="E56" i="9"/>
  <c r="E55" i="9"/>
  <c r="E44" i="9"/>
  <c r="E45" i="9"/>
  <c r="E46" i="9"/>
  <c r="E47" i="9"/>
  <c r="E48" i="9"/>
  <c r="E49" i="9"/>
  <c r="E50" i="9"/>
  <c r="E51" i="9"/>
  <c r="E52" i="9"/>
  <c r="E53" i="9"/>
  <c r="E43" i="9"/>
  <c r="E41" i="9"/>
  <c r="E40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24" i="9"/>
  <c r="E20" i="9"/>
  <c r="E21" i="9"/>
  <c r="E22" i="9"/>
  <c r="E19" i="9"/>
  <c r="E17" i="9"/>
  <c r="E15" i="9"/>
  <c r="E8" i="9"/>
  <c r="E9" i="9"/>
  <c r="E10" i="9"/>
  <c r="E7" i="9"/>
  <c r="E62" i="7"/>
  <c r="E59" i="7"/>
  <c r="E60" i="7"/>
  <c r="E58" i="7"/>
  <c r="E56" i="7"/>
  <c r="E55" i="7"/>
  <c r="E44" i="7"/>
  <c r="E45" i="7"/>
  <c r="E46" i="7"/>
  <c r="E47" i="7"/>
  <c r="E48" i="7"/>
  <c r="E49" i="7"/>
  <c r="E50" i="7"/>
  <c r="E51" i="7"/>
  <c r="E52" i="7"/>
  <c r="E53" i="7"/>
  <c r="E43" i="7"/>
  <c r="E40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24" i="7"/>
  <c r="E20" i="7"/>
  <c r="E21" i="7"/>
  <c r="E22" i="7"/>
  <c r="E19" i="7"/>
  <c r="E17" i="7"/>
  <c r="E15" i="7"/>
  <c r="E8" i="7"/>
  <c r="E9" i="7"/>
  <c r="E10" i="7"/>
  <c r="E7" i="7"/>
  <c r="E62" i="10"/>
  <c r="E59" i="10"/>
  <c r="E60" i="10"/>
  <c r="E58" i="10"/>
  <c r="E56" i="10"/>
  <c r="E55" i="10"/>
  <c r="E44" i="10"/>
  <c r="E45" i="10"/>
  <c r="E46" i="10"/>
  <c r="E47" i="10"/>
  <c r="E48" i="10"/>
  <c r="E49" i="10"/>
  <c r="E50" i="10"/>
  <c r="E51" i="10"/>
  <c r="E52" i="10"/>
  <c r="E53" i="10"/>
  <c r="E43" i="10"/>
  <c r="E40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24" i="10"/>
  <c r="E20" i="10"/>
  <c r="E21" i="10"/>
  <c r="E22" i="10"/>
  <c r="E19" i="10"/>
  <c r="E17" i="10"/>
  <c r="E15" i="10"/>
  <c r="E14" i="10"/>
  <c r="E8" i="10"/>
  <c r="E9" i="10"/>
  <c r="E10" i="10"/>
  <c r="E7" i="10"/>
  <c r="E39" i="8" l="1"/>
  <c r="E16" i="7"/>
  <c r="K34" i="5" l="1"/>
  <c r="E6" i="10"/>
  <c r="E57" i="10"/>
  <c r="E54" i="10"/>
  <c r="E42" i="10"/>
  <c r="E39" i="10"/>
  <c r="E23" i="10" s="1"/>
  <c r="E18" i="10"/>
  <c r="E16" i="10"/>
  <c r="E13" i="10"/>
  <c r="C6" i="10"/>
  <c r="P34" i="5" l="1"/>
  <c r="F34" i="5" s="1"/>
  <c r="B1" i="2"/>
  <c r="L34" i="5" l="1"/>
  <c r="H34" i="5"/>
  <c r="C21" i="2"/>
  <c r="N34" i="5"/>
  <c r="J34" i="5"/>
  <c r="C4" i="4"/>
  <c r="A1" i="6"/>
  <c r="C6" i="8" l="1"/>
  <c r="C6" i="9"/>
  <c r="C6" i="7"/>
  <c r="E6" i="8"/>
  <c r="E6" i="9"/>
  <c r="E6" i="7"/>
  <c r="X23" i="5" l="1"/>
  <c r="V23" i="5"/>
  <c r="X22" i="5"/>
  <c r="V22" i="5"/>
  <c r="X21" i="5"/>
  <c r="W21" i="5"/>
  <c r="V21" i="5"/>
  <c r="V14" i="5"/>
  <c r="C16" i="6" l="1"/>
  <c r="P68" i="5"/>
  <c r="G42" i="4" l="1"/>
  <c r="E39" i="7" l="1"/>
  <c r="E42" i="7" l="1"/>
  <c r="E57" i="7"/>
  <c r="E23" i="7"/>
  <c r="E54" i="7"/>
  <c r="E18" i="7" l="1"/>
  <c r="G15" i="5" l="1"/>
  <c r="G17" i="5"/>
  <c r="G38" i="5"/>
  <c r="G22" i="5" l="1"/>
  <c r="G41" i="5"/>
  <c r="G53" i="5"/>
  <c r="G56" i="5"/>
  <c r="K10" i="5" l="1"/>
  <c r="K9" i="5"/>
  <c r="W23" i="5"/>
  <c r="Y23" i="5" s="1"/>
  <c r="K8" i="5"/>
  <c r="W22" i="5"/>
  <c r="Y22" i="5" s="1"/>
  <c r="K7" i="5"/>
  <c r="P10" i="5" l="1"/>
  <c r="F10" i="5"/>
  <c r="P9" i="5"/>
  <c r="F9" i="5"/>
  <c r="F8" i="5"/>
  <c r="B1" i="6"/>
  <c r="F7" i="5"/>
  <c r="N10" i="5" l="1"/>
  <c r="J10" i="5"/>
  <c r="N9" i="5"/>
  <c r="H9" i="5"/>
  <c r="J9" i="5"/>
  <c r="L10" i="5"/>
  <c r="L9" i="5"/>
  <c r="R9" i="5" l="1"/>
  <c r="R10" i="5"/>
  <c r="E38" i="5"/>
  <c r="E12" i="5"/>
  <c r="E41" i="5"/>
  <c r="E15" i="5"/>
  <c r="E53" i="5"/>
  <c r="E56" i="5"/>
  <c r="E17" i="5"/>
  <c r="E22" i="5" l="1"/>
  <c r="V24" i="5" l="1"/>
  <c r="V25" i="5"/>
  <c r="K14" i="5" l="1"/>
  <c r="E18" i="9"/>
  <c r="E39" i="9"/>
  <c r="E23" i="9" s="1"/>
  <c r="K19" i="5" l="1"/>
  <c r="K35" i="5"/>
  <c r="I38" i="5"/>
  <c r="K39" i="5"/>
  <c r="K37" i="5"/>
  <c r="K36" i="5"/>
  <c r="K33" i="5"/>
  <c r="K32" i="5"/>
  <c r="K31" i="5"/>
  <c r="K30" i="5"/>
  <c r="K29" i="5"/>
  <c r="K28" i="5"/>
  <c r="K25" i="5"/>
  <c r="K24" i="5"/>
  <c r="K23" i="5"/>
  <c r="K21" i="5"/>
  <c r="K20" i="5"/>
  <c r="K18" i="5"/>
  <c r="I17" i="5"/>
  <c r="E42" i="9"/>
  <c r="E54" i="9"/>
  <c r="K55" i="5" l="1"/>
  <c r="K44" i="5"/>
  <c r="I22" i="5"/>
  <c r="K43" i="5"/>
  <c r="K52" i="5"/>
  <c r="K54" i="5"/>
  <c r="K50" i="5"/>
  <c r="K51" i="5"/>
  <c r="K48" i="5"/>
  <c r="K47" i="5"/>
  <c r="K46" i="5"/>
  <c r="K45" i="5"/>
  <c r="K38" i="5"/>
  <c r="K17" i="5"/>
  <c r="K49" i="5"/>
  <c r="K42" i="5"/>
  <c r="I53" i="5"/>
  <c r="I41" i="5"/>
  <c r="E57" i="9"/>
  <c r="K61" i="5" l="1"/>
  <c r="K22" i="5"/>
  <c r="K59" i="5"/>
  <c r="K58" i="5"/>
  <c r="K57" i="5"/>
  <c r="K53" i="5"/>
  <c r="K41" i="5"/>
  <c r="I56" i="5"/>
  <c r="K56" i="5" l="1"/>
  <c r="E16" i="9" l="1"/>
  <c r="K16" i="5" l="1"/>
  <c r="I15" i="5"/>
  <c r="K15" i="5" l="1"/>
  <c r="E16" i="8" l="1"/>
  <c r="E18" i="8"/>
  <c r="E23" i="8"/>
  <c r="E42" i="8"/>
  <c r="E54" i="8"/>
  <c r="E57" i="8"/>
  <c r="P45" i="5" l="1"/>
  <c r="F45" i="5" s="1"/>
  <c r="P36" i="5"/>
  <c r="P30" i="5"/>
  <c r="P19" i="5"/>
  <c r="P61" i="5"/>
  <c r="F61" i="5" s="1"/>
  <c r="P43" i="5"/>
  <c r="P37" i="5"/>
  <c r="P31" i="5"/>
  <c r="P21" i="5"/>
  <c r="F21" i="5" s="1"/>
  <c r="P42" i="5"/>
  <c r="F42" i="5" s="1"/>
  <c r="P25" i="5"/>
  <c r="F25" i="5" s="1"/>
  <c r="P48" i="5"/>
  <c r="F48" i="5" s="1"/>
  <c r="P24" i="5"/>
  <c r="F24" i="5" s="1"/>
  <c r="P46" i="5"/>
  <c r="F46" i="5" s="1"/>
  <c r="P47" i="5"/>
  <c r="F47" i="5" s="1"/>
  <c r="P32" i="5"/>
  <c r="F32" i="5" s="1"/>
  <c r="P35" i="5"/>
  <c r="F35" i="5" s="1"/>
  <c r="P20" i="5"/>
  <c r="F20" i="5" s="1"/>
  <c r="P44" i="5"/>
  <c r="F44" i="5" s="1"/>
  <c r="P29" i="5"/>
  <c r="P59" i="5"/>
  <c r="F59" i="5" s="1"/>
  <c r="P50" i="5"/>
  <c r="F50" i="5" s="1"/>
  <c r="P27" i="5"/>
  <c r="P26" i="5"/>
  <c r="H26" i="5" s="1"/>
  <c r="P14" i="5"/>
  <c r="F14" i="5" s="1"/>
  <c r="P57" i="5"/>
  <c r="F57" i="5" s="1"/>
  <c r="P23" i="5"/>
  <c r="F23" i="5" s="1"/>
  <c r="P51" i="5"/>
  <c r="F51" i="5" s="1"/>
  <c r="P28" i="5"/>
  <c r="F28" i="5" s="1"/>
  <c r="P55" i="5"/>
  <c r="F55" i="5" s="1"/>
  <c r="P52" i="5"/>
  <c r="F52" i="5" s="1"/>
  <c r="P58" i="5"/>
  <c r="P49" i="5"/>
  <c r="P33" i="5"/>
  <c r="M38" i="5"/>
  <c r="M22" i="5" s="1"/>
  <c r="P39" i="5"/>
  <c r="F39" i="5" s="1"/>
  <c r="M53" i="5"/>
  <c r="P54" i="5"/>
  <c r="M17" i="5"/>
  <c r="P18" i="5"/>
  <c r="F18" i="5" s="1"/>
  <c r="M15" i="5"/>
  <c r="P16" i="5"/>
  <c r="M56" i="5"/>
  <c r="F27" i="5" l="1"/>
  <c r="H27" i="5"/>
  <c r="H58" i="5"/>
  <c r="F58" i="5"/>
  <c r="H54" i="5"/>
  <c r="F54" i="5"/>
  <c r="H49" i="5"/>
  <c r="F49" i="5"/>
  <c r="H43" i="5"/>
  <c r="F43" i="5"/>
  <c r="H37" i="5"/>
  <c r="F37" i="5"/>
  <c r="H29" i="5"/>
  <c r="F29" i="5"/>
  <c r="H30" i="5"/>
  <c r="F30" i="5"/>
  <c r="F26" i="5"/>
  <c r="H36" i="5"/>
  <c r="F36" i="5"/>
  <c r="H31" i="5"/>
  <c r="F31" i="5"/>
  <c r="H33" i="5"/>
  <c r="F33" i="5"/>
  <c r="H19" i="5"/>
  <c r="F19" i="5"/>
  <c r="H16" i="5"/>
  <c r="F16" i="5"/>
  <c r="N37" i="5"/>
  <c r="N36" i="5"/>
  <c r="N43" i="5"/>
  <c r="N31" i="5"/>
  <c r="N14" i="5"/>
  <c r="H14" i="5"/>
  <c r="N26" i="5"/>
  <c r="N35" i="5"/>
  <c r="H35" i="5"/>
  <c r="N21" i="5"/>
  <c r="H21" i="5"/>
  <c r="N19" i="5"/>
  <c r="N32" i="5"/>
  <c r="H32" i="5"/>
  <c r="N61" i="5"/>
  <c r="H61" i="5"/>
  <c r="N18" i="5"/>
  <c r="H18" i="5"/>
  <c r="N49" i="5"/>
  <c r="N27" i="5"/>
  <c r="N47" i="5"/>
  <c r="H47" i="5"/>
  <c r="N30" i="5"/>
  <c r="N50" i="5"/>
  <c r="H50" i="5"/>
  <c r="N46" i="5"/>
  <c r="H46" i="5"/>
  <c r="N42" i="5"/>
  <c r="H42" i="5"/>
  <c r="N51" i="5"/>
  <c r="H51" i="5"/>
  <c r="N59" i="5"/>
  <c r="H59" i="5"/>
  <c r="N24" i="5"/>
  <c r="H24" i="5"/>
  <c r="N20" i="5"/>
  <c r="H20" i="5"/>
  <c r="N52" i="5"/>
  <c r="H52" i="5"/>
  <c r="N23" i="5"/>
  <c r="H23" i="5"/>
  <c r="N48" i="5"/>
  <c r="H48" i="5"/>
  <c r="N28" i="5"/>
  <c r="H28" i="5"/>
  <c r="N39" i="5"/>
  <c r="H39" i="5"/>
  <c r="N55" i="5"/>
  <c r="H55" i="5"/>
  <c r="N57" i="5"/>
  <c r="H57" i="5"/>
  <c r="N44" i="5"/>
  <c r="H44" i="5"/>
  <c r="N25" i="5"/>
  <c r="H25" i="5"/>
  <c r="N45" i="5"/>
  <c r="H45" i="5"/>
  <c r="P15" i="5"/>
  <c r="J16" i="5"/>
  <c r="L16" i="5"/>
  <c r="J47" i="5"/>
  <c r="L47" i="5"/>
  <c r="P53" i="5"/>
  <c r="F53" i="5" s="1"/>
  <c r="J54" i="5"/>
  <c r="L54" i="5"/>
  <c r="C14" i="2"/>
  <c r="J33" i="5"/>
  <c r="L33" i="5"/>
  <c r="J58" i="5"/>
  <c r="L58" i="5"/>
  <c r="C19" i="2"/>
  <c r="J29" i="5"/>
  <c r="L29" i="5"/>
  <c r="C8" i="2"/>
  <c r="J23" i="5"/>
  <c r="L23" i="5"/>
  <c r="C15" i="2"/>
  <c r="J27" i="5"/>
  <c r="L27" i="5"/>
  <c r="J32" i="5"/>
  <c r="L32" i="5"/>
  <c r="J48" i="5"/>
  <c r="L48" i="5"/>
  <c r="C20" i="2"/>
  <c r="F20" i="2" s="1"/>
  <c r="F28" i="2" s="1"/>
  <c r="F29" i="2" s="1"/>
  <c r="F30" i="2" s="1"/>
  <c r="J31" i="5"/>
  <c r="L31" i="5"/>
  <c r="C24" i="2"/>
  <c r="J19" i="5"/>
  <c r="L19" i="5"/>
  <c r="J57" i="5"/>
  <c r="L57" i="5"/>
  <c r="C16" i="2"/>
  <c r="J25" i="5"/>
  <c r="L25" i="5"/>
  <c r="J18" i="5"/>
  <c r="L18" i="5"/>
  <c r="J49" i="5"/>
  <c r="L49" i="5"/>
  <c r="J55" i="5"/>
  <c r="L55" i="5"/>
  <c r="J50" i="5"/>
  <c r="L50" i="5"/>
  <c r="C25" i="2"/>
  <c r="J20" i="5"/>
  <c r="L20" i="5"/>
  <c r="P38" i="5"/>
  <c r="J39" i="5"/>
  <c r="L39" i="5"/>
  <c r="J44" i="5"/>
  <c r="L44" i="5"/>
  <c r="C18" i="2"/>
  <c r="J30" i="5"/>
  <c r="L30" i="5"/>
  <c r="N54" i="5"/>
  <c r="C11" i="2"/>
  <c r="J28" i="5"/>
  <c r="L28" i="5"/>
  <c r="J14" i="5"/>
  <c r="L14" i="5"/>
  <c r="J46" i="5"/>
  <c r="L46" i="5"/>
  <c r="J42" i="5"/>
  <c r="L42" i="5"/>
  <c r="J43" i="5"/>
  <c r="L43" i="5"/>
  <c r="D8" i="2"/>
  <c r="D28" i="2" s="1"/>
  <c r="D29" i="2" s="1"/>
  <c r="D30" i="2" s="1"/>
  <c r="J36" i="5"/>
  <c r="L36" i="5"/>
  <c r="J52" i="5"/>
  <c r="L52" i="5"/>
  <c r="N16" i="5"/>
  <c r="J59" i="5"/>
  <c r="L59" i="5"/>
  <c r="E8" i="2"/>
  <c r="E28" i="2" s="1"/>
  <c r="E29" i="2" s="1"/>
  <c r="E30" i="2" s="1"/>
  <c r="J37" i="5"/>
  <c r="L37" i="5"/>
  <c r="P56" i="5"/>
  <c r="F56" i="5" s="1"/>
  <c r="P41" i="5"/>
  <c r="N33" i="5"/>
  <c r="N58" i="5"/>
  <c r="J51" i="5"/>
  <c r="L51" i="5"/>
  <c r="C17" i="2"/>
  <c r="J26" i="5"/>
  <c r="L26" i="5"/>
  <c r="N29" i="5"/>
  <c r="J35" i="5"/>
  <c r="L35" i="5"/>
  <c r="C9" i="2"/>
  <c r="J24" i="5"/>
  <c r="L24" i="5"/>
  <c r="C26" i="2"/>
  <c r="J21" i="5"/>
  <c r="L21" i="5"/>
  <c r="J61" i="5"/>
  <c r="L61" i="5"/>
  <c r="J45" i="5"/>
  <c r="L45" i="5"/>
  <c r="P17" i="5"/>
  <c r="F17" i="5" s="1"/>
  <c r="C7" i="2"/>
  <c r="P7" i="5"/>
  <c r="P8" i="5"/>
  <c r="L7" i="5" l="1"/>
  <c r="J7" i="5"/>
  <c r="H7" i="5"/>
  <c r="L8" i="5"/>
  <c r="H8" i="5"/>
  <c r="J8" i="5"/>
  <c r="F41" i="5"/>
  <c r="F38" i="5"/>
  <c r="F15" i="5"/>
  <c r="N15" i="5"/>
  <c r="R38" i="5"/>
  <c r="R41" i="5"/>
  <c r="R56" i="5"/>
  <c r="P22" i="5"/>
  <c r="F22" i="5" s="1"/>
  <c r="R15" i="5"/>
  <c r="L15" i="5"/>
  <c r="R17" i="5"/>
  <c r="R53" i="5"/>
  <c r="V13" i="5"/>
  <c r="N7" i="5"/>
  <c r="N8" i="5"/>
  <c r="R8" i="5" l="1"/>
  <c r="R7" i="5"/>
  <c r="R22" i="5"/>
  <c r="E60" i="5" l="1"/>
  <c r="E62" i="5" s="1"/>
  <c r="E41" i="10"/>
  <c r="E61" i="10" s="1"/>
  <c r="E63" i="10" s="1"/>
  <c r="E64" i="10" l="1"/>
  <c r="E65" i="10" s="1"/>
  <c r="V26" i="5"/>
  <c r="E63" i="5"/>
  <c r="E64" i="5" s="1"/>
  <c r="V28" i="5" l="1"/>
  <c r="V27" i="5"/>
  <c r="E41" i="7"/>
  <c r="K40" i="5"/>
  <c r="P40" i="5" l="1"/>
  <c r="N40" i="5" l="1"/>
  <c r="F40" i="5"/>
  <c r="J40" i="5"/>
  <c r="C22" i="2"/>
  <c r="C28" i="2" s="1"/>
  <c r="H40" i="5"/>
  <c r="L40" i="5"/>
  <c r="C29" i="2" l="1"/>
  <c r="C30" i="2" s="1"/>
  <c r="I13" i="5"/>
  <c r="I12" i="5"/>
  <c r="I60" i="5" s="1"/>
  <c r="M13" i="5"/>
  <c r="G12" i="5"/>
  <c r="I62" i="5" l="1"/>
  <c r="G60" i="5"/>
  <c r="E14" i="8"/>
  <c r="E13" i="8" s="1"/>
  <c r="E61" i="8" s="1"/>
  <c r="E63" i="8" s="1"/>
  <c r="M12" i="5"/>
  <c r="E14" i="9"/>
  <c r="E13" i="9" s="1"/>
  <c r="E61" i="9" s="1"/>
  <c r="E63" i="9" s="1"/>
  <c r="E14" i="7"/>
  <c r="E13" i="7" s="1"/>
  <c r="E61" i="7" s="1"/>
  <c r="E63" i="7" s="1"/>
  <c r="K13" i="5"/>
  <c r="P13" i="5" l="1"/>
  <c r="L13" i="5"/>
  <c r="K12" i="5"/>
  <c r="E64" i="9"/>
  <c r="E65" i="9" s="1"/>
  <c r="G62" i="5"/>
  <c r="E64" i="8"/>
  <c r="E65" i="8" s="1"/>
  <c r="E64" i="7"/>
  <c r="E65" i="7" s="1"/>
  <c r="M60" i="5"/>
  <c r="I63" i="5"/>
  <c r="I64" i="5"/>
  <c r="X26" i="5"/>
  <c r="X25" i="5" l="1"/>
  <c r="X28" i="5"/>
  <c r="X24" i="5"/>
  <c r="X27" i="5"/>
  <c r="W26" i="5"/>
  <c r="Y26" i="5" s="1"/>
  <c r="G63" i="5"/>
  <c r="G64" i="5" s="1"/>
  <c r="R12" i="5"/>
  <c r="K60" i="5"/>
  <c r="M62" i="5"/>
  <c r="F13" i="5"/>
  <c r="P12" i="5"/>
  <c r="H13" i="5"/>
  <c r="J13" i="5"/>
  <c r="N13" i="5"/>
  <c r="W25" i="5" l="1"/>
  <c r="Y25" i="5" s="1"/>
  <c r="W28" i="5"/>
  <c r="Y28" i="5" s="1"/>
  <c r="W27" i="5"/>
  <c r="Y27" i="5" s="1"/>
  <c r="W24" i="5"/>
  <c r="Y24" i="5" s="1"/>
  <c r="K62" i="5"/>
  <c r="M63" i="5"/>
  <c r="M64" i="5" s="1"/>
  <c r="V17" i="5"/>
  <c r="F12" i="5"/>
  <c r="P60" i="5"/>
  <c r="P62" i="5" l="1"/>
  <c r="F60" i="5"/>
  <c r="K63" i="5"/>
  <c r="P63" i="5" s="1"/>
  <c r="R62" i="5"/>
  <c r="V16" i="5"/>
  <c r="V18" i="5"/>
  <c r="V15" i="5"/>
  <c r="R60" i="5"/>
  <c r="F63" i="5" l="1"/>
  <c r="K64" i="5"/>
  <c r="F62" i="5"/>
  <c r="P64" i="5"/>
  <c r="F64" i="5" l="1"/>
  <c r="B2" i="6"/>
  <c r="R64" i="5"/>
  <c r="D8" i="6" l="1"/>
  <c r="D7" i="6"/>
  <c r="D5" i="6"/>
  <c r="D13" i="6"/>
  <c r="D9" i="6"/>
  <c r="D15" i="6"/>
  <c r="D14" i="6"/>
  <c r="D4" i="6"/>
  <c r="D16" i="6" s="1"/>
  <c r="D6" i="6"/>
  <c r="D10" i="6"/>
  <c r="D12" i="6"/>
  <c r="D11" i="6"/>
</calcChain>
</file>

<file path=xl/sharedStrings.xml><?xml version="1.0" encoding="utf-8"?>
<sst xmlns="http://schemas.openxmlformats.org/spreadsheetml/2006/main" count="495" uniqueCount="174">
  <si>
    <t>Prix d'acquisition VEFA TTC (hors frais d'acquisition VEFA)</t>
  </si>
  <si>
    <t>TVA à 2,1%</t>
  </si>
  <si>
    <t>Prix d'acquisition VEFA HT (hors frais d'acquisition VEFA)</t>
  </si>
  <si>
    <t>Marge Promoteur :</t>
  </si>
  <si>
    <t>Prix de Revient Promoteur</t>
  </si>
  <si>
    <t>Autres taxes :</t>
  </si>
  <si>
    <t>Taxe raccordement Eaux Usées :</t>
  </si>
  <si>
    <t>TLE,  TDENS, TDCAUE :</t>
  </si>
  <si>
    <t>10. Taxes</t>
  </si>
  <si>
    <t>Autres frais divers (comptabilité, huissier, SCCV …) :</t>
  </si>
  <si>
    <t>Frais financiers promoteur / alés :</t>
  </si>
  <si>
    <t>Autres frais</t>
  </si>
  <si>
    <t>Frais de plans :</t>
  </si>
  <si>
    <t>Assurance (DO, RCPro, TRC) :</t>
  </si>
  <si>
    <t>GFA :</t>
  </si>
  <si>
    <t>Honoraires MOD :</t>
  </si>
  <si>
    <t>Autres honoraires techniques</t>
  </si>
  <si>
    <t>Contrôle Technique :</t>
  </si>
  <si>
    <t>CSPS :</t>
  </si>
  <si>
    <t>OPC :</t>
  </si>
  <si>
    <t>Géomètre :</t>
  </si>
  <si>
    <t>CERQUAL</t>
  </si>
  <si>
    <t>Architecte :</t>
  </si>
  <si>
    <t>9. Honoraires techniques &amp; Assurances</t>
  </si>
  <si>
    <t>9° Honoraires</t>
  </si>
  <si>
    <t>8. Plantations, espaces verts (hors ENR)</t>
  </si>
  <si>
    <t>8° Plantations</t>
  </si>
  <si>
    <t>Dépenses ENR (ECS,isolation thermique, brise soleil...) :</t>
  </si>
  <si>
    <t>7. ENR</t>
  </si>
  <si>
    <t>7° dépenses dév durable</t>
  </si>
  <si>
    <t>Travaux d'accessibilité aux PMR :</t>
  </si>
  <si>
    <t>6° travaux d'accessibilité (PMR)</t>
  </si>
  <si>
    <t>Parking et stationnements :</t>
  </si>
  <si>
    <t>5° emplacements de station.</t>
  </si>
  <si>
    <t>Ascenseur</t>
  </si>
  <si>
    <t>Carrelage</t>
  </si>
  <si>
    <t>ECS</t>
  </si>
  <si>
    <t>Plomberie</t>
  </si>
  <si>
    <t>Electricité / Téléphone / Télévision</t>
  </si>
  <si>
    <t>Menuiseries extérieures</t>
  </si>
  <si>
    <t xml:space="preserve">Terrassement, fondations, gros œuvre  </t>
  </si>
  <si>
    <t>4° fond°, terrassements, circulation et accès aux immeubles, construction … hors dépenses dév durable</t>
  </si>
  <si>
    <t>4. Bâtiment (y/c ascenseurs, fondations et surcoût lié au site) :</t>
  </si>
  <si>
    <t>Raccordement Eau Potable :</t>
  </si>
  <si>
    <t>Raccordement France Telecom :</t>
  </si>
  <si>
    <t>Raccordement EDF :</t>
  </si>
  <si>
    <t>Travaux VRD :</t>
  </si>
  <si>
    <t>3. VRD</t>
  </si>
  <si>
    <t>3° VRD et concessionnaires</t>
  </si>
  <si>
    <t>Etudes de sol :</t>
  </si>
  <si>
    <t>2. Etude de sol et sondages</t>
  </si>
  <si>
    <t>2° études de sol</t>
  </si>
  <si>
    <t>Frais de notaire acquisition / hypothèque / Com SEDRE :</t>
  </si>
  <si>
    <t>Charge foncière</t>
  </si>
  <si>
    <t>1. Terrain</t>
  </si>
  <si>
    <t xml:space="preserve">1° prix d'acquisition du terrain par la SEM </t>
  </si>
  <si>
    <t>Montant HT du coût de revient de l'opération</t>
  </si>
  <si>
    <t>Postes prévus par le décret du 15 janvier 2010</t>
  </si>
  <si>
    <t>logements</t>
  </si>
  <si>
    <t xml:space="preserve">Le </t>
  </si>
  <si>
    <t xml:space="preserve">Devis accepté par la SCCV 
Le   </t>
  </si>
  <si>
    <t>Devis dressé par la maîtrise d'œuvre</t>
  </si>
  <si>
    <t>ESTIMATION TOTAL TTC</t>
  </si>
  <si>
    <t>TVA 8,5%</t>
  </si>
  <si>
    <t>ESTIMATION TOTAL H.T.</t>
  </si>
  <si>
    <t>Espace vert</t>
  </si>
  <si>
    <t>Raccordement AEP</t>
  </si>
  <si>
    <t>Raccordement France télécom</t>
  </si>
  <si>
    <t>Raccordement EDF</t>
  </si>
  <si>
    <t>Electricité / TV / Télephone</t>
  </si>
  <si>
    <t>Menuiseries métalliques et serrurerie</t>
  </si>
  <si>
    <t>Menuiseries extérieures Aluminium</t>
  </si>
  <si>
    <t>Menuiseries bois / bardage</t>
  </si>
  <si>
    <t xml:space="preserve">Charpente / Couverture </t>
  </si>
  <si>
    <t>Gros-œuvre</t>
  </si>
  <si>
    <t>Développement durable</t>
  </si>
  <si>
    <t>Accessibilité PMR</t>
  </si>
  <si>
    <t>Stationnement et voirie</t>
  </si>
  <si>
    <t>Montant (€ HT)</t>
  </si>
  <si>
    <t xml:space="preserve">Désignation </t>
  </si>
  <si>
    <t>Recapitulatif des travaux selon coût prévisionnel</t>
  </si>
  <si>
    <t>COMMERCES</t>
  </si>
  <si>
    <t>Commerces</t>
  </si>
  <si>
    <t>Nombre commerce</t>
  </si>
  <si>
    <t>Frais de notaire acquisition / hypothèque / Commercialisation :</t>
  </si>
  <si>
    <t>SHAB</t>
  </si>
  <si>
    <t>Prix de vente € TTC/SHAB</t>
  </si>
  <si>
    <t>Prix de vente € TTC</t>
  </si>
  <si>
    <t>Prix de vente € HT</t>
  </si>
  <si>
    <t>TOTAL hors commerces</t>
  </si>
  <si>
    <t>Nombre lgts</t>
  </si>
  <si>
    <t>SHAB+V</t>
  </si>
  <si>
    <t>Peinture / étanchéité</t>
  </si>
  <si>
    <t xml:space="preserve">Fait à </t>
  </si>
  <si>
    <t>Le</t>
  </si>
  <si>
    <t>Cachet et signature</t>
  </si>
  <si>
    <t>ATTESTATION SUR LA SITUATION DU PROJET AU REGARD DES OBLIGATIONS LIEES A LA LOI SUR L’EAU</t>
  </si>
  <si>
    <t xml:space="preserve">Objet : Opération </t>
  </si>
  <si>
    <t>est soumis à déclaration en application des articles L. 214-1 à L. 214-3 du code de l'environnement</t>
  </si>
  <si>
    <t xml:space="preserve">Certifie par la présente que, suivant les dispositions du décret 93-743 du 29 mars 1993 relatif à la nomenclature des opérations soumises à autorisation ou à déclaration en application de l’article 10 de la loi n°92-3 du 3 janvier 1992 sur l’eau, modifié par le Décret n°2006-881 du 17 juillet 2006 et codifiées aux articles R214-1 du Code de l’Environnement, le présent projet :
</t>
  </si>
  <si>
    <t xml:space="preserve">n’est pas soumis à autorisation ou déclaration en application des articles L. 214-1 à L. 214-3 du code de l'environnement </t>
  </si>
  <si>
    <t xml:space="preserve">est soumis à autorisation en application des articles L. 214-1 à L. 214-3 du code de l'environnement </t>
  </si>
  <si>
    <t>Dans le cas où le projet est soumis à autorisation ou déclaration, je certifie que le stade d’avancement de la procédure est le suivant :</t>
  </si>
  <si>
    <t>dossier de déclaration déposé</t>
  </si>
  <si>
    <t>dossier d’autorisation déposé</t>
  </si>
  <si>
    <t>retour du récépissé de déclaration</t>
  </si>
  <si>
    <t>accord du Préfet</t>
  </si>
  <si>
    <t>le</t>
  </si>
  <si>
    <t>Je soussigné,</t>
  </si>
  <si>
    <t>Agissant en qualité de................................................................. au capital de ................... €, dont le siège social est situé au ............................................................................................, immatriculée au  ............................................................  sous le numéro .............................,  rappelle que la SCCV......................... initie un programme immobilier totalisant .....  logments dans le secteur social</t>
  </si>
  <si>
    <t>Basse tension</t>
  </si>
  <si>
    <t>Prix VEFA</t>
  </si>
  <si>
    <t>€ TTC</t>
  </si>
  <si>
    <t>Date prév.</t>
  </si>
  <si>
    <t>%</t>
  </si>
  <si>
    <t>Achèvement des terrassements sous bât</t>
  </si>
  <si>
    <t>Dalle basse Rdc coulée</t>
  </si>
  <si>
    <t>Dalle haute Rdc coulée</t>
  </si>
  <si>
    <t>Durée des travaux</t>
  </si>
  <si>
    <t>18 mois</t>
  </si>
  <si>
    <t>Nbre :</t>
  </si>
  <si>
    <t>Surface finançable :</t>
  </si>
  <si>
    <t>Menuiseries bois</t>
  </si>
  <si>
    <t>Bardage</t>
  </si>
  <si>
    <t>Cloisons / Faux-plafonds</t>
  </si>
  <si>
    <t>Etanchéité</t>
  </si>
  <si>
    <t>Peinture</t>
  </si>
  <si>
    <t>Plomberies / VMC</t>
  </si>
  <si>
    <t>Ascenseurs / monte-charge</t>
  </si>
  <si>
    <t>Achèvement des fondations (35% max)</t>
  </si>
  <si>
    <t>Au …..........</t>
  </si>
  <si>
    <t>Surface shab :</t>
  </si>
  <si>
    <t>LLS</t>
  </si>
  <si>
    <t>LLTS</t>
  </si>
  <si>
    <t>PLS</t>
  </si>
  <si>
    <t>Produit</t>
  </si>
  <si>
    <t>Produit :</t>
  </si>
  <si>
    <t>Nombre</t>
  </si>
  <si>
    <t>Prix de vente € TTC/SF</t>
  </si>
  <si>
    <t>Logements</t>
  </si>
  <si>
    <t>Prix de vente € TTC/SHAB+V</t>
  </si>
  <si>
    <t>Prix de vente € TTC/SF+V</t>
  </si>
  <si>
    <t>Signature acte de vente</t>
  </si>
  <si>
    <t>Mise hors d'eau (70% max)</t>
  </si>
  <si>
    <t>Mise hors d'air</t>
  </si>
  <si>
    <t>Réalisation des plâtres, cloisonnements</t>
  </si>
  <si>
    <t>Achèvement TCE (DAT) (95% max)</t>
  </si>
  <si>
    <t>Livraison et remise des clés</t>
  </si>
  <si>
    <t>Levée des réserves</t>
  </si>
  <si>
    <t>L'obtention de l’attestation de non-contestation de conformité</t>
  </si>
  <si>
    <t>Demol-Desamiantage-Relevage-VRD</t>
  </si>
  <si>
    <t>VEFA "OPERATION SILOE"</t>
  </si>
  <si>
    <t>TVA à 8,5%</t>
  </si>
  <si>
    <t>TVA à 2,1% (logement) ou 8,5 % (commerce)</t>
  </si>
  <si>
    <t>Charpente, couverture, étanchéité toiture</t>
  </si>
  <si>
    <t>Metallerie / Serrurerie</t>
  </si>
  <si>
    <t>Cloisons / Faux-Pafonds</t>
  </si>
  <si>
    <t>Travaux  Demolition,Desamiantage,VRD,BT  :</t>
  </si>
  <si>
    <t>Prix € TTC/logement</t>
  </si>
  <si>
    <t>Surface plancher :</t>
  </si>
  <si>
    <t>Etanchéité façade</t>
  </si>
  <si>
    <t>Carrelage/sol souple</t>
  </si>
  <si>
    <t>Revêtements durs et sol souple</t>
  </si>
  <si>
    <t xml:space="preserve"> </t>
  </si>
  <si>
    <t>dont</t>
  </si>
  <si>
    <t>TOTAL LOGTS</t>
  </si>
  <si>
    <t>TOTAL GLOBAL</t>
  </si>
  <si>
    <t>Clé de réparition:</t>
  </si>
  <si>
    <t>Ratio</t>
  </si>
  <si>
    <t>SF</t>
  </si>
  <si>
    <t>Ctrl</t>
  </si>
  <si>
    <t>NOMBRE</t>
  </si>
  <si>
    <t>HT</t>
  </si>
  <si>
    <t>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</si>
</sst>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_€_-;\-* #,##0.00\ _€_-;_-* &quot;-&quot;??\ _€_-;_-@_-"/>
    <numFmt numFmtId="165" formatCode="#,##0.00;[Red]#,##0.00"/>
    <numFmt numFmtId="166" formatCode="0.0%"/>
    <numFmt numFmtId="167" formatCode="#,##0,"/>
    <numFmt numFmtId="168" formatCode="#,##0\ &quot;€&quot;\ &quot;TTC&quot;"/>
    <numFmt numFmtId="169" formatCode="mmmm\ yyyy"/>
    <numFmt numFmtId="170" formatCode="#,##0.00\ _€"/>
    <numFmt numFmtId="171" formatCode="#,##0\ &quot;mois&quot;"/>
    <numFmt numFmtId="172" formatCode="#,##0.000000000"/>
  </numFmts>
  <fonts count="41" x14ac:knownFonts="1">
    <font>
      <sz val="10"/>
      <name val="Arial"/>
    </font>
    <font>
      <sz val="11"/>
      <color theme="1"/>
      <name val="Calibri"/>
      <family val="2"/>
      <scheme val="minor"/>
    </font>
    <font>
      <sz val="12"/>
      <name val="Tahoma"/>
      <family val="2"/>
    </font>
    <font>
      <b/>
      <sz val="12"/>
      <color indexed="17"/>
      <name val="Tahoma"/>
      <family val="2"/>
    </font>
    <font>
      <sz val="10"/>
      <name val="Times New Roman"/>
      <family val="1"/>
    </font>
    <font>
      <b/>
      <sz val="12"/>
      <name val="Tahoma"/>
      <family val="2"/>
    </font>
    <font>
      <sz val="10"/>
      <name val="Arial"/>
      <family val="2"/>
    </font>
    <font>
      <sz val="10"/>
      <name val="Tahoma"/>
      <family val="2"/>
    </font>
    <font>
      <b/>
      <sz val="12"/>
      <color indexed="62"/>
      <name val="Tahoma"/>
      <family val="2"/>
    </font>
    <font>
      <b/>
      <i/>
      <sz val="12"/>
      <name val="Tahoma"/>
      <family val="2"/>
    </font>
    <font>
      <sz val="12"/>
      <color rgb="FFFF0000"/>
      <name val="Tahoma"/>
      <family val="2"/>
    </font>
    <font>
      <b/>
      <sz val="12"/>
      <color rgb="FFFF0000"/>
      <name val="Tahoma"/>
      <family val="2"/>
    </font>
    <font>
      <i/>
      <sz val="12"/>
      <name val="Tahoma"/>
      <family val="2"/>
    </font>
    <font>
      <sz val="12"/>
      <color indexed="62"/>
      <name val="Tahoma"/>
      <family val="2"/>
    </font>
    <font>
      <b/>
      <sz val="10"/>
      <name val="Tahoma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Tahoma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color indexed="17"/>
      <name val="Tahoma"/>
      <family val="2"/>
    </font>
    <font>
      <b/>
      <sz val="10"/>
      <color indexed="10"/>
      <name val="Tahoma"/>
      <family val="2"/>
    </font>
    <font>
      <sz val="12"/>
      <color indexed="10"/>
      <name val="Tahoma"/>
      <family val="2"/>
    </font>
    <font>
      <b/>
      <i/>
      <sz val="12"/>
      <color indexed="30"/>
      <name val="Tahoma"/>
      <family val="2"/>
    </font>
    <font>
      <b/>
      <sz val="10"/>
      <name val="Arial"/>
      <family val="2"/>
    </font>
    <font>
      <b/>
      <i/>
      <sz val="14"/>
      <name val="Tahoma"/>
      <family val="2"/>
    </font>
    <font>
      <b/>
      <sz val="14"/>
      <name val="Tahoma"/>
      <family val="2"/>
    </font>
    <font>
      <sz val="14"/>
      <name val="Tahoma"/>
      <family val="2"/>
    </font>
    <font>
      <sz val="9"/>
      <name val="Tahoma"/>
      <family val="2"/>
    </font>
    <font>
      <sz val="9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10"/>
      <color indexed="17"/>
      <name val="Arial"/>
      <family val="2"/>
    </font>
    <font>
      <b/>
      <sz val="10"/>
      <color rgb="FF333399"/>
      <name val="Arial"/>
      <family val="2"/>
    </font>
    <font>
      <b/>
      <sz val="12"/>
      <color rgb="FFFF00FF"/>
      <name val="Tahoma"/>
      <family val="2"/>
    </font>
    <font>
      <b/>
      <sz val="10"/>
      <color rgb="FFFF00FF"/>
      <name val="Tahoma"/>
      <family val="2"/>
    </font>
    <font>
      <b/>
      <sz val="10"/>
      <color rgb="FFFF00FF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darkGray">
        <fgColor indexed="9"/>
        <bgColor indexed="41"/>
      </patternFill>
    </fill>
    <fill>
      <patternFill patternType="darkGray">
        <fgColor indexed="9"/>
        <bgColor indexed="9"/>
      </patternFill>
    </fill>
    <fill>
      <patternFill patternType="solid">
        <fgColor rgb="FFCCFFCC"/>
        <bgColor indexed="64"/>
      </patternFill>
    </fill>
    <fill>
      <patternFill patternType="solid">
        <fgColor rgb="FFECF1E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darkGray">
        <fgColor indexed="9"/>
        <bgColor rgb="FFFFCCFF"/>
      </patternFill>
    </fill>
    <fill>
      <patternFill patternType="solid">
        <fgColor rgb="FF92D050"/>
        <bgColor indexed="64"/>
      </patternFill>
    </fill>
  </fills>
  <borders count="54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1">
    <xf numFmtId="0" fontId="0" fillId="0" borderId="0"/>
    <xf numFmtId="0" fontId="4" fillId="0" borderId="0">
      <alignment vertical="center"/>
    </xf>
    <xf numFmtId="164" fontId="6" fillId="0" borderId="0" applyFont="0" applyFill="0" applyBorder="0" applyAlignment="0" applyProtection="0"/>
    <xf numFmtId="0" fontId="7" fillId="0" borderId="0"/>
    <xf numFmtId="0" fontId="6" fillId="0" borderId="0"/>
    <xf numFmtId="0" fontId="4" fillId="0" borderId="0">
      <alignment vertical="center"/>
    </xf>
    <xf numFmtId="0" fontId="6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4" fillId="0" borderId="0"/>
    <xf numFmtId="0" fontId="6" fillId="0" borderId="0"/>
    <xf numFmtId="0" fontId="7" fillId="0" borderId="0"/>
    <xf numFmtId="0" fontId="1" fillId="0" borderId="0"/>
    <xf numFmtId="0" fontId="1" fillId="0" borderId="0"/>
    <xf numFmtId="9" fontId="17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9" fontId="33" fillId="0" borderId="0" applyFont="0" applyFill="0" applyBorder="0" applyAlignment="0" applyProtection="0"/>
  </cellStyleXfs>
  <cellXfs count="384">
    <xf numFmtId="0" fontId="0" fillId="0" borderId="0" xfId="0"/>
    <xf numFmtId="0" fontId="2" fillId="0" borderId="0" xfId="0" applyFont="1"/>
    <xf numFmtId="0" fontId="2" fillId="2" borderId="0" xfId="0" applyFont="1" applyFill="1"/>
    <xf numFmtId="4" fontId="2" fillId="0" borderId="0" xfId="0" applyNumberFormat="1" applyFont="1"/>
    <xf numFmtId="0" fontId="2" fillId="2" borderId="0" xfId="0" applyFont="1" applyFill="1" applyAlignment="1">
      <alignment vertical="center" wrapText="1"/>
    </xf>
    <xf numFmtId="4" fontId="2" fillId="2" borderId="0" xfId="0" applyNumberFormat="1" applyFont="1" applyFill="1"/>
    <xf numFmtId="0" fontId="8" fillId="4" borderId="8" xfId="3" applyFont="1" applyFill="1" applyBorder="1"/>
    <xf numFmtId="4" fontId="8" fillId="4" borderId="16" xfId="3" applyNumberFormat="1" applyFont="1" applyFill="1" applyBorder="1"/>
    <xf numFmtId="0" fontId="8" fillId="4" borderId="6" xfId="3" applyFont="1" applyFill="1" applyBorder="1"/>
    <xf numFmtId="0" fontId="10" fillId="0" borderId="0" xfId="0" applyFont="1"/>
    <xf numFmtId="4" fontId="11" fillId="4" borderId="16" xfId="3" applyNumberFormat="1" applyFont="1" applyFill="1" applyBorder="1"/>
    <xf numFmtId="0" fontId="11" fillId="4" borderId="6" xfId="3" applyFont="1" applyFill="1" applyBorder="1"/>
    <xf numFmtId="0" fontId="11" fillId="4" borderId="8" xfId="3" applyFont="1" applyFill="1" applyBorder="1"/>
    <xf numFmtId="0" fontId="10" fillId="2" borderId="0" xfId="0" applyFont="1" applyFill="1" applyAlignment="1">
      <alignment vertical="center" wrapText="1"/>
    </xf>
    <xf numFmtId="4" fontId="12" fillId="5" borderId="16" xfId="3" applyNumberFormat="1" applyFont="1" applyFill="1" applyBorder="1"/>
    <xf numFmtId="0" fontId="9" fillId="2" borderId="7" xfId="1" applyFont="1" applyFill="1" applyBorder="1" applyAlignment="1">
      <alignment horizontal="right"/>
    </xf>
    <xf numFmtId="0" fontId="9" fillId="0" borderId="8" xfId="1" applyFont="1" applyBorder="1" applyAlignment="1">
      <alignment horizontal="right"/>
    </xf>
    <xf numFmtId="4" fontId="8" fillId="4" borderId="16" xfId="3" applyNumberFormat="1" applyFont="1" applyFill="1" applyBorder="1" applyAlignment="1">
      <alignment vertical="center"/>
    </xf>
    <xf numFmtId="0" fontId="8" fillId="4" borderId="6" xfId="3" applyFont="1" applyFill="1" applyBorder="1" applyAlignment="1">
      <alignment vertical="center"/>
    </xf>
    <xf numFmtId="0" fontId="8" fillId="4" borderId="8" xfId="3" applyFont="1" applyFill="1" applyBorder="1" applyAlignment="1">
      <alignment vertical="center"/>
    </xf>
    <xf numFmtId="0" fontId="8" fillId="4" borderId="1" xfId="3" applyFont="1" applyFill="1" applyBorder="1"/>
    <xf numFmtId="0" fontId="8" fillId="4" borderId="2" xfId="3" applyFont="1" applyFill="1" applyBorder="1"/>
    <xf numFmtId="0" fontId="2" fillId="0" borderId="1" xfId="1" applyFont="1" applyBorder="1" applyAlignment="1">
      <alignment horizontal="right"/>
    </xf>
    <xf numFmtId="0" fontId="5" fillId="0" borderId="10" xfId="1" applyFont="1" applyBorder="1" applyAlignment="1">
      <alignment horizontal="right"/>
    </xf>
    <xf numFmtId="0" fontId="2" fillId="0" borderId="20" xfId="1" applyFont="1" applyBorder="1" applyAlignment="1">
      <alignment horizontal="right"/>
    </xf>
    <xf numFmtId="0" fontId="5" fillId="0" borderId="13" xfId="1" applyFont="1" applyBorder="1" applyAlignment="1">
      <alignment horizontal="right"/>
    </xf>
    <xf numFmtId="0" fontId="5" fillId="0" borderId="23" xfId="1" applyFont="1" applyBorder="1" applyAlignment="1">
      <alignment horizontal="right"/>
    </xf>
    <xf numFmtId="4" fontId="8" fillId="5" borderId="16" xfId="3" applyNumberFormat="1" applyFont="1" applyFill="1" applyBorder="1"/>
    <xf numFmtId="0" fontId="2" fillId="2" borderId="1" xfId="1" applyFont="1" applyFill="1" applyBorder="1" applyAlignment="1">
      <alignment horizontal="right"/>
    </xf>
    <xf numFmtId="0" fontId="2" fillId="2" borderId="21" xfId="0" applyFont="1" applyFill="1" applyBorder="1" applyAlignment="1">
      <alignment vertical="center" wrapText="1"/>
    </xf>
    <xf numFmtId="0" fontId="2" fillId="2" borderId="24" xfId="0" applyFont="1" applyFill="1" applyBorder="1" applyAlignment="1">
      <alignment vertical="center" wrapText="1"/>
    </xf>
    <xf numFmtId="0" fontId="2" fillId="0" borderId="14" xfId="1" applyFont="1" applyBorder="1" applyAlignment="1">
      <alignment horizontal="right"/>
    </xf>
    <xf numFmtId="0" fontId="5" fillId="0" borderId="25" xfId="1" applyFont="1" applyBorder="1" applyAlignment="1">
      <alignment horizontal="right"/>
    </xf>
    <xf numFmtId="0" fontId="2" fillId="0" borderId="11" xfId="1" applyFont="1" applyBorder="1" applyAlignment="1">
      <alignment horizontal="right"/>
    </xf>
    <xf numFmtId="0" fontId="2" fillId="2" borderId="20" xfId="1" applyFont="1" applyFill="1" applyBorder="1" applyAlignment="1">
      <alignment horizontal="right"/>
    </xf>
    <xf numFmtId="0" fontId="5" fillId="2" borderId="23" xfId="1" applyFont="1" applyFill="1" applyBorder="1" applyAlignment="1">
      <alignment horizontal="right"/>
    </xf>
    <xf numFmtId="0" fontId="2" fillId="2" borderId="21" xfId="4" applyFont="1" applyFill="1" applyBorder="1" applyAlignment="1">
      <alignment horizontal="center" vertical="top" wrapText="1"/>
    </xf>
    <xf numFmtId="0" fontId="13" fillId="0" borderId="15" xfId="1" applyFont="1" applyBorder="1" applyAlignment="1">
      <alignment horizontal="left"/>
    </xf>
    <xf numFmtId="0" fontId="2" fillId="2" borderId="14" xfId="5" applyFont="1" applyFill="1" applyBorder="1" applyAlignment="1">
      <alignment horizontal="right" vertical="center"/>
    </xf>
    <xf numFmtId="0" fontId="8" fillId="0" borderId="8" xfId="3" applyFont="1" applyBorder="1" applyAlignment="1">
      <alignment horizontal="left"/>
    </xf>
    <xf numFmtId="0" fontId="2" fillId="0" borderId="6" xfId="1" applyFont="1" applyBorder="1" applyAlignment="1">
      <alignment horizontal="right" vertical="center"/>
    </xf>
    <xf numFmtId="0" fontId="5" fillId="0" borderId="15" xfId="1" applyFont="1" applyBorder="1" applyAlignment="1">
      <alignment horizontal="right"/>
    </xf>
    <xf numFmtId="0" fontId="8" fillId="0" borderId="23" xfId="3" applyFont="1" applyBorder="1" applyAlignment="1">
      <alignment horizontal="left"/>
    </xf>
    <xf numFmtId="0" fontId="2" fillId="2" borderId="21" xfId="0" applyFont="1" applyFill="1" applyBorder="1" applyAlignment="1">
      <alignment wrapText="1"/>
    </xf>
    <xf numFmtId="0" fontId="8" fillId="0" borderId="15" xfId="1" applyFont="1" applyBorder="1" applyAlignment="1">
      <alignment horizontal="left"/>
    </xf>
    <xf numFmtId="4" fontId="8" fillId="4" borderId="26" xfId="3" applyNumberFormat="1" applyFont="1" applyFill="1" applyBorder="1"/>
    <xf numFmtId="0" fontId="8" fillId="4" borderId="20" xfId="3" applyFont="1" applyFill="1" applyBorder="1"/>
    <xf numFmtId="0" fontId="8" fillId="4" borderId="23" xfId="3" applyFont="1" applyFill="1" applyBorder="1"/>
    <xf numFmtId="4" fontId="2" fillId="2" borderId="6" xfId="0" applyNumberFormat="1" applyFont="1" applyFill="1" applyBorder="1"/>
    <xf numFmtId="0" fontId="14" fillId="2" borderId="7" xfId="4" applyFont="1" applyFill="1" applyBorder="1" applyAlignment="1">
      <alignment vertical="center" wrapText="1"/>
    </xf>
    <xf numFmtId="0" fontId="5" fillId="2" borderId="8" xfId="4" applyFont="1" applyFill="1" applyBorder="1" applyAlignment="1">
      <alignment vertical="center"/>
    </xf>
    <xf numFmtId="0" fontId="5" fillId="2" borderId="16" xfId="4" applyFont="1" applyFill="1" applyBorder="1" applyAlignment="1">
      <alignment horizontal="center" vertical="center" wrapText="1"/>
    </xf>
    <xf numFmtId="0" fontId="6" fillId="0" borderId="0" xfId="6"/>
    <xf numFmtId="0" fontId="15" fillId="0" borderId="0" xfId="6" applyFont="1"/>
    <xf numFmtId="44" fontId="6" fillId="0" borderId="0" xfId="6" applyNumberFormat="1"/>
    <xf numFmtId="44" fontId="15" fillId="0" borderId="0" xfId="6" applyNumberFormat="1" applyFont="1"/>
    <xf numFmtId="4" fontId="6" fillId="0" borderId="0" xfId="6" applyNumberFormat="1"/>
    <xf numFmtId="44" fontId="15" fillId="0" borderId="27" xfId="6" applyNumberFormat="1" applyFont="1" applyBorder="1"/>
    <xf numFmtId="0" fontId="15" fillId="0" borderId="27" xfId="6" applyFont="1" applyBorder="1" applyAlignment="1">
      <alignment horizontal="right"/>
    </xf>
    <xf numFmtId="0" fontId="15" fillId="0" borderId="27" xfId="6" applyFont="1" applyBorder="1"/>
    <xf numFmtId="0" fontId="16" fillId="0" borderId="27" xfId="6" applyFont="1" applyBorder="1" applyAlignment="1">
      <alignment horizontal="center"/>
    </xf>
    <xf numFmtId="44" fontId="16" fillId="0" borderId="27" xfId="6" applyNumberFormat="1" applyFont="1" applyBorder="1"/>
    <xf numFmtId="0" fontId="15" fillId="0" borderId="27" xfId="6" applyFont="1" applyBorder="1" applyAlignment="1">
      <alignment horizontal="center" wrapText="1"/>
    </xf>
    <xf numFmtId="0" fontId="15" fillId="0" borderId="27" xfId="6" applyFont="1" applyBorder="1" applyAlignment="1">
      <alignment horizontal="center"/>
    </xf>
    <xf numFmtId="0" fontId="2" fillId="0" borderId="0" xfId="6" applyFont="1"/>
    <xf numFmtId="0" fontId="10" fillId="0" borderId="0" xfId="6" applyFont="1"/>
    <xf numFmtId="0" fontId="9" fillId="0" borderId="0" xfId="6" applyFont="1"/>
    <xf numFmtId="0" fontId="1" fillId="0" borderId="0" xfId="12"/>
    <xf numFmtId="0" fontId="1" fillId="0" borderId="0" xfId="12" applyAlignment="1">
      <alignment horizontal="center"/>
    </xf>
    <xf numFmtId="167" fontId="6" fillId="0" borderId="0" xfId="6" applyNumberFormat="1"/>
    <xf numFmtId="168" fontId="6" fillId="0" borderId="5" xfId="6" applyNumberFormat="1" applyBorder="1"/>
    <xf numFmtId="0" fontId="27" fillId="0" borderId="27" xfId="6" applyFont="1" applyBorder="1" applyAlignment="1">
      <alignment horizontal="center"/>
    </xf>
    <xf numFmtId="0" fontId="27" fillId="0" borderId="4" xfId="6" applyFont="1" applyBorder="1" applyAlignment="1">
      <alignment horizontal="center"/>
    </xf>
    <xf numFmtId="0" fontId="27" fillId="0" borderId="38" xfId="6" applyFont="1" applyBorder="1" applyAlignment="1">
      <alignment horizontal="center"/>
    </xf>
    <xf numFmtId="0" fontId="2" fillId="2" borderId="0" xfId="0" applyFont="1" applyFill="1" applyAlignment="1">
      <alignment horizontal="right"/>
    </xf>
    <xf numFmtId="0" fontId="2" fillId="2" borderId="43" xfId="0" applyFont="1" applyFill="1" applyBorder="1" applyAlignment="1">
      <alignment horizontal="right"/>
    </xf>
    <xf numFmtId="0" fontId="2" fillId="2" borderId="44" xfId="0" applyFont="1" applyFill="1" applyBorder="1" applyAlignment="1">
      <alignment horizontal="right"/>
    </xf>
    <xf numFmtId="0" fontId="2" fillId="2" borderId="12" xfId="0" applyFont="1" applyFill="1" applyBorder="1" applyAlignment="1">
      <alignment horizontal="right"/>
    </xf>
    <xf numFmtId="0" fontId="2" fillId="2" borderId="21" xfId="4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0" borderId="14" xfId="1" applyFont="1" applyBorder="1" applyAlignment="1">
      <alignment horizontal="right" vertical="center"/>
    </xf>
    <xf numFmtId="0" fontId="2" fillId="2" borderId="17" xfId="4" applyFont="1" applyFill="1" applyBorder="1" applyAlignment="1">
      <alignment horizontal="center" vertical="center" wrapText="1"/>
    </xf>
    <xf numFmtId="0" fontId="32" fillId="8" borderId="0" xfId="6" applyFont="1" applyFill="1" applyProtection="1">
      <protection locked="0"/>
    </xf>
    <xf numFmtId="169" fontId="6" fillId="8" borderId="33" xfId="6" applyNumberFormat="1" applyFill="1" applyBorder="1" applyAlignment="1" applyProtection="1">
      <alignment horizontal="center"/>
      <protection locked="0"/>
    </xf>
    <xf numFmtId="166" fontId="6" fillId="8" borderId="41" xfId="7" applyNumberFormat="1" applyFont="1" applyFill="1" applyBorder="1" applyAlignment="1" applyProtection="1">
      <alignment horizontal="right"/>
      <protection locked="0"/>
    </xf>
    <xf numFmtId="170" fontId="6" fillId="0" borderId="0" xfId="7" applyNumberFormat="1" applyFont="1" applyFill="1" applyBorder="1" applyAlignment="1" applyProtection="1">
      <alignment horizontal="right"/>
      <protection locked="0"/>
    </xf>
    <xf numFmtId="166" fontId="6" fillId="8" borderId="42" xfId="7" applyNumberFormat="1" applyFont="1" applyFill="1" applyBorder="1" applyAlignment="1" applyProtection="1">
      <alignment horizontal="right"/>
      <protection locked="0"/>
    </xf>
    <xf numFmtId="169" fontId="6" fillId="8" borderId="5" xfId="6" applyNumberFormat="1" applyFill="1" applyBorder="1" applyAlignment="1" applyProtection="1">
      <alignment horizontal="center"/>
      <protection locked="0"/>
    </xf>
    <xf numFmtId="169" fontId="6" fillId="8" borderId="27" xfId="6" applyNumberFormat="1" applyFill="1" applyBorder="1" applyAlignment="1" applyProtection="1">
      <alignment horizontal="center"/>
      <protection locked="0"/>
    </xf>
    <xf numFmtId="0" fontId="27" fillId="0" borderId="5" xfId="6" applyFont="1" applyBorder="1" applyProtection="1">
      <protection locked="0"/>
    </xf>
    <xf numFmtId="171" fontId="27" fillId="8" borderId="12" xfId="6" applyNumberFormat="1" applyFont="1" applyFill="1" applyBorder="1" applyAlignment="1" applyProtection="1">
      <alignment horizontal="center"/>
      <protection locked="0"/>
    </xf>
    <xf numFmtId="166" fontId="27" fillId="0" borderId="27" xfId="6" applyNumberFormat="1" applyFont="1" applyBorder="1" applyAlignment="1" applyProtection="1">
      <alignment horizontal="right"/>
      <protection locked="0"/>
    </xf>
    <xf numFmtId="170" fontId="27" fillId="0" borderId="12" xfId="6" applyNumberFormat="1" applyFont="1" applyBorder="1" applyAlignment="1" applyProtection="1">
      <alignment horizontal="right"/>
      <protection locked="0"/>
    </xf>
    <xf numFmtId="167" fontId="27" fillId="0" borderId="33" xfId="6" applyNumberFormat="1" applyFont="1" applyBorder="1" applyAlignment="1">
      <alignment horizontal="left"/>
    </xf>
    <xf numFmtId="3" fontId="6" fillId="0" borderId="34" xfId="6" applyNumberFormat="1" applyBorder="1" applyAlignment="1">
      <alignment horizontal="center"/>
    </xf>
    <xf numFmtId="167" fontId="6" fillId="0" borderId="34" xfId="6" applyNumberFormat="1" applyBorder="1"/>
    <xf numFmtId="167" fontId="27" fillId="0" borderId="0" xfId="6" applyNumberFormat="1" applyFont="1" applyAlignment="1">
      <alignment horizontal="center"/>
    </xf>
    <xf numFmtId="0" fontId="6" fillId="0" borderId="38" xfId="6" applyBorder="1"/>
    <xf numFmtId="167" fontId="6" fillId="0" borderId="39" xfId="6" applyNumberFormat="1" applyBorder="1"/>
    <xf numFmtId="0" fontId="1" fillId="0" borderId="0" xfId="12" applyAlignment="1" applyProtection="1">
      <alignment horizontal="center"/>
      <protection locked="0"/>
    </xf>
    <xf numFmtId="0" fontId="1" fillId="0" borderId="0" xfId="12" applyProtection="1">
      <protection locked="0"/>
    </xf>
    <xf numFmtId="0" fontId="1" fillId="0" borderId="0" xfId="12" applyAlignment="1" applyProtection="1">
      <alignment horizontal="left"/>
      <protection locked="0"/>
    </xf>
    <xf numFmtId="0" fontId="22" fillId="0" borderId="27" xfId="12" applyFont="1" applyBorder="1" applyAlignment="1" applyProtection="1">
      <alignment horizontal="center"/>
      <protection locked="0"/>
    </xf>
    <xf numFmtId="0" fontId="22" fillId="0" borderId="0" xfId="12" applyFont="1" applyAlignment="1" applyProtection="1">
      <alignment horizontal="center"/>
      <protection locked="0"/>
    </xf>
    <xf numFmtId="0" fontId="18" fillId="0" borderId="0" xfId="12" applyFont="1" applyAlignment="1" applyProtection="1">
      <alignment horizontal="center" wrapText="1"/>
      <protection locked="0"/>
    </xf>
    <xf numFmtId="0" fontId="18" fillId="0" borderId="0" xfId="12" applyFont="1" applyAlignment="1" applyProtection="1">
      <alignment wrapText="1"/>
      <protection locked="0"/>
    </xf>
    <xf numFmtId="0" fontId="22" fillId="0" borderId="0" xfId="12" applyFont="1" applyProtection="1">
      <protection locked="0"/>
    </xf>
    <xf numFmtId="14" fontId="22" fillId="0" borderId="0" xfId="12" applyNumberFormat="1" applyFont="1" applyAlignment="1" applyProtection="1">
      <alignment horizontal="right"/>
      <protection locked="0"/>
    </xf>
    <xf numFmtId="14" fontId="22" fillId="0" borderId="0" xfId="12" applyNumberFormat="1" applyFont="1" applyAlignment="1" applyProtection="1">
      <alignment horizontal="left"/>
      <protection locked="0"/>
    </xf>
    <xf numFmtId="0" fontId="6" fillId="0" borderId="0" xfId="6" applyProtection="1">
      <protection locked="0"/>
    </xf>
    <xf numFmtId="0" fontId="19" fillId="0" borderId="0" xfId="12" applyFont="1"/>
    <xf numFmtId="0" fontId="2" fillId="2" borderId="0" xfId="6" applyFont="1" applyFill="1" applyAlignment="1" applyProtection="1">
      <alignment vertical="center" wrapText="1"/>
      <protection locked="0"/>
    </xf>
    <xf numFmtId="4" fontId="2" fillId="3" borderId="16" xfId="3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6" applyFont="1" applyProtection="1">
      <protection locked="0"/>
    </xf>
    <xf numFmtId="4" fontId="2" fillId="0" borderId="0" xfId="6" applyNumberFormat="1" applyFont="1" applyProtection="1">
      <protection locked="0"/>
    </xf>
    <xf numFmtId="3" fontId="2" fillId="0" borderId="0" xfId="6" applyNumberFormat="1" applyFont="1" applyProtection="1">
      <protection locked="0"/>
    </xf>
    <xf numFmtId="0" fontId="10" fillId="0" borderId="0" xfId="6" applyFont="1" applyProtection="1">
      <protection locked="0"/>
    </xf>
    <xf numFmtId="0" fontId="9" fillId="0" borderId="0" xfId="6" applyFont="1" applyProtection="1">
      <protection locked="0"/>
    </xf>
    <xf numFmtId="0" fontId="2" fillId="2" borderId="0" xfId="6" applyFont="1" applyFill="1" applyAlignment="1" applyProtection="1">
      <alignment horizontal="left" vertical="center"/>
      <protection locked="0"/>
    </xf>
    <xf numFmtId="165" fontId="2" fillId="2" borderId="0" xfId="6" applyNumberFormat="1" applyFont="1" applyFill="1" applyAlignment="1" applyProtection="1">
      <alignment horizontal="left" vertical="center"/>
      <protection locked="0"/>
    </xf>
    <xf numFmtId="165" fontId="2" fillId="0" borderId="0" xfId="6" applyNumberFormat="1" applyFont="1" applyAlignment="1" applyProtection="1">
      <alignment horizontal="left" vertical="center"/>
      <protection locked="0"/>
    </xf>
    <xf numFmtId="0" fontId="2" fillId="2" borderId="0" xfId="6" applyFont="1" applyFill="1" applyProtection="1">
      <protection locked="0"/>
    </xf>
    <xf numFmtId="4" fontId="2" fillId="2" borderId="0" xfId="6" applyNumberFormat="1" applyFont="1" applyFill="1" applyProtection="1">
      <protection locked="0"/>
    </xf>
    <xf numFmtId="0" fontId="7" fillId="2" borderId="0" xfId="6" applyFont="1" applyFill="1" applyAlignment="1" applyProtection="1">
      <alignment horizontal="center"/>
      <protection locked="0"/>
    </xf>
    <xf numFmtId="0" fontId="2" fillId="2" borderId="0" xfId="6" applyFont="1" applyFill="1" applyAlignment="1" applyProtection="1">
      <alignment horizontal="center" vertical="center"/>
      <protection locked="0"/>
    </xf>
    <xf numFmtId="0" fontId="5" fillId="2" borderId="0" xfId="6" applyFont="1" applyFill="1" applyAlignment="1" applyProtection="1">
      <alignment horizontal="right" wrapText="1"/>
      <protection locked="0"/>
    </xf>
    <xf numFmtId="0" fontId="7" fillId="2" borderId="0" xfId="6" applyFont="1" applyFill="1" applyAlignment="1" applyProtection="1">
      <alignment horizontal="center" vertical="center" wrapText="1"/>
      <protection locked="0"/>
    </xf>
    <xf numFmtId="165" fontId="5" fillId="2" borderId="0" xfId="6" applyNumberFormat="1" applyFont="1" applyFill="1" applyProtection="1">
      <protection locked="0"/>
    </xf>
    <xf numFmtId="165" fontId="7" fillId="2" borderId="0" xfId="6" applyNumberFormat="1" applyFont="1" applyFill="1" applyAlignment="1" applyProtection="1">
      <alignment horizontal="center"/>
      <protection locked="0"/>
    </xf>
    <xf numFmtId="3" fontId="2" fillId="2" borderId="0" xfId="6" applyNumberFormat="1" applyFont="1" applyFill="1" applyProtection="1">
      <protection locked="0"/>
    </xf>
    <xf numFmtId="4" fontId="23" fillId="2" borderId="0" xfId="6" applyNumberFormat="1" applyFont="1" applyFill="1" applyAlignment="1" applyProtection="1">
      <alignment vertical="center"/>
      <protection locked="0"/>
    </xf>
    <xf numFmtId="0" fontId="2" fillId="2" borderId="0" xfId="6" applyFont="1" applyFill="1" applyAlignment="1" applyProtection="1">
      <alignment wrapText="1"/>
      <protection locked="0"/>
    </xf>
    <xf numFmtId="0" fontId="24" fillId="2" borderId="0" xfId="15" applyFont="1" applyFill="1" applyProtection="1">
      <protection locked="0"/>
    </xf>
    <xf numFmtId="0" fontId="10" fillId="2" borderId="0" xfId="6" applyFont="1" applyFill="1" applyAlignment="1" applyProtection="1">
      <alignment wrapText="1"/>
      <protection locked="0"/>
    </xf>
    <xf numFmtId="0" fontId="24" fillId="2" borderId="0" xfId="15" applyFont="1" applyFill="1" applyAlignment="1" applyProtection="1">
      <alignment horizontal="left" vertical="center" wrapText="1"/>
      <protection locked="0"/>
    </xf>
    <xf numFmtId="0" fontId="25" fillId="2" borderId="0" xfId="6" applyFont="1" applyFill="1" applyProtection="1">
      <protection locked="0"/>
    </xf>
    <xf numFmtId="9" fontId="2" fillId="2" borderId="0" xfId="6" applyNumberFormat="1" applyFont="1" applyFill="1" applyProtection="1">
      <protection locked="0"/>
    </xf>
    <xf numFmtId="3" fontId="2" fillId="2" borderId="0" xfId="16" applyNumberFormat="1" applyFont="1" applyFill="1" applyProtection="1">
      <protection locked="0"/>
    </xf>
    <xf numFmtId="10" fontId="2" fillId="2" borderId="0" xfId="16" applyNumberFormat="1" applyFont="1" applyFill="1" applyProtection="1">
      <protection locked="0"/>
    </xf>
    <xf numFmtId="4" fontId="5" fillId="2" borderId="0" xfId="6" applyNumberFormat="1" applyFont="1" applyFill="1" applyProtection="1">
      <protection locked="0"/>
    </xf>
    <xf numFmtId="4" fontId="11" fillId="2" borderId="0" xfId="6" applyNumberFormat="1" applyFont="1" applyFill="1" applyProtection="1">
      <protection locked="0"/>
    </xf>
    <xf numFmtId="10" fontId="26" fillId="2" borderId="0" xfId="6" applyNumberFormat="1" applyFont="1" applyFill="1" applyAlignment="1" applyProtection="1">
      <alignment vertical="center" wrapText="1"/>
      <protection locked="0"/>
    </xf>
    <xf numFmtId="0" fontId="27" fillId="0" borderId="0" xfId="6" applyFont="1" applyAlignment="1" applyProtection="1">
      <alignment vertical="center"/>
      <protection locked="0"/>
    </xf>
    <xf numFmtId="0" fontId="28" fillId="0" borderId="33" xfId="9" applyFont="1" applyBorder="1" applyAlignment="1" applyProtection="1">
      <alignment horizontal="left"/>
      <protection locked="0"/>
    </xf>
    <xf numFmtId="0" fontId="28" fillId="0" borderId="34" xfId="9" applyFont="1" applyBorder="1" applyAlignment="1" applyProtection="1">
      <alignment horizontal="left"/>
      <protection locked="0"/>
    </xf>
    <xf numFmtId="0" fontId="29" fillId="0" borderId="35" xfId="10" applyFont="1" applyBorder="1" applyProtection="1">
      <protection locked="0"/>
    </xf>
    <xf numFmtId="14" fontId="28" fillId="0" borderId="36" xfId="6" applyNumberFormat="1" applyFont="1" applyBorder="1" applyAlignment="1" applyProtection="1">
      <alignment horizontal="right"/>
      <protection locked="0"/>
    </xf>
    <xf numFmtId="14" fontId="28" fillId="0" borderId="0" xfId="6" applyNumberFormat="1" applyFont="1" applyAlignment="1" applyProtection="1">
      <alignment horizontal="right"/>
      <protection locked="0"/>
    </xf>
    <xf numFmtId="0" fontId="2" fillId="0" borderId="28" xfId="6" applyFont="1" applyBorder="1"/>
    <xf numFmtId="0" fontId="2" fillId="2" borderId="13" xfId="0" applyFont="1" applyFill="1" applyBorder="1" applyAlignment="1">
      <alignment horizontal="right"/>
    </xf>
    <xf numFmtId="9" fontId="7" fillId="0" borderId="39" xfId="20" applyFont="1" applyFill="1" applyBorder="1" applyProtection="1"/>
    <xf numFmtId="9" fontId="7" fillId="0" borderId="12" xfId="20" applyFont="1" applyFill="1" applyBorder="1" applyProtection="1"/>
    <xf numFmtId="4" fontId="2" fillId="3" borderId="16" xfId="3" applyNumberFormat="1" applyFont="1" applyFill="1" applyBorder="1" applyAlignment="1">
      <alignment horizontal="center" vertical="center" wrapText="1"/>
    </xf>
    <xf numFmtId="3" fontId="2" fillId="0" borderId="26" xfId="6" applyNumberFormat="1" applyFont="1" applyBorder="1"/>
    <xf numFmtId="4" fontId="2" fillId="0" borderId="19" xfId="6" applyNumberFormat="1" applyFont="1" applyBorder="1"/>
    <xf numFmtId="0" fontId="5" fillId="2" borderId="16" xfId="15" applyFont="1" applyFill="1" applyBorder="1" applyAlignment="1">
      <alignment horizontal="center" vertical="center" wrapText="1"/>
    </xf>
    <xf numFmtId="0" fontId="5" fillId="2" borderId="8" xfId="15" applyFont="1" applyFill="1" applyBorder="1" applyAlignment="1">
      <alignment vertical="center"/>
    </xf>
    <xf numFmtId="0" fontId="14" fillId="2" borderId="44" xfId="15" applyFont="1" applyFill="1" applyBorder="1" applyAlignment="1">
      <alignment vertical="center" wrapText="1"/>
    </xf>
    <xf numFmtId="43" fontId="2" fillId="0" borderId="20" xfId="18" applyFont="1" applyBorder="1" applyAlignment="1" applyProtection="1">
      <alignment horizontal="right"/>
    </xf>
    <xf numFmtId="43" fontId="2" fillId="0" borderId="22" xfId="18" applyFont="1" applyBorder="1" applyAlignment="1" applyProtection="1">
      <alignment horizontal="right"/>
    </xf>
    <xf numFmtId="4" fontId="2" fillId="0" borderId="19" xfId="1" applyNumberFormat="1" applyFont="1" applyBorder="1" applyAlignment="1">
      <alignment horizontal="right"/>
    </xf>
    <xf numFmtId="0" fontId="2" fillId="2" borderId="21" xfId="6" applyFont="1" applyFill="1" applyBorder="1" applyAlignment="1">
      <alignment wrapText="1"/>
    </xf>
    <xf numFmtId="0" fontId="2" fillId="0" borderId="20" xfId="5" applyFont="1" applyBorder="1" applyAlignment="1">
      <alignment horizontal="right" vertical="center"/>
    </xf>
    <xf numFmtId="0" fontId="2" fillId="0" borderId="14" xfId="5" applyFont="1" applyBorder="1" applyAlignment="1">
      <alignment horizontal="right" vertical="center"/>
    </xf>
    <xf numFmtId="0" fontId="2" fillId="2" borderId="17" xfId="15" applyFont="1" applyFill="1" applyBorder="1" applyAlignment="1">
      <alignment horizontal="center" vertical="center" wrapText="1"/>
    </xf>
    <xf numFmtId="0" fontId="2" fillId="2" borderId="21" xfId="15" applyFont="1" applyFill="1" applyBorder="1" applyAlignment="1">
      <alignment horizontal="center" vertical="center" wrapText="1"/>
    </xf>
    <xf numFmtId="4" fontId="2" fillId="0" borderId="19" xfId="1" applyNumberFormat="1" applyFont="1" applyBorder="1" applyAlignment="1">
      <alignment horizontal="right" vertical="center"/>
    </xf>
    <xf numFmtId="0" fontId="2" fillId="2" borderId="21" xfId="15" applyFont="1" applyFill="1" applyBorder="1" applyAlignment="1">
      <alignment horizontal="center" vertical="top" wrapText="1"/>
    </xf>
    <xf numFmtId="0" fontId="2" fillId="2" borderId="24" xfId="6" applyFont="1" applyFill="1" applyBorder="1" applyAlignment="1">
      <alignment horizontal="center" vertical="center" wrapText="1"/>
    </xf>
    <xf numFmtId="0" fontId="2" fillId="2" borderId="21" xfId="6" applyFont="1" applyFill="1" applyBorder="1" applyAlignment="1">
      <alignment horizontal="center" vertical="center" wrapText="1"/>
    </xf>
    <xf numFmtId="0" fontId="2" fillId="2" borderId="21" xfId="6" applyFont="1" applyFill="1" applyBorder="1" applyAlignment="1">
      <alignment vertical="center" wrapText="1"/>
    </xf>
    <xf numFmtId="0" fontId="2" fillId="2" borderId="24" xfId="6" applyFont="1" applyFill="1" applyBorder="1" applyAlignment="1">
      <alignment vertical="center" wrapText="1"/>
    </xf>
    <xf numFmtId="0" fontId="2" fillId="2" borderId="17" xfId="6" applyFont="1" applyFill="1" applyBorder="1" applyAlignment="1">
      <alignment horizontal="center" vertical="center" wrapText="1"/>
    </xf>
    <xf numFmtId="0" fontId="2" fillId="2" borderId="0" xfId="6" applyFont="1" applyFill="1" applyAlignment="1">
      <alignment vertical="center" wrapText="1"/>
    </xf>
    <xf numFmtId="4" fontId="2" fillId="2" borderId="21" xfId="1" applyNumberFormat="1" applyFont="1" applyFill="1" applyBorder="1" applyAlignment="1">
      <alignment horizontal="right" vertical="center"/>
    </xf>
    <xf numFmtId="0" fontId="10" fillId="2" borderId="0" xfId="6" applyFont="1" applyFill="1" applyAlignment="1">
      <alignment vertical="center" wrapText="1"/>
    </xf>
    <xf numFmtId="4" fontId="10" fillId="4" borderId="16" xfId="3" applyNumberFormat="1" applyFont="1" applyFill="1" applyBorder="1"/>
    <xf numFmtId="0" fontId="21" fillId="0" borderId="0" xfId="6" applyFont="1" applyAlignment="1">
      <alignment horizontal="center"/>
    </xf>
    <xf numFmtId="0" fontId="2" fillId="6" borderId="28" xfId="6" applyFont="1" applyFill="1" applyBorder="1" applyAlignment="1">
      <alignment horizontal="left"/>
    </xf>
    <xf numFmtId="0" fontId="20" fillId="6" borderId="48" xfId="6" applyFont="1" applyFill="1" applyBorder="1" applyAlignment="1">
      <alignment horizontal="center"/>
    </xf>
    <xf numFmtId="0" fontId="22" fillId="0" borderId="0" xfId="6" applyFont="1" applyAlignment="1">
      <alignment horizontal="center"/>
    </xf>
    <xf numFmtId="0" fontId="2" fillId="6" borderId="13" xfId="6" applyFont="1" applyFill="1" applyBorder="1" applyAlignment="1">
      <alignment horizontal="left" vertical="center"/>
    </xf>
    <xf numFmtId="3" fontId="2" fillId="0" borderId="29" xfId="6" applyNumberFormat="1" applyFont="1" applyBorder="1" applyAlignment="1">
      <alignment horizontal="right" vertical="center"/>
    </xf>
    <xf numFmtId="0" fontId="21" fillId="0" borderId="0" xfId="6" applyFont="1" applyAlignment="1">
      <alignment horizontal="center" vertical="center"/>
    </xf>
    <xf numFmtId="0" fontId="6" fillId="0" borderId="0" xfId="6" applyAlignment="1">
      <alignment horizontal="right" vertical="center"/>
    </xf>
    <xf numFmtId="4" fontId="2" fillId="6" borderId="13" xfId="6" applyNumberFormat="1" applyFont="1" applyFill="1" applyBorder="1" applyAlignment="1">
      <alignment horizontal="left" vertical="center"/>
    </xf>
    <xf numFmtId="4" fontId="2" fillId="0" borderId="29" xfId="6" applyNumberFormat="1" applyFont="1" applyBorder="1" applyAlignment="1">
      <alignment horizontal="right" vertical="center"/>
    </xf>
    <xf numFmtId="4" fontId="21" fillId="0" borderId="0" xfId="6" applyNumberFormat="1" applyFont="1" applyAlignment="1">
      <alignment horizontal="center" vertical="center"/>
    </xf>
    <xf numFmtId="4" fontId="6" fillId="0" borderId="0" xfId="6" applyNumberFormat="1" applyAlignment="1">
      <alignment horizontal="right" vertical="center"/>
    </xf>
    <xf numFmtId="0" fontId="2" fillId="6" borderId="13" xfId="6" applyFont="1" applyFill="1" applyBorder="1" applyAlignment="1">
      <alignment horizontal="left" vertical="center" wrapText="1"/>
    </xf>
    <xf numFmtId="44" fontId="2" fillId="0" borderId="29" xfId="19" applyFont="1" applyBorder="1" applyAlignment="1" applyProtection="1">
      <alignment horizontal="right" vertical="center"/>
    </xf>
    <xf numFmtId="44" fontId="7" fillId="0" borderId="0" xfId="19" applyFont="1" applyBorder="1" applyAlignment="1" applyProtection="1">
      <alignment horizontal="right" vertical="center"/>
    </xf>
    <xf numFmtId="0" fontId="21" fillId="0" borderId="0" xfId="6" applyFont="1" applyAlignment="1">
      <alignment horizontal="center" vertical="center" wrapText="1"/>
    </xf>
    <xf numFmtId="0" fontId="2" fillId="6" borderId="25" xfId="6" applyFont="1" applyFill="1" applyBorder="1" applyAlignment="1">
      <alignment horizontal="left" vertical="center"/>
    </xf>
    <xf numFmtId="3" fontId="7" fillId="0" borderId="0" xfId="6" applyNumberFormat="1" applyFont="1" applyAlignment="1">
      <alignment horizontal="right" vertical="center"/>
    </xf>
    <xf numFmtId="3" fontId="6" fillId="0" borderId="0" xfId="6" applyNumberFormat="1" applyAlignment="1">
      <alignment horizontal="right" vertical="center"/>
    </xf>
    <xf numFmtId="0" fontId="2" fillId="6" borderId="10" xfId="6" applyFont="1" applyFill="1" applyBorder="1" applyAlignment="1">
      <alignment horizontal="left" vertical="center"/>
    </xf>
    <xf numFmtId="44" fontId="2" fillId="0" borderId="30" xfId="19" applyFont="1" applyBorder="1" applyAlignment="1" applyProtection="1">
      <alignment horizontal="right" vertical="center"/>
    </xf>
    <xf numFmtId="10" fontId="7" fillId="0" borderId="0" xfId="16" applyNumberFormat="1" applyFont="1" applyBorder="1" applyAlignment="1" applyProtection="1">
      <alignment horizontal="right" vertical="center"/>
    </xf>
    <xf numFmtId="10" fontId="0" fillId="0" borderId="0" xfId="16" applyNumberFormat="1" applyFont="1" applyFill="1" applyBorder="1" applyAlignment="1" applyProtection="1">
      <alignment horizontal="right" vertical="center"/>
    </xf>
    <xf numFmtId="166" fontId="7" fillId="0" borderId="0" xfId="16" applyNumberFormat="1" applyFont="1" applyBorder="1" applyAlignment="1" applyProtection="1">
      <alignment horizontal="right" vertical="center"/>
    </xf>
    <xf numFmtId="166" fontId="0" fillId="0" borderId="0" xfId="16" applyNumberFormat="1" applyFont="1" applyFill="1" applyBorder="1" applyAlignment="1" applyProtection="1">
      <alignment horizontal="right" vertical="center"/>
    </xf>
    <xf numFmtId="0" fontId="2" fillId="6" borderId="45" xfId="6" applyFont="1" applyFill="1" applyBorder="1" applyAlignment="1">
      <alignment horizontal="left" vertical="center"/>
    </xf>
    <xf numFmtId="4" fontId="5" fillId="6" borderId="27" xfId="6" applyNumberFormat="1" applyFont="1" applyFill="1" applyBorder="1" applyAlignment="1">
      <alignment horizontal="center"/>
    </xf>
    <xf numFmtId="4" fontId="5" fillId="6" borderId="5" xfId="6" applyNumberFormat="1" applyFont="1" applyFill="1" applyBorder="1" applyAlignment="1">
      <alignment horizontal="center"/>
    </xf>
    <xf numFmtId="0" fontId="2" fillId="6" borderId="31" xfId="6" applyFont="1" applyFill="1" applyBorder="1" applyAlignment="1">
      <alignment horizontal="left" vertical="center"/>
    </xf>
    <xf numFmtId="3" fontId="2" fillId="0" borderId="27" xfId="6" applyNumberFormat="1" applyFont="1" applyBorder="1" applyAlignment="1">
      <alignment horizontal="right" vertical="center"/>
    </xf>
    <xf numFmtId="4" fontId="2" fillId="6" borderId="31" xfId="6" applyNumberFormat="1" applyFont="1" applyFill="1" applyBorder="1" applyAlignment="1">
      <alignment horizontal="left" vertical="center"/>
    </xf>
    <xf numFmtId="4" fontId="2" fillId="0" borderId="27" xfId="6" applyNumberFormat="1" applyFont="1" applyBorder="1" applyAlignment="1">
      <alignment horizontal="right" vertical="center"/>
    </xf>
    <xf numFmtId="0" fontId="2" fillId="6" borderId="31" xfId="6" applyFont="1" applyFill="1" applyBorder="1" applyAlignment="1">
      <alignment horizontal="left" vertical="center" wrapText="1"/>
    </xf>
    <xf numFmtId="44" fontId="2" fillId="0" borderId="27" xfId="19" applyFont="1" applyBorder="1" applyAlignment="1" applyProtection="1">
      <alignment horizontal="right" vertical="center"/>
    </xf>
    <xf numFmtId="44" fontId="2" fillId="0" borderId="29" xfId="19" applyFont="1" applyFill="1" applyBorder="1" applyAlignment="1" applyProtection="1">
      <alignment horizontal="center" vertical="center"/>
    </xf>
    <xf numFmtId="0" fontId="2" fillId="6" borderId="32" xfId="6" applyFont="1" applyFill="1" applyBorder="1" applyAlignment="1">
      <alignment horizontal="left" vertical="center" wrapText="1"/>
    </xf>
    <xf numFmtId="44" fontId="2" fillId="0" borderId="46" xfId="19" applyFont="1" applyBorder="1" applyAlignment="1" applyProtection="1">
      <alignment horizontal="right" vertical="center"/>
    </xf>
    <xf numFmtId="44" fontId="2" fillId="0" borderId="30" xfId="19" applyFont="1" applyFill="1" applyBorder="1" applyAlignment="1" applyProtection="1">
      <alignment horizontal="center" vertical="center"/>
    </xf>
    <xf numFmtId="0" fontId="2" fillId="0" borderId="0" xfId="6" applyFont="1" applyAlignment="1">
      <alignment horizontal="center"/>
    </xf>
    <xf numFmtId="4" fontId="2" fillId="0" borderId="0" xfId="6" applyNumberFormat="1" applyFont="1"/>
    <xf numFmtId="3" fontId="2" fillId="0" borderId="0" xfId="6" applyNumberFormat="1" applyFont="1"/>
    <xf numFmtId="43" fontId="2" fillId="0" borderId="0" xfId="17" applyFont="1" applyProtection="1"/>
    <xf numFmtId="4" fontId="2" fillId="0" borderId="22" xfId="1" applyNumberFormat="1" applyFont="1" applyBorder="1" applyAlignment="1">
      <alignment horizontal="right"/>
    </xf>
    <xf numFmtId="4" fontId="8" fillId="4" borderId="6" xfId="3" applyNumberFormat="1" applyFont="1" applyFill="1" applyBorder="1"/>
    <xf numFmtId="4" fontId="8" fillId="4" borderId="16" xfId="3" applyNumberFormat="1" applyFont="1" applyFill="1" applyBorder="1" applyAlignment="1">
      <alignment horizontal="right"/>
    </xf>
    <xf numFmtId="4" fontId="23" fillId="2" borderId="16" xfId="1" applyNumberFormat="1" applyFont="1" applyFill="1" applyBorder="1" applyAlignment="1">
      <alignment horizontal="right" vertical="center"/>
    </xf>
    <xf numFmtId="43" fontId="8" fillId="4" borderId="16" xfId="3" applyNumberFormat="1" applyFont="1" applyFill="1" applyBorder="1"/>
    <xf numFmtId="44" fontId="15" fillId="0" borderId="27" xfId="6" applyNumberFormat="1" applyFont="1" applyBorder="1" applyAlignment="1">
      <alignment horizontal="right"/>
    </xf>
    <xf numFmtId="4" fontId="6" fillId="0" borderId="39" xfId="6" applyNumberFormat="1" applyBorder="1"/>
    <xf numFmtId="44" fontId="34" fillId="0" borderId="0" xfId="6" applyNumberFormat="1" applyFont="1"/>
    <xf numFmtId="0" fontId="2" fillId="6" borderId="50" xfId="6" applyFont="1" applyFill="1" applyBorder="1" applyAlignment="1">
      <alignment horizontal="left" vertical="center" wrapText="1"/>
    </xf>
    <xf numFmtId="44" fontId="2" fillId="0" borderId="41" xfId="19" applyFont="1" applyBorder="1" applyAlignment="1" applyProtection="1">
      <alignment horizontal="right" vertical="center"/>
    </xf>
    <xf numFmtId="44" fontId="2" fillId="0" borderId="51" xfId="19" applyFont="1" applyFill="1" applyBorder="1" applyAlignment="1" applyProtection="1">
      <alignment horizontal="center" vertical="center"/>
    </xf>
    <xf numFmtId="0" fontId="2" fillId="0" borderId="15" xfId="6" applyFont="1" applyBorder="1"/>
    <xf numFmtId="4" fontId="2" fillId="0" borderId="7" xfId="3" applyNumberFormat="1" applyFont="1" applyBorder="1" applyAlignment="1">
      <alignment horizontal="center" vertical="center" wrapText="1"/>
    </xf>
    <xf numFmtId="4" fontId="2" fillId="0" borderId="8" xfId="3" applyNumberFormat="1" applyFont="1" applyBorder="1" applyAlignment="1">
      <alignment horizontal="center" vertical="center" wrapText="1"/>
    </xf>
    <xf numFmtId="3" fontId="2" fillId="0" borderId="26" xfId="6" applyNumberFormat="1" applyFont="1" applyBorder="1" applyProtection="1">
      <protection locked="0"/>
    </xf>
    <xf numFmtId="3" fontId="2" fillId="0" borderId="52" xfId="6" applyNumberFormat="1" applyFont="1" applyBorder="1" applyProtection="1">
      <protection locked="0"/>
    </xf>
    <xf numFmtId="2" fontId="2" fillId="0" borderId="19" xfId="0" applyNumberFormat="1" applyFont="1" applyBorder="1" applyAlignment="1" applyProtection="1">
      <alignment horizontal="right"/>
      <protection locked="0"/>
    </xf>
    <xf numFmtId="4" fontId="2" fillId="0" borderId="11" xfId="6" applyNumberFormat="1" applyFont="1" applyBorder="1" applyProtection="1">
      <protection locked="0"/>
    </xf>
    <xf numFmtId="4" fontId="5" fillId="7" borderId="19" xfId="0" applyNumberFormat="1" applyFont="1" applyFill="1" applyBorder="1"/>
    <xf numFmtId="4" fontId="2" fillId="7" borderId="19" xfId="1" applyNumberFormat="1" applyFont="1" applyFill="1" applyBorder="1" applyAlignment="1">
      <alignment horizontal="right"/>
    </xf>
    <xf numFmtId="4" fontId="2" fillId="7" borderId="19" xfId="1" applyNumberFormat="1" applyFont="1" applyFill="1" applyBorder="1" applyAlignment="1">
      <alignment horizontal="right" vertical="center"/>
    </xf>
    <xf numFmtId="4" fontId="2" fillId="7" borderId="21" xfId="1" applyNumberFormat="1" applyFont="1" applyFill="1" applyBorder="1" applyAlignment="1">
      <alignment horizontal="right" vertical="center"/>
    </xf>
    <xf numFmtId="4" fontId="3" fillId="7" borderId="16" xfId="3" applyNumberFormat="1" applyFont="1" applyFill="1" applyBorder="1" applyAlignment="1">
      <alignment vertical="center"/>
    </xf>
    <xf numFmtId="4" fontId="2" fillId="7" borderId="22" xfId="1" applyNumberFormat="1" applyFont="1" applyFill="1" applyBorder="1" applyAlignment="1">
      <alignment horizontal="right"/>
    </xf>
    <xf numFmtId="4" fontId="2" fillId="7" borderId="18" xfId="1" applyNumberFormat="1" applyFont="1" applyFill="1" applyBorder="1" applyAlignment="1">
      <alignment horizontal="right" vertical="center"/>
    </xf>
    <xf numFmtId="0" fontId="2" fillId="0" borderId="9" xfId="5" applyFont="1" applyBorder="1" applyAlignment="1">
      <alignment horizontal="right" vertical="center"/>
    </xf>
    <xf numFmtId="4" fontId="2" fillId="0" borderId="19" xfId="1" applyNumberFormat="1" applyFont="1" applyBorder="1" applyAlignment="1" applyProtection="1">
      <alignment horizontal="right"/>
      <protection locked="0"/>
    </xf>
    <xf numFmtId="4" fontId="2" fillId="0" borderId="22" xfId="1" applyNumberFormat="1" applyFont="1" applyBorder="1" applyAlignment="1" applyProtection="1">
      <alignment horizontal="right"/>
      <protection locked="0"/>
    </xf>
    <xf numFmtId="4" fontId="2" fillId="0" borderId="16" xfId="1" applyNumberFormat="1" applyFont="1" applyBorder="1" applyAlignment="1" applyProtection="1">
      <alignment horizontal="right" vertical="center"/>
      <protection locked="0"/>
    </xf>
    <xf numFmtId="4" fontId="2" fillId="0" borderId="22" xfId="1" applyNumberFormat="1" applyFont="1" applyBorder="1" applyAlignment="1" applyProtection="1">
      <alignment horizontal="right" vertical="center"/>
      <protection locked="0"/>
    </xf>
    <xf numFmtId="44" fontId="2" fillId="0" borderId="27" xfId="19" applyFont="1" applyFill="1" applyBorder="1" applyAlignment="1" applyProtection="1">
      <alignment horizontal="right" vertical="center"/>
    </xf>
    <xf numFmtId="14" fontId="28" fillId="0" borderId="37" xfId="9" applyNumberFormat="1" applyFont="1" applyBorder="1" applyAlignment="1" applyProtection="1">
      <alignment horizontal="right"/>
      <protection locked="0"/>
    </xf>
    <xf numFmtId="44" fontId="2" fillId="9" borderId="27" xfId="19" applyFont="1" applyFill="1" applyBorder="1" applyAlignment="1" applyProtection="1">
      <alignment horizontal="right" vertical="center"/>
    </xf>
    <xf numFmtId="172" fontId="7" fillId="0" borderId="0" xfId="6" applyNumberFormat="1" applyFont="1" applyAlignment="1">
      <alignment horizontal="right" vertical="center"/>
    </xf>
    <xf numFmtId="14" fontId="5" fillId="2" borderId="0" xfId="6" applyNumberFormat="1" applyFont="1" applyFill="1" applyAlignment="1" applyProtection="1">
      <alignment horizontal="right" vertical="center" wrapText="1"/>
      <protection locked="0"/>
    </xf>
    <xf numFmtId="0" fontId="11" fillId="10" borderId="8" xfId="3" applyFont="1" applyFill="1" applyBorder="1" applyAlignment="1">
      <alignment horizontal="left"/>
    </xf>
    <xf numFmtId="0" fontId="2" fillId="10" borderId="6" xfId="1" applyFont="1" applyFill="1" applyBorder="1" applyAlignment="1">
      <alignment horizontal="right" vertical="center"/>
    </xf>
    <xf numFmtId="0" fontId="2" fillId="10" borderId="14" xfId="5" applyFont="1" applyFill="1" applyBorder="1" applyAlignment="1">
      <alignment horizontal="right" vertical="center"/>
    </xf>
    <xf numFmtId="0" fontId="2" fillId="10" borderId="14" xfId="1" applyFont="1" applyFill="1" applyBorder="1" applyAlignment="1">
      <alignment horizontal="right" vertical="center"/>
    </xf>
    <xf numFmtId="4" fontId="2" fillId="10" borderId="21" xfId="1" applyNumberFormat="1" applyFont="1" applyFill="1" applyBorder="1" applyAlignment="1">
      <alignment horizontal="right" vertical="center"/>
    </xf>
    <xf numFmtId="10" fontId="6" fillId="0" borderId="21" xfId="20" applyNumberFormat="1" applyFont="1" applyBorder="1" applyAlignment="1">
      <alignment vertical="center"/>
    </xf>
    <xf numFmtId="4" fontId="8" fillId="4" borderId="28" xfId="3" applyNumberFormat="1" applyFont="1" applyFill="1" applyBorder="1"/>
    <xf numFmtId="43" fontId="2" fillId="0" borderId="23" xfId="18" applyFont="1" applyBorder="1" applyAlignment="1" applyProtection="1">
      <alignment horizontal="right"/>
    </xf>
    <xf numFmtId="4" fontId="8" fillId="4" borderId="8" xfId="3" applyNumberFormat="1" applyFont="1" applyFill="1" applyBorder="1"/>
    <xf numFmtId="4" fontId="8" fillId="4" borderId="8" xfId="3" applyNumberFormat="1" applyFont="1" applyFill="1" applyBorder="1" applyAlignment="1">
      <alignment horizontal="right"/>
    </xf>
    <xf numFmtId="43" fontId="8" fillId="4" borderId="8" xfId="3" applyNumberFormat="1" applyFont="1" applyFill="1" applyBorder="1"/>
    <xf numFmtId="4" fontId="2" fillId="2" borderId="15" xfId="1" applyNumberFormat="1" applyFont="1" applyFill="1" applyBorder="1" applyAlignment="1">
      <alignment horizontal="right" vertical="center"/>
    </xf>
    <xf numFmtId="4" fontId="12" fillId="5" borderId="8" xfId="3" applyNumberFormat="1" applyFont="1" applyFill="1" applyBorder="1"/>
    <xf numFmtId="4" fontId="10" fillId="4" borderId="8" xfId="3" applyNumberFormat="1" applyFont="1" applyFill="1" applyBorder="1"/>
    <xf numFmtId="0" fontId="14" fillId="2" borderId="0" xfId="15" applyFont="1" applyFill="1" applyAlignment="1">
      <alignment vertical="center" wrapText="1"/>
    </xf>
    <xf numFmtId="10" fontId="35" fillId="4" borderId="17" xfId="20" applyNumberFormat="1" applyFont="1" applyFill="1" applyBorder="1"/>
    <xf numFmtId="10" fontId="36" fillId="2" borderId="8" xfId="20" applyNumberFormat="1" applyFont="1" applyFill="1" applyBorder="1" applyAlignment="1">
      <alignment horizontal="right" vertical="center"/>
    </xf>
    <xf numFmtId="10" fontId="37" fillId="4" borderId="21" xfId="20" applyNumberFormat="1" applyFont="1" applyFill="1" applyBorder="1"/>
    <xf numFmtId="10" fontId="37" fillId="4" borderId="24" xfId="20" applyNumberFormat="1" applyFont="1" applyFill="1" applyBorder="1"/>
    <xf numFmtId="4" fontId="5" fillId="3" borderId="24" xfId="3" applyNumberFormat="1" applyFont="1" applyFill="1" applyBorder="1" applyAlignment="1">
      <alignment horizontal="center" vertical="center" wrapText="1"/>
    </xf>
    <xf numFmtId="4" fontId="5" fillId="7" borderId="26" xfId="0" applyNumberFormat="1" applyFont="1" applyFill="1" applyBorder="1"/>
    <xf numFmtId="4" fontId="5" fillId="7" borderId="53" xfId="0" applyNumberFormat="1" applyFont="1" applyFill="1" applyBorder="1"/>
    <xf numFmtId="0" fontId="11" fillId="12" borderId="8" xfId="3" applyFont="1" applyFill="1" applyBorder="1" applyAlignment="1">
      <alignment horizontal="left"/>
    </xf>
    <xf numFmtId="0" fontId="2" fillId="12" borderId="6" xfId="1" applyFont="1" applyFill="1" applyBorder="1" applyAlignment="1">
      <alignment horizontal="right" vertical="center"/>
    </xf>
    <xf numFmtId="0" fontId="2" fillId="12" borderId="14" xfId="5" applyFont="1" applyFill="1" applyBorder="1" applyAlignment="1">
      <alignment horizontal="right" vertical="center"/>
    </xf>
    <xf numFmtId="0" fontId="2" fillId="12" borderId="14" xfId="1" applyFont="1" applyFill="1" applyBorder="1" applyAlignment="1">
      <alignment horizontal="right" vertical="center"/>
    </xf>
    <xf numFmtId="4" fontId="2" fillId="12" borderId="21" xfId="1" applyNumberFormat="1" applyFont="1" applyFill="1" applyBorder="1" applyAlignment="1">
      <alignment horizontal="right" vertical="center"/>
    </xf>
    <xf numFmtId="4" fontId="2" fillId="12" borderId="26" xfId="1" applyNumberFormat="1" applyFont="1" applyFill="1" applyBorder="1" applyAlignment="1">
      <alignment horizontal="right" vertical="center"/>
    </xf>
    <xf numFmtId="4" fontId="2" fillId="12" borderId="53" xfId="1" applyNumberFormat="1" applyFont="1" applyFill="1" applyBorder="1" applyAlignment="1">
      <alignment horizontal="right" vertical="center"/>
    </xf>
    <xf numFmtId="0" fontId="2" fillId="0" borderId="39" xfId="1" applyFont="1" applyBorder="1" applyAlignment="1">
      <alignment horizontal="right"/>
    </xf>
    <xf numFmtId="4" fontId="8" fillId="5" borderId="24" xfId="3" applyNumberFormat="1" applyFont="1" applyFill="1" applyBorder="1"/>
    <xf numFmtId="0" fontId="2" fillId="2" borderId="44" xfId="1" applyFont="1" applyFill="1" applyBorder="1" applyAlignment="1">
      <alignment horizontal="right"/>
    </xf>
    <xf numFmtId="4" fontId="2" fillId="7" borderId="26" xfId="1" applyNumberFormat="1" applyFont="1" applyFill="1" applyBorder="1" applyAlignment="1">
      <alignment horizontal="right"/>
    </xf>
    <xf numFmtId="4" fontId="2" fillId="7" borderId="18" xfId="1" applyNumberFormat="1" applyFont="1" applyFill="1" applyBorder="1" applyAlignment="1">
      <alignment horizontal="right"/>
    </xf>
    <xf numFmtId="4" fontId="2" fillId="12" borderId="26" xfId="1" applyNumberFormat="1" applyFont="1" applyFill="1" applyBorder="1" applyAlignment="1">
      <alignment horizontal="right"/>
    </xf>
    <xf numFmtId="4" fontId="2" fillId="12" borderId="53" xfId="1" applyNumberFormat="1" applyFont="1" applyFill="1" applyBorder="1" applyAlignment="1">
      <alignment horizontal="right"/>
    </xf>
    <xf numFmtId="9" fontId="7" fillId="2" borderId="0" xfId="20" applyFont="1" applyFill="1" applyAlignment="1" applyProtection="1">
      <alignment horizontal="center"/>
      <protection locked="0"/>
    </xf>
    <xf numFmtId="10" fontId="7" fillId="0" borderId="39" xfId="20" applyNumberFormat="1" applyFont="1" applyFill="1" applyBorder="1" applyProtection="1"/>
    <xf numFmtId="10" fontId="7" fillId="0" borderId="12" xfId="20" applyNumberFormat="1" applyFont="1" applyFill="1" applyBorder="1" applyProtection="1"/>
    <xf numFmtId="10" fontId="7" fillId="0" borderId="22" xfId="20" applyNumberFormat="1" applyFont="1" applyFill="1" applyBorder="1" applyProtection="1"/>
    <xf numFmtId="10" fontId="7" fillId="0" borderId="19" xfId="20" applyNumberFormat="1" applyFont="1" applyFill="1" applyBorder="1" applyProtection="1"/>
    <xf numFmtId="9" fontId="7" fillId="2" borderId="0" xfId="6" applyNumberFormat="1" applyFont="1" applyFill="1" applyAlignment="1" applyProtection="1">
      <alignment horizontal="center"/>
      <protection locked="0"/>
    </xf>
    <xf numFmtId="4" fontId="2" fillId="0" borderId="0" xfId="3" applyNumberFormat="1" applyFont="1" applyAlignment="1">
      <alignment horizontal="center" vertical="center" wrapText="1"/>
    </xf>
    <xf numFmtId="10" fontId="7" fillId="11" borderId="12" xfId="20" applyNumberFormat="1" applyFont="1" applyFill="1" applyBorder="1" applyProtection="1"/>
    <xf numFmtId="10" fontId="7" fillId="11" borderId="39" xfId="20" applyNumberFormat="1" applyFont="1" applyFill="1" applyBorder="1" applyProtection="1"/>
    <xf numFmtId="0" fontId="2" fillId="11" borderId="0" xfId="6" applyFont="1" applyFill="1" applyAlignment="1" applyProtection="1">
      <alignment horizontal="left" vertical="center"/>
      <protection locked="0"/>
    </xf>
    <xf numFmtId="0" fontId="2" fillId="13" borderId="0" xfId="6" applyFont="1" applyFill="1" applyAlignment="1" applyProtection="1">
      <alignment horizontal="left" vertical="center"/>
      <protection locked="0"/>
    </xf>
    <xf numFmtId="10" fontId="7" fillId="13" borderId="12" xfId="20" applyNumberFormat="1" applyFont="1" applyFill="1" applyBorder="1" applyProtection="1"/>
    <xf numFmtId="10" fontId="7" fillId="13" borderId="39" xfId="20" applyNumberFormat="1" applyFont="1" applyFill="1" applyBorder="1" applyProtection="1"/>
    <xf numFmtId="43" fontId="2" fillId="0" borderId="23" xfId="18" applyFont="1" applyFill="1" applyBorder="1" applyAlignment="1" applyProtection="1">
      <alignment horizontal="right"/>
    </xf>
    <xf numFmtId="43" fontId="2" fillId="0" borderId="22" xfId="18" applyFont="1" applyFill="1" applyBorder="1" applyAlignment="1" applyProtection="1">
      <alignment horizontal="right"/>
    </xf>
    <xf numFmtId="10" fontId="6" fillId="0" borderId="21" xfId="20" applyNumberFormat="1" applyFont="1" applyFill="1" applyBorder="1" applyAlignment="1">
      <alignment vertical="center"/>
    </xf>
    <xf numFmtId="10" fontId="6" fillId="13" borderId="21" xfId="20" applyNumberFormat="1" applyFont="1" applyFill="1" applyBorder="1" applyAlignment="1">
      <alignment vertical="center"/>
    </xf>
    <xf numFmtId="0" fontId="2" fillId="14" borderId="0" xfId="6" applyFont="1" applyFill="1" applyAlignment="1" applyProtection="1">
      <alignment horizontal="left" vertical="center"/>
      <protection locked="0"/>
    </xf>
    <xf numFmtId="10" fontId="6" fillId="14" borderId="21" xfId="20" applyNumberFormat="1" applyFont="1" applyFill="1" applyBorder="1" applyAlignment="1">
      <alignment vertical="center"/>
    </xf>
    <xf numFmtId="10" fontId="7" fillId="14" borderId="12" xfId="20" applyNumberFormat="1" applyFont="1" applyFill="1" applyBorder="1" applyProtection="1"/>
    <xf numFmtId="10" fontId="7" fillId="14" borderId="39" xfId="20" applyNumberFormat="1" applyFont="1" applyFill="1" applyBorder="1" applyProtection="1"/>
    <xf numFmtId="4" fontId="38" fillId="15" borderId="26" xfId="3" applyNumberFormat="1" applyFont="1" applyFill="1" applyBorder="1"/>
    <xf numFmtId="4" fontId="38" fillId="4" borderId="28" xfId="3" applyNumberFormat="1" applyFont="1" applyFill="1" applyBorder="1"/>
    <xf numFmtId="4" fontId="38" fillId="4" borderId="26" xfId="3" applyNumberFormat="1" applyFont="1" applyFill="1" applyBorder="1"/>
    <xf numFmtId="4" fontId="2" fillId="0" borderId="16" xfId="3" applyNumberFormat="1" applyFont="1" applyBorder="1" applyAlignment="1">
      <alignment horizontal="center" vertical="center" wrapText="1"/>
    </xf>
    <xf numFmtId="10" fontId="7" fillId="14" borderId="22" xfId="20" applyNumberFormat="1" applyFont="1" applyFill="1" applyBorder="1" applyProtection="1"/>
    <xf numFmtId="10" fontId="7" fillId="11" borderId="19" xfId="20" applyNumberFormat="1" applyFont="1" applyFill="1" applyBorder="1" applyProtection="1"/>
    <xf numFmtId="10" fontId="7" fillId="13" borderId="53" xfId="20" applyNumberFormat="1" applyFont="1" applyFill="1" applyBorder="1" applyProtection="1"/>
    <xf numFmtId="40" fontId="2" fillId="2" borderId="0" xfId="6" applyNumberFormat="1" applyFont="1" applyFill="1" applyProtection="1">
      <protection locked="0"/>
    </xf>
    <xf numFmtId="40" fontId="14" fillId="0" borderId="0" xfId="15" applyNumberFormat="1" applyFont="1" applyAlignment="1">
      <alignment vertical="center" wrapText="1"/>
    </xf>
    <xf numFmtId="40" fontId="39" fillId="0" borderId="0" xfId="15" applyNumberFormat="1" applyFont="1" applyAlignment="1">
      <alignment horizontal="center" wrapText="1"/>
    </xf>
    <xf numFmtId="40" fontId="37" fillId="15" borderId="24" xfId="20" applyNumberFormat="1" applyFont="1" applyFill="1" applyBorder="1"/>
    <xf numFmtId="40" fontId="6" fillId="14" borderId="21" xfId="20" applyNumberFormat="1" applyFont="1" applyFill="1" applyBorder="1" applyAlignment="1">
      <alignment vertical="center"/>
    </xf>
    <xf numFmtId="40" fontId="37" fillId="15" borderId="21" xfId="20" applyNumberFormat="1" applyFont="1" applyFill="1" applyBorder="1"/>
    <xf numFmtId="40" fontId="36" fillId="14" borderId="8" xfId="20" applyNumberFormat="1" applyFont="1" applyFill="1" applyBorder="1" applyAlignment="1">
      <alignment horizontal="right" vertical="center"/>
    </xf>
    <xf numFmtId="40" fontId="35" fillId="15" borderId="17" xfId="20" applyNumberFormat="1" applyFont="1" applyFill="1" applyBorder="1"/>
    <xf numFmtId="40" fontId="27" fillId="0" borderId="0" xfId="6" applyNumberFormat="1" applyFont="1" applyAlignment="1" applyProtection="1">
      <alignment vertical="center"/>
      <protection locked="0"/>
    </xf>
    <xf numFmtId="40" fontId="28" fillId="0" borderId="34" xfId="9" applyNumberFormat="1" applyFont="1" applyBorder="1" applyAlignment="1" applyProtection="1">
      <alignment horizontal="left"/>
      <protection locked="0"/>
    </xf>
    <xf numFmtId="40" fontId="28" fillId="0" borderId="0" xfId="6" applyNumberFormat="1" applyFont="1" applyAlignment="1" applyProtection="1">
      <alignment horizontal="right"/>
      <protection locked="0"/>
    </xf>
    <xf numFmtId="40" fontId="2" fillId="0" borderId="0" xfId="6" applyNumberFormat="1" applyFont="1" applyProtection="1">
      <protection locked="0"/>
    </xf>
    <xf numFmtId="40" fontId="40" fillId="15" borderId="21" xfId="20" applyNumberFormat="1" applyFont="1" applyFill="1" applyBorder="1"/>
    <xf numFmtId="0" fontId="5" fillId="6" borderId="49" xfId="6" applyFont="1" applyFill="1" applyBorder="1" applyAlignment="1">
      <alignment horizontal="center" wrapText="1"/>
    </xf>
    <xf numFmtId="0" fontId="5" fillId="6" borderId="47" xfId="6" applyFont="1" applyFill="1" applyBorder="1" applyAlignment="1">
      <alignment horizontal="center" wrapText="1"/>
    </xf>
    <xf numFmtId="0" fontId="2" fillId="2" borderId="24" xfId="15" applyFont="1" applyFill="1" applyBorder="1" applyAlignment="1">
      <alignment horizontal="center" vertical="center" wrapText="1"/>
    </xf>
    <xf numFmtId="0" fontId="2" fillId="2" borderId="21" xfId="15" applyFont="1" applyFill="1" applyBorder="1" applyAlignment="1">
      <alignment horizontal="center" vertical="center" wrapText="1"/>
    </xf>
    <xf numFmtId="0" fontId="2" fillId="2" borderId="17" xfId="15" applyFont="1" applyFill="1" applyBorder="1" applyAlignment="1">
      <alignment horizontal="center" vertical="center" wrapText="1"/>
    </xf>
    <xf numFmtId="0" fontId="8" fillId="4" borderId="24" xfId="3" applyFont="1" applyFill="1" applyBorder="1" applyAlignment="1" applyProtection="1">
      <alignment horizontal="center" vertical="center"/>
      <protection locked="0"/>
    </xf>
    <xf numFmtId="0" fontId="8" fillId="4" borderId="21" xfId="3" applyFont="1" applyFill="1" applyBorder="1" applyAlignment="1" applyProtection="1">
      <alignment horizontal="center" vertical="center"/>
      <protection locked="0"/>
    </xf>
    <xf numFmtId="0" fontId="31" fillId="0" borderId="38" xfId="11" applyFont="1" applyBorder="1" applyAlignment="1" applyProtection="1">
      <alignment horizontal="right"/>
      <protection locked="0"/>
    </xf>
    <xf numFmtId="0" fontId="31" fillId="0" borderId="39" xfId="11" applyFont="1" applyBorder="1" applyAlignment="1" applyProtection="1">
      <alignment horizontal="right"/>
      <protection locked="0"/>
    </xf>
    <xf numFmtId="0" fontId="31" fillId="0" borderId="40" xfId="11" applyFont="1" applyBorder="1" applyAlignment="1" applyProtection="1">
      <alignment horizontal="right"/>
      <protection locked="0"/>
    </xf>
    <xf numFmtId="0" fontId="30" fillId="0" borderId="36" xfId="11" applyFont="1" applyBorder="1" applyAlignment="1" applyProtection="1">
      <alignment horizontal="center"/>
      <protection locked="0"/>
    </xf>
    <xf numFmtId="0" fontId="30" fillId="0" borderId="0" xfId="11" applyFont="1" applyAlignment="1" applyProtection="1">
      <alignment horizontal="center"/>
      <protection locked="0"/>
    </xf>
    <xf numFmtId="0" fontId="30" fillId="0" borderId="37" xfId="11" applyFont="1" applyBorder="1" applyAlignment="1" applyProtection="1">
      <alignment horizontal="center"/>
      <protection locked="0"/>
    </xf>
    <xf numFmtId="0" fontId="20" fillId="6" borderId="3" xfId="6" applyFont="1" applyFill="1" applyBorder="1" applyAlignment="1">
      <alignment horizontal="center"/>
    </xf>
    <xf numFmtId="0" fontId="20" fillId="6" borderId="43" xfId="6" applyFont="1" applyFill="1" applyBorder="1" applyAlignment="1">
      <alignment horizontal="center"/>
    </xf>
    <xf numFmtId="0" fontId="2" fillId="2" borderId="24" xfId="6" applyFont="1" applyFill="1" applyBorder="1" applyAlignment="1">
      <alignment horizontal="center" vertical="center" wrapText="1"/>
    </xf>
    <xf numFmtId="0" fontId="2" fillId="2" borderId="21" xfId="6" applyFont="1" applyFill="1" applyBorder="1" applyAlignment="1">
      <alignment horizontal="center" vertical="center" wrapText="1"/>
    </xf>
    <xf numFmtId="0" fontId="2" fillId="2" borderId="17" xfId="6" applyFont="1" applyFill="1" applyBorder="1" applyAlignment="1">
      <alignment horizontal="center" vertical="center" wrapText="1"/>
    </xf>
    <xf numFmtId="0" fontId="2" fillId="0" borderId="15" xfId="1" applyFont="1" applyBorder="1" applyAlignment="1">
      <alignment horizontal="right" vertical="center"/>
    </xf>
    <xf numFmtId="0" fontId="2" fillId="0" borderId="14" xfId="1" applyFont="1" applyBorder="1" applyAlignment="1">
      <alignment horizontal="right" vertical="center"/>
    </xf>
    <xf numFmtId="0" fontId="8" fillId="4" borderId="8" xfId="3" applyFont="1" applyFill="1" applyBorder="1" applyAlignment="1">
      <alignment horizontal="left"/>
    </xf>
    <xf numFmtId="0" fontId="8" fillId="4" borderId="6" xfId="3" applyFont="1" applyFill="1" applyBorder="1" applyAlignment="1">
      <alignment horizontal="left"/>
    </xf>
    <xf numFmtId="0" fontId="8" fillId="4" borderId="24" xfId="3" applyFont="1" applyFill="1" applyBorder="1" applyAlignment="1">
      <alignment horizontal="center" vertical="center"/>
    </xf>
    <xf numFmtId="0" fontId="8" fillId="4" borderId="21" xfId="3" applyFont="1" applyFill="1" applyBorder="1" applyAlignment="1">
      <alignment horizontal="center" vertical="center"/>
    </xf>
    <xf numFmtId="0" fontId="8" fillId="4" borderId="17" xfId="3" applyFont="1" applyFill="1" applyBorder="1" applyAlignment="1">
      <alignment horizontal="center" vertical="center"/>
    </xf>
    <xf numFmtId="0" fontId="2" fillId="2" borderId="24" xfId="4" applyFont="1" applyFill="1" applyBorder="1" applyAlignment="1">
      <alignment horizontal="center" vertical="center" wrapText="1"/>
    </xf>
    <xf numFmtId="0" fontId="2" fillId="2" borderId="17" xfId="4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1" xfId="4" applyFont="1" applyFill="1" applyBorder="1" applyAlignment="1">
      <alignment horizontal="center" vertical="center" wrapText="1"/>
    </xf>
    <xf numFmtId="0" fontId="15" fillId="0" borderId="5" xfId="6" applyFont="1" applyBorder="1" applyAlignment="1">
      <alignment horizontal="center"/>
    </xf>
    <xf numFmtId="0" fontId="15" fillId="0" borderId="12" xfId="6" applyFont="1" applyBorder="1" applyAlignment="1">
      <alignment horizontal="center"/>
    </xf>
    <xf numFmtId="0" fontId="6" fillId="0" borderId="12" xfId="6" applyBorder="1" applyAlignment="1">
      <alignment horizontal="center"/>
    </xf>
    <xf numFmtId="0" fontId="6" fillId="0" borderId="4" xfId="6" applyBorder="1" applyAlignment="1">
      <alignment horizontal="center"/>
    </xf>
    <xf numFmtId="0" fontId="15" fillId="0" borderId="0" xfId="6" applyFont="1" applyAlignment="1">
      <alignment vertical="top" wrapText="1"/>
    </xf>
    <xf numFmtId="0" fontId="19" fillId="0" borderId="0" xfId="12" applyFont="1" applyAlignment="1">
      <alignment horizontal="center"/>
    </xf>
    <xf numFmtId="0" fontId="1" fillId="0" borderId="0" xfId="12" applyAlignment="1" applyProtection="1">
      <alignment horizontal="left" wrapText="1"/>
      <protection locked="0"/>
    </xf>
    <xf numFmtId="0" fontId="1" fillId="0" borderId="0" xfId="12" applyAlignment="1" applyProtection="1">
      <alignment horizontal="left"/>
      <protection locked="0"/>
    </xf>
    <xf numFmtId="0" fontId="19" fillId="0" borderId="33" xfId="12" applyFont="1" applyBorder="1" applyAlignment="1">
      <alignment horizontal="center" wrapText="1"/>
    </xf>
    <xf numFmtId="0" fontId="19" fillId="0" borderId="34" xfId="12" applyFont="1" applyBorder="1" applyAlignment="1">
      <alignment horizontal="center" wrapText="1"/>
    </xf>
    <xf numFmtId="0" fontId="19" fillId="0" borderId="35" xfId="12" applyFont="1" applyBorder="1" applyAlignment="1">
      <alignment horizontal="center" wrapText="1"/>
    </xf>
    <xf numFmtId="0" fontId="19" fillId="0" borderId="38" xfId="12" applyFont="1" applyBorder="1" applyAlignment="1">
      <alignment horizontal="center" wrapText="1"/>
    </xf>
    <xf numFmtId="0" fontId="19" fillId="0" borderId="39" xfId="12" applyFont="1" applyBorder="1" applyAlignment="1">
      <alignment horizontal="center" wrapText="1"/>
    </xf>
    <xf numFmtId="0" fontId="19" fillId="0" borderId="40" xfId="12" applyFont="1" applyBorder="1" applyAlignment="1">
      <alignment horizontal="center" wrapText="1"/>
    </xf>
    <xf numFmtId="0" fontId="22" fillId="0" borderId="0" xfId="12" applyFont="1" applyAlignment="1" applyProtection="1">
      <alignment horizontal="left" vertical="top" wrapText="1"/>
      <protection locked="0"/>
    </xf>
    <xf numFmtId="0" fontId="22" fillId="0" borderId="0" xfId="12" applyFont="1" applyAlignment="1" applyProtection="1">
      <alignment horizontal="left" wrapText="1"/>
      <protection locked="0"/>
    </xf>
    <xf numFmtId="4" fontId="2" fillId="16" borderId="19" xfId="6" applyNumberFormat="1" applyFont="1" applyFill="1" applyBorder="1"/>
    <xf numFmtId="43" fontId="29" fillId="0" borderId="34" xfId="18" applyFont="1" applyBorder="1" applyAlignment="1" applyProtection="1">
      <alignment horizontal="left"/>
      <protection locked="0"/>
    </xf>
    <xf numFmtId="0" fontId="27" fillId="0" borderId="0" xfId="6" applyFont="1" applyAlignment="1" applyProtection="1">
      <alignment horizontal="right" vertical="center"/>
      <protection locked="0"/>
    </xf>
    <xf numFmtId="10" fontId="36" fillId="2" borderId="21" xfId="20" applyNumberFormat="1" applyFont="1" applyFill="1" applyBorder="1" applyAlignment="1">
      <alignment horizontal="right" vertical="center"/>
    </xf>
  </cellXfs>
  <cellStyles count="21">
    <cellStyle name="Milliers" xfId="18" builtinId="3"/>
    <cellStyle name="Milliers 12" xfId="2" xr:uid="{00000000-0005-0000-0000-000001000000}"/>
    <cellStyle name="Milliers 2" xfId="8" xr:uid="{00000000-0005-0000-0000-000002000000}"/>
    <cellStyle name="Milliers 2 2" xfId="17" xr:uid="{00000000-0005-0000-0000-000003000000}"/>
    <cellStyle name="Monétaire" xfId="19" builtinId="4"/>
    <cellStyle name="Normal" xfId="0" builtinId="0"/>
    <cellStyle name="Normal 1" xfId="6" xr:uid="{00000000-0005-0000-0000-000006000000}"/>
    <cellStyle name="Normal 2 2" xfId="4" xr:uid="{00000000-0005-0000-0000-000007000000}"/>
    <cellStyle name="Normal 2 2 2" xfId="15" xr:uid="{00000000-0005-0000-0000-000008000000}"/>
    <cellStyle name="Normal 3" xfId="10" xr:uid="{00000000-0005-0000-0000-000009000000}"/>
    <cellStyle name="Normal 8" xfId="12" xr:uid="{00000000-0005-0000-0000-00000A000000}"/>
    <cellStyle name="Normal 8 2" xfId="13" xr:uid="{00000000-0005-0000-0000-00000B000000}"/>
    <cellStyle name="Normal_~4201056" xfId="3" xr:uid="{00000000-0005-0000-0000-00000C000000}"/>
    <cellStyle name="Normal_Feuil1 (2)" xfId="1" xr:uid="{00000000-0005-0000-0000-00000D000000}"/>
    <cellStyle name="Normal_Feuil1 (2) 2" xfId="5" xr:uid="{00000000-0005-0000-0000-00000E000000}"/>
    <cellStyle name="Normal_Fiche opération 2001" xfId="9" xr:uid="{00000000-0005-0000-0000-00000F000000}"/>
    <cellStyle name="Normal_Fiche opération Promoteurs _ V8" xfId="11" xr:uid="{00000000-0005-0000-0000-000010000000}"/>
    <cellStyle name="Pourcentage" xfId="20" builtinId="5"/>
    <cellStyle name="Pourcentage 2" xfId="7" xr:uid="{00000000-0005-0000-0000-000012000000}"/>
    <cellStyle name="Pourcentage 2 2" xfId="16" xr:uid="{00000000-0005-0000-0000-000013000000}"/>
    <cellStyle name="Pourcentage 7" xfId="14" xr:uid="{00000000-0005-0000-0000-000014000000}"/>
  </cellStyles>
  <dxfs count="12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5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5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5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5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5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57"/>
      </font>
    </dxf>
  </dxfs>
  <tableStyles count="0" defaultTableStyle="TableStyleMedium2" defaultPivotStyle="PivotStyleLight16"/>
  <colors>
    <mruColors>
      <color rgb="FFFFCCFF"/>
      <color rgb="FFFF00FF"/>
      <color rgb="FFFFFFCC"/>
      <color rgb="FFECF1E3"/>
      <color rgb="FF333399"/>
      <color rgb="FFCDDBB3"/>
      <color rgb="FFCCFFCC"/>
      <color rgb="FFDFE8D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4%20-%20DOP/42%20-%20P&#244;le%20Construction%20Immobili&#232;re/P&#244;le%20Immobilier/PRLC/Programmation%202021/0228-VEFA%20HORUS%20BZ%20273/3.%20BUDGET/Budget%20VEFA%20HORU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4%20-%20DOP/42%20-%20P&#244;le%20Construction%20Immobili&#232;re/P&#244;le%20Immobilier/PRLC/Programmation%202021/0229-VEFA%20LA%20ROSERAIE%20(EK%20319)/3.%20Budget/Matrice%20type%20VEFA%20Prog%20202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4%20-%20DOP/42%20-%20P&#244;le%20Construction%20Immobili&#232;re/P&#244;le%20Immobilier/PRLC/Programmation%202021/0229-VEFA%20LA%20ROSERAIE%20(EK%20319)/3.%20Budget/Budgt%20VEFA%20LA%20ROSERAIE%20V7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degis2\users\Mes%20documents\76%20LA%20CRESSONNIERE%2014%20LLTS%203\076%20La%20Cressonni&#232;re%2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TE DE PRESENTATION"/>
      <sheetName val="Paramètres Loyers"/>
      <sheetName val="première page"/>
      <sheetName val="Données d'entrée"/>
      <sheetName val="GUIDE DEAL"/>
      <sheetName val="Planning appels de fonds"/>
      <sheetName val="1"/>
      <sheetName val="2"/>
      <sheetName val="3"/>
      <sheetName val="5"/>
      <sheetName val="6"/>
      <sheetName val="7"/>
      <sheetName val="9"/>
      <sheetName val="Calculs détaillés"/>
      <sheetName val="Notice explicative"/>
      <sheetName val="Test de compensation"/>
      <sheetName val="Prgr. 2021"/>
      <sheetName val="Bdgt"/>
      <sheetName val="FFD PLS"/>
      <sheetName val="DPR PLS"/>
      <sheetName val="Base éligible PLS"/>
      <sheetName val="SF previsio PLS"/>
      <sheetName val="Synthèse PLS"/>
      <sheetName val="Base éligible globale"/>
      <sheetName val="DPR LLS"/>
      <sheetName val="FFD LLS"/>
      <sheetName val="Base éligible LLS"/>
      <sheetName val="FFD LLTS"/>
      <sheetName val="DPR LLTS"/>
      <sheetName val="Base éligible LLTS"/>
      <sheetName val="SF previsio LLS-LLTS"/>
      <sheetName val="Synthèse LLS-LLTS"/>
      <sheetName val="NH VEFA"/>
      <sheetName val="EDD"/>
      <sheetName val="FICHE CLOTURE"/>
      <sheetName val="BILAN LLTS"/>
      <sheetName val="BILAN LLS"/>
      <sheetName val="BILAN PLS"/>
      <sheetName val="Calcul CIDOM"/>
      <sheetName val="3,2-3,3"/>
    </sheetNames>
    <sheetDataSet>
      <sheetData sheetId="0">
        <row r="4">
          <cell r="A4" t="str">
            <v>Horus</v>
          </cell>
        </row>
        <row r="5">
          <cell r="A5" t="str">
            <v>Le Tampon</v>
          </cell>
        </row>
        <row r="23">
          <cell r="B23" t="str">
            <v>52, Rue du Général de Gaulle - 97 430 Le Tampon</v>
          </cell>
        </row>
      </sheetData>
      <sheetData sheetId="1">
        <row r="3">
          <cell r="A3" t="str">
            <v>T I Bis a + T</v>
          </cell>
          <cell r="B3">
            <v>370</v>
          </cell>
          <cell r="C3">
            <v>370</v>
          </cell>
          <cell r="D3"/>
        </row>
        <row r="4">
          <cell r="A4" t="str">
            <v>T I Bis a + V</v>
          </cell>
          <cell r="B4">
            <v>370</v>
          </cell>
          <cell r="C4">
            <v>370</v>
          </cell>
          <cell r="D4"/>
        </row>
        <row r="5">
          <cell r="A5" t="str">
            <v>T II + T</v>
          </cell>
          <cell r="B5">
            <v>414</v>
          </cell>
          <cell r="C5">
            <v>370</v>
          </cell>
          <cell r="D5"/>
        </row>
        <row r="6">
          <cell r="A6" t="str">
            <v>T III +V a</v>
          </cell>
          <cell r="B6">
            <v>620</v>
          </cell>
          <cell r="C6">
            <v>600</v>
          </cell>
          <cell r="D6">
            <v>730</v>
          </cell>
        </row>
        <row r="7">
          <cell r="A7" t="str">
            <v>T IV + V a</v>
          </cell>
          <cell r="B7">
            <v>700</v>
          </cell>
          <cell r="C7">
            <v>650</v>
          </cell>
          <cell r="D7">
            <v>830</v>
          </cell>
        </row>
        <row r="8">
          <cell r="A8" t="str">
            <v>T V +V a</v>
          </cell>
          <cell r="B8">
            <v>800</v>
          </cell>
          <cell r="C8">
            <v>750</v>
          </cell>
          <cell r="D8">
            <v>930</v>
          </cell>
        </row>
      </sheetData>
      <sheetData sheetId="2"/>
      <sheetData sheetId="3">
        <row r="8">
          <cell r="D8">
            <v>0</v>
          </cell>
          <cell r="E8">
            <v>0</v>
          </cell>
        </row>
        <row r="20">
          <cell r="E20" t="str">
            <v>7, rue Jean Couturier  97430 LE TAMPON</v>
          </cell>
        </row>
        <row r="22">
          <cell r="D22" t="str">
            <v>François CORNUZ</v>
          </cell>
        </row>
        <row r="26">
          <cell r="D26">
            <v>0</v>
          </cell>
          <cell r="E26">
            <v>0</v>
          </cell>
          <cell r="F26">
            <v>12551419.815494549</v>
          </cell>
        </row>
        <row r="28">
          <cell r="D28">
            <v>0</v>
          </cell>
          <cell r="E28">
            <v>0</v>
          </cell>
          <cell r="F28">
            <v>6486.2000000000007</v>
          </cell>
        </row>
      </sheetData>
      <sheetData sheetId="4"/>
      <sheetData sheetId="5"/>
      <sheetData sheetId="6">
        <row r="65">
          <cell r="D65">
            <v>78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2">
          <cell r="AJ2">
            <v>0</v>
          </cell>
          <cell r="AL2">
            <v>0</v>
          </cell>
          <cell r="AN2">
            <v>0</v>
          </cell>
        </row>
        <row r="3">
          <cell r="AJ3">
            <v>0</v>
          </cell>
          <cell r="AL3">
            <v>0</v>
          </cell>
          <cell r="AN3">
            <v>12</v>
          </cell>
        </row>
        <row r="4">
          <cell r="AJ4">
            <v>0</v>
          </cell>
          <cell r="AL4">
            <v>0</v>
          </cell>
          <cell r="AN4">
            <v>52</v>
          </cell>
        </row>
        <row r="5">
          <cell r="AJ5">
            <v>0</v>
          </cell>
          <cell r="AL5">
            <v>0</v>
          </cell>
          <cell r="AN5">
            <v>14</v>
          </cell>
        </row>
        <row r="6">
          <cell r="AJ6">
            <v>0</v>
          </cell>
          <cell r="AL6">
            <v>0</v>
          </cell>
          <cell r="AN6">
            <v>0</v>
          </cell>
        </row>
        <row r="16">
          <cell r="V16">
            <v>0</v>
          </cell>
          <cell r="X16">
            <v>0</v>
          </cell>
          <cell r="AC16">
            <v>0</v>
          </cell>
        </row>
        <row r="24">
          <cell r="V24">
            <v>0</v>
          </cell>
          <cell r="X24">
            <v>0</v>
          </cell>
          <cell r="AC24">
            <v>0</v>
          </cell>
        </row>
        <row r="36">
          <cell r="V36">
            <v>78</v>
          </cell>
          <cell r="X36">
            <v>5519.0999999999995</v>
          </cell>
          <cell r="Z36">
            <v>5523.6999999999989</v>
          </cell>
          <cell r="AC36">
            <v>6486.2000000000007</v>
          </cell>
        </row>
        <row r="61">
          <cell r="Y61">
            <v>0</v>
          </cell>
          <cell r="Z61">
            <v>0</v>
          </cell>
          <cell r="AA61">
            <v>0</v>
          </cell>
        </row>
        <row r="62">
          <cell r="Y62">
            <v>0</v>
          </cell>
          <cell r="Z62">
            <v>0</v>
          </cell>
          <cell r="AA62">
            <v>0</v>
          </cell>
          <cell r="AC62">
            <v>0</v>
          </cell>
        </row>
        <row r="63">
          <cell r="AC63">
            <v>0</v>
          </cell>
        </row>
        <row r="67">
          <cell r="B67">
            <v>2009</v>
          </cell>
          <cell r="Y67">
            <v>0</v>
          </cell>
          <cell r="Z67">
            <v>0</v>
          </cell>
          <cell r="AA67">
            <v>6828342.9876612686</v>
          </cell>
        </row>
        <row r="68">
          <cell r="D68">
            <v>44470</v>
          </cell>
          <cell r="Y68">
            <v>0</v>
          </cell>
          <cell r="Z68">
            <v>0</v>
          </cell>
          <cell r="AA68">
            <v>5392542.0240750359</v>
          </cell>
        </row>
        <row r="73">
          <cell r="Y73">
            <v>0</v>
          </cell>
          <cell r="Z73">
            <v>0</v>
          </cell>
          <cell r="AA73">
            <v>0</v>
          </cell>
        </row>
        <row r="74">
          <cell r="Y74">
            <v>0</v>
          </cell>
          <cell r="Z74">
            <v>0</v>
          </cell>
          <cell r="AA74">
            <v>4553076.82783328</v>
          </cell>
          <cell r="AC74">
            <v>4553076.82783328</v>
          </cell>
        </row>
        <row r="82">
          <cell r="A82" t="str">
            <v>LLS</v>
          </cell>
        </row>
        <row r="88">
          <cell r="F88">
            <v>0</v>
          </cell>
        </row>
        <row r="89">
          <cell r="F89">
            <v>0</v>
          </cell>
        </row>
        <row r="90">
          <cell r="A90" t="str">
            <v>LLTS</v>
          </cell>
        </row>
        <row r="91">
          <cell r="B91">
            <v>0</v>
          </cell>
          <cell r="AF91">
            <v>370</v>
          </cell>
        </row>
        <row r="92">
          <cell r="B92">
            <v>0</v>
          </cell>
          <cell r="AF92">
            <v>370</v>
          </cell>
        </row>
        <row r="93">
          <cell r="B93">
            <v>0</v>
          </cell>
          <cell r="AF93">
            <v>600</v>
          </cell>
        </row>
        <row r="94">
          <cell r="B94">
            <v>0</v>
          </cell>
          <cell r="AF94">
            <v>650</v>
          </cell>
        </row>
        <row r="95">
          <cell r="B95">
            <v>0</v>
          </cell>
          <cell r="AF95">
            <v>750</v>
          </cell>
        </row>
        <row r="96">
          <cell r="F96">
            <v>0</v>
          </cell>
        </row>
        <row r="97">
          <cell r="F97">
            <v>0</v>
          </cell>
        </row>
        <row r="98">
          <cell r="A98" t="str">
            <v>PLS</v>
          </cell>
          <cell r="F98">
            <v>10.82</v>
          </cell>
        </row>
        <row r="108">
          <cell r="F108">
            <v>10.17471850081712</v>
          </cell>
        </row>
        <row r="109">
          <cell r="F109">
            <v>8.0684781293302006</v>
          </cell>
        </row>
      </sheetData>
      <sheetData sheetId="17">
        <row r="1">
          <cell r="G1" t="str">
            <v>0</v>
          </cell>
        </row>
        <row r="160">
          <cell r="R160">
            <v>0</v>
          </cell>
          <cell r="V160">
            <v>0</v>
          </cell>
          <cell r="Z160">
            <v>1435800.9635862324</v>
          </cell>
        </row>
      </sheetData>
      <sheetData sheetId="18">
        <row r="75">
          <cell r="B75">
            <v>10759269.773854911</v>
          </cell>
        </row>
      </sheetData>
      <sheetData sheetId="19">
        <row r="69">
          <cell r="E69">
            <v>12294223.913314935</v>
          </cell>
        </row>
      </sheetData>
      <sheetData sheetId="20"/>
      <sheetData sheetId="21">
        <row r="12">
          <cell r="N12">
            <v>1041223.0392260746</v>
          </cell>
        </row>
        <row r="20">
          <cell r="E20">
            <v>78</v>
          </cell>
        </row>
      </sheetData>
      <sheetData sheetId="22"/>
      <sheetData sheetId="23"/>
      <sheetData sheetId="24">
        <row r="17">
          <cell r="E17">
            <v>0</v>
          </cell>
        </row>
        <row r="69">
          <cell r="E69">
            <v>0</v>
          </cell>
        </row>
      </sheetData>
      <sheetData sheetId="25">
        <row r="38">
          <cell r="B38">
            <v>0</v>
          </cell>
        </row>
      </sheetData>
      <sheetData sheetId="26"/>
      <sheetData sheetId="27"/>
      <sheetData sheetId="28">
        <row r="17">
          <cell r="E17">
            <v>0</v>
          </cell>
        </row>
        <row r="69">
          <cell r="E69">
            <v>0</v>
          </cell>
        </row>
      </sheetData>
      <sheetData sheetId="29"/>
      <sheetData sheetId="30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  <cell r="P14">
            <v>0</v>
          </cell>
        </row>
        <row r="20">
          <cell r="E20">
            <v>0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TE DE PRESENTATION"/>
      <sheetName val="Paramètres Loyers"/>
      <sheetName val="Données d'entrée"/>
      <sheetName val="GUIDE DEAL"/>
      <sheetName val="première page"/>
      <sheetName val="Planning appels de fonds"/>
      <sheetName val="1"/>
      <sheetName val="2"/>
      <sheetName val="3"/>
      <sheetName val="5"/>
      <sheetName val="6"/>
      <sheetName val="7"/>
      <sheetName val="9"/>
      <sheetName val="Calculs détaillés"/>
      <sheetName val="Notice explicative"/>
      <sheetName val="Test de compensation"/>
      <sheetName val="Bdgt"/>
      <sheetName val="Prgr. 2021"/>
      <sheetName val="Base éligible globale"/>
      <sheetName val="DPR LLS"/>
      <sheetName val="FFD LLS"/>
      <sheetName val="Base éligible LLS"/>
      <sheetName val="FFD LLTS"/>
      <sheetName val="DPR LLTS"/>
      <sheetName val="Base éligible LLTS"/>
      <sheetName val="SF previsio LLS-LLTS"/>
      <sheetName val="Synthèse LLS-LLTS"/>
      <sheetName val="FFD PLS"/>
      <sheetName val="DPR PLS"/>
      <sheetName val="Base éligible PLS"/>
      <sheetName val="SF previsio PLS"/>
      <sheetName val="Synthèse PLS"/>
      <sheetName val="NH VEFA"/>
      <sheetName val="EDD"/>
      <sheetName val="FICHE CLOTURE"/>
      <sheetName val="BILAN LLTS"/>
      <sheetName val="BILAN LLS"/>
      <sheetName val="BILAN PLS"/>
      <sheetName val="Calcul CIDOM"/>
      <sheetName val="Estim MOE"/>
      <sheetName val="Clé de répartition"/>
    </sheetNames>
    <sheetDataSet>
      <sheetData sheetId="0">
        <row r="4">
          <cell r="A4" t="str">
            <v>VEFA LA ROSERAIE</v>
          </cell>
        </row>
        <row r="5">
          <cell r="A5" t="str">
            <v>Le Tampon</v>
          </cell>
        </row>
        <row r="23">
          <cell r="B23" t="str">
            <v>Rue de la Roseraie</v>
          </cell>
        </row>
      </sheetData>
      <sheetData sheetId="1">
        <row r="3">
          <cell r="A3" t="str">
            <v>T I Bis a + T</v>
          </cell>
          <cell r="B3">
            <v>370</v>
          </cell>
          <cell r="C3">
            <v>370</v>
          </cell>
        </row>
        <row r="4">
          <cell r="A4" t="str">
            <v>T I Bis a + V</v>
          </cell>
          <cell r="B4">
            <v>370</v>
          </cell>
          <cell r="C4">
            <v>370</v>
          </cell>
        </row>
        <row r="5">
          <cell r="A5" t="str">
            <v>T II + T</v>
          </cell>
          <cell r="B5">
            <v>414</v>
          </cell>
          <cell r="C5">
            <v>370</v>
          </cell>
          <cell r="D5">
            <v>540</v>
          </cell>
        </row>
        <row r="6">
          <cell r="A6" t="str">
            <v>T III +V a</v>
          </cell>
          <cell r="B6">
            <v>620</v>
          </cell>
          <cell r="C6">
            <v>600</v>
          </cell>
          <cell r="D6">
            <v>730</v>
          </cell>
        </row>
        <row r="7">
          <cell r="A7" t="str">
            <v>T IV + V a</v>
          </cell>
          <cell r="B7">
            <v>700</v>
          </cell>
          <cell r="C7">
            <v>650</v>
          </cell>
          <cell r="D7">
            <v>830</v>
          </cell>
        </row>
        <row r="8">
          <cell r="A8" t="str">
            <v>T V +V a</v>
          </cell>
          <cell r="B8">
            <v>800</v>
          </cell>
          <cell r="C8">
            <v>750</v>
          </cell>
          <cell r="D8">
            <v>930</v>
          </cell>
        </row>
      </sheetData>
      <sheetData sheetId="2">
        <row r="8">
          <cell r="D8">
            <v>40</v>
          </cell>
          <cell r="E8">
            <v>0</v>
          </cell>
        </row>
        <row r="20">
          <cell r="E20" t="str">
            <v>7, rue Jean Couturier  97430 LE TAMPON</v>
          </cell>
        </row>
        <row r="22">
          <cell r="D22" t="str">
            <v>François CORNUZ</v>
          </cell>
        </row>
        <row r="26">
          <cell r="D26">
            <v>7392135.1497299988</v>
          </cell>
          <cell r="E26">
            <v>0</v>
          </cell>
          <cell r="F26">
            <v>0</v>
          </cell>
        </row>
        <row r="28">
          <cell r="D28">
            <v>3267.4911111111105</v>
          </cell>
          <cell r="E28">
            <v>0</v>
          </cell>
          <cell r="F28">
            <v>0</v>
          </cell>
        </row>
      </sheetData>
      <sheetData sheetId="3"/>
      <sheetData sheetId="4"/>
      <sheetData sheetId="5"/>
      <sheetData sheetId="6">
        <row r="65">
          <cell r="D65">
            <v>40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G1" t="str">
            <v>0</v>
          </cell>
        </row>
        <row r="160">
          <cell r="R160">
            <v>523463.17154684075</v>
          </cell>
          <cell r="V160">
            <v>0</v>
          </cell>
          <cell r="Z160">
            <v>0</v>
          </cell>
        </row>
      </sheetData>
      <sheetData sheetId="17">
        <row r="2">
          <cell r="AJ2">
            <v>0</v>
          </cell>
          <cell r="AL2">
            <v>0</v>
          </cell>
          <cell r="AN2">
            <v>0</v>
          </cell>
        </row>
        <row r="3">
          <cell r="AJ3">
            <v>5</v>
          </cell>
          <cell r="AL3">
            <v>0</v>
          </cell>
          <cell r="AN3">
            <v>0</v>
          </cell>
        </row>
        <row r="4">
          <cell r="AJ4">
            <v>10</v>
          </cell>
          <cell r="AL4">
            <v>0</v>
          </cell>
          <cell r="AN4">
            <v>0</v>
          </cell>
        </row>
        <row r="5">
          <cell r="AJ5">
            <v>25</v>
          </cell>
          <cell r="AL5">
            <v>0</v>
          </cell>
          <cell r="AN5">
            <v>0</v>
          </cell>
        </row>
        <row r="6">
          <cell r="AJ6">
            <v>0</v>
          </cell>
          <cell r="AL6">
            <v>0</v>
          </cell>
          <cell r="AN6">
            <v>0</v>
          </cell>
        </row>
        <row r="20">
          <cell r="V20">
            <v>40</v>
          </cell>
          <cell r="X20">
            <v>2898.2999999999997</v>
          </cell>
          <cell r="AC20">
            <v>3267.4911111111105</v>
          </cell>
        </row>
        <row r="28">
          <cell r="V28">
            <v>0</v>
          </cell>
          <cell r="X28">
            <v>0</v>
          </cell>
          <cell r="AC28">
            <v>0</v>
          </cell>
        </row>
        <row r="34">
          <cell r="V34">
            <v>0</v>
          </cell>
          <cell r="X34">
            <v>0</v>
          </cell>
          <cell r="Z34">
            <v>0</v>
          </cell>
          <cell r="AC34">
            <v>0</v>
          </cell>
        </row>
        <row r="59">
          <cell r="Y59">
            <v>1200000</v>
          </cell>
          <cell r="Z59">
            <v>0</v>
          </cell>
          <cell r="AA59">
            <v>0</v>
          </cell>
        </row>
        <row r="60">
          <cell r="Y60">
            <v>1200000</v>
          </cell>
          <cell r="Z60">
            <v>0</v>
          </cell>
          <cell r="AA60">
            <v>0</v>
          </cell>
          <cell r="AC60">
            <v>1200000</v>
          </cell>
        </row>
        <row r="61">
          <cell r="AC61">
            <v>0</v>
          </cell>
        </row>
        <row r="65">
          <cell r="B65">
            <v>1317.72</v>
          </cell>
          <cell r="Y65">
            <v>3400741.2026083162</v>
          </cell>
          <cell r="Z65">
            <v>0</v>
          </cell>
          <cell r="AA65">
            <v>0</v>
          </cell>
        </row>
        <row r="66">
          <cell r="D66">
            <v>44788</v>
          </cell>
          <cell r="Y66">
            <v>2877278.0310614756</v>
          </cell>
          <cell r="Z66">
            <v>0</v>
          </cell>
          <cell r="AA66">
            <v>0</v>
          </cell>
        </row>
        <row r="71">
          <cell r="Y71">
            <v>0</v>
          </cell>
          <cell r="Z71">
            <v>0</v>
          </cell>
          <cell r="AA71">
            <v>0</v>
          </cell>
        </row>
        <row r="72">
          <cell r="Y72">
            <v>2191393.9471216821</v>
          </cell>
          <cell r="Z72">
            <v>0</v>
          </cell>
          <cell r="AA72">
            <v>0</v>
          </cell>
          <cell r="AC72">
            <v>2191393.9471216821</v>
          </cell>
        </row>
        <row r="80">
          <cell r="A80" t="str">
            <v>LLS</v>
          </cell>
        </row>
        <row r="90">
          <cell r="F90">
            <v>6.8225736597770226</v>
          </cell>
        </row>
        <row r="91">
          <cell r="F91">
            <v>5.7991876108104679</v>
          </cell>
        </row>
        <row r="92">
          <cell r="A92" t="str">
            <v>LLTS</v>
          </cell>
        </row>
        <row r="93">
          <cell r="B93">
            <v>0</v>
          </cell>
          <cell r="AF93">
            <v>370</v>
          </cell>
        </row>
        <row r="94">
          <cell r="B94">
            <v>0</v>
          </cell>
          <cell r="AF94">
            <v>370</v>
          </cell>
        </row>
        <row r="95">
          <cell r="B95">
            <v>0</v>
          </cell>
          <cell r="AF95">
            <v>600</v>
          </cell>
        </row>
        <row r="96">
          <cell r="B96">
            <v>0</v>
          </cell>
          <cell r="AF96">
            <v>650</v>
          </cell>
        </row>
        <row r="97">
          <cell r="B97">
            <v>0</v>
          </cell>
          <cell r="AF97">
            <v>750</v>
          </cell>
        </row>
        <row r="98">
          <cell r="F98">
            <v>0</v>
          </cell>
        </row>
        <row r="99">
          <cell r="F99">
            <v>0</v>
          </cell>
        </row>
        <row r="100">
          <cell r="A100" t="str">
            <v>PLS</v>
          </cell>
          <cell r="F100">
            <v>10.82</v>
          </cell>
        </row>
        <row r="104">
          <cell r="F104">
            <v>0</v>
          </cell>
        </row>
        <row r="105">
          <cell r="F105">
            <v>0</v>
          </cell>
        </row>
      </sheetData>
      <sheetData sheetId="18"/>
      <sheetData sheetId="19">
        <row r="69">
          <cell r="E69">
            <v>7240586.826376101</v>
          </cell>
        </row>
      </sheetData>
      <sheetData sheetId="20"/>
      <sheetData sheetId="21"/>
      <sheetData sheetId="22"/>
      <sheetData sheetId="23">
        <row r="69">
          <cell r="E69">
            <v>0</v>
          </cell>
        </row>
      </sheetData>
      <sheetData sheetId="24"/>
      <sheetData sheetId="25">
        <row r="12">
          <cell r="N12">
            <v>444135</v>
          </cell>
        </row>
        <row r="13">
          <cell r="N13">
            <v>7392135.1497299988</v>
          </cell>
        </row>
        <row r="14">
          <cell r="N14">
            <v>2191393.9471216821</v>
          </cell>
          <cell r="P14">
            <v>1200000</v>
          </cell>
        </row>
        <row r="20">
          <cell r="E20">
            <v>40</v>
          </cell>
        </row>
      </sheetData>
      <sheetData sheetId="26"/>
      <sheetData sheetId="27"/>
      <sheetData sheetId="28">
        <row r="69">
          <cell r="E69">
            <v>0</v>
          </cell>
        </row>
      </sheetData>
      <sheetData sheetId="29"/>
      <sheetData sheetId="30">
        <row r="12">
          <cell r="N12">
            <v>0</v>
          </cell>
        </row>
        <row r="20">
          <cell r="E20">
            <v>0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TE DE PRESENTATION"/>
      <sheetName val="Paramètres Loyers"/>
      <sheetName val="Données d'entrée"/>
      <sheetName val="GUIDE DEAL"/>
      <sheetName val="première page"/>
      <sheetName val="Planning appels de fonds"/>
      <sheetName val="1"/>
      <sheetName val="2"/>
      <sheetName val="3"/>
      <sheetName val="5"/>
      <sheetName val="6"/>
      <sheetName val="7"/>
      <sheetName val="9"/>
      <sheetName val="Calculs détaillés"/>
      <sheetName val="Notice explicative"/>
      <sheetName val="Test de compensation"/>
      <sheetName val="Bdgt"/>
      <sheetName val="Prgr. 2021"/>
      <sheetName val="Base éligible globale"/>
      <sheetName val="SF previsio LLS-LLTS"/>
      <sheetName val="Synthèse LLS-LLTS"/>
      <sheetName val="DPR LLS"/>
      <sheetName val="FFD LLS"/>
      <sheetName val="Base éligible LLS"/>
      <sheetName val="FFD LLTS"/>
      <sheetName val="DPR LLTS"/>
      <sheetName val="Base éligible LLTS"/>
      <sheetName val="FFD PLS"/>
      <sheetName val="DPR PLS"/>
      <sheetName val="Base éligible PLS"/>
      <sheetName val="SF previsio PLS"/>
      <sheetName val="Synthèse PLS"/>
      <sheetName val="NH VEFA"/>
      <sheetName val="EDD"/>
      <sheetName val="FICHE CLOTURE"/>
      <sheetName val="BILAN LLTS"/>
      <sheetName val="BILAN LLS"/>
      <sheetName val="BILAN PLS"/>
      <sheetName val="Calcul CIDOM"/>
      <sheetName val="Estim MOE"/>
    </sheetNames>
    <sheetDataSet>
      <sheetData sheetId="0">
        <row r="4">
          <cell r="A4" t="str">
            <v>VEFA LA ROSERAIE</v>
          </cell>
        </row>
        <row r="5">
          <cell r="A5" t="str">
            <v>Le Tampon</v>
          </cell>
        </row>
        <row r="23">
          <cell r="B23" t="str">
            <v>Rue de la Roseraie</v>
          </cell>
        </row>
      </sheetData>
      <sheetData sheetId="1">
        <row r="3">
          <cell r="A3" t="str">
            <v>T I Bis a + T</v>
          </cell>
          <cell r="B3">
            <v>370</v>
          </cell>
          <cell r="C3">
            <v>370</v>
          </cell>
        </row>
        <row r="4">
          <cell r="A4" t="str">
            <v>T I Bis a + V</v>
          </cell>
          <cell r="B4">
            <v>370</v>
          </cell>
          <cell r="C4">
            <v>370</v>
          </cell>
        </row>
        <row r="5">
          <cell r="A5" t="str">
            <v>T II + T</v>
          </cell>
          <cell r="B5">
            <v>414</v>
          </cell>
          <cell r="C5">
            <v>370</v>
          </cell>
        </row>
        <row r="6">
          <cell r="A6" t="str">
            <v>T III +V a</v>
          </cell>
          <cell r="B6">
            <v>620</v>
          </cell>
          <cell r="C6">
            <v>600</v>
          </cell>
          <cell r="D6">
            <v>730</v>
          </cell>
        </row>
        <row r="7">
          <cell r="A7" t="str">
            <v>T IV + V a</v>
          </cell>
          <cell r="B7">
            <v>700</v>
          </cell>
          <cell r="C7">
            <v>650</v>
          </cell>
          <cell r="D7">
            <v>830</v>
          </cell>
        </row>
        <row r="8">
          <cell r="A8" t="str">
            <v>T V +V a</v>
          </cell>
          <cell r="B8">
            <v>800</v>
          </cell>
          <cell r="C8">
            <v>750</v>
          </cell>
          <cell r="D8">
            <v>930</v>
          </cell>
        </row>
      </sheetData>
      <sheetData sheetId="2">
        <row r="8">
          <cell r="D8">
            <v>40</v>
          </cell>
          <cell r="E8">
            <v>0</v>
          </cell>
        </row>
        <row r="20">
          <cell r="E20" t="str">
            <v>7, rue Jean Couturier  97430 LE TAMPON</v>
          </cell>
        </row>
        <row r="22">
          <cell r="D22" t="str">
            <v>François CORNUZ</v>
          </cell>
        </row>
        <row r="26">
          <cell r="D26">
            <v>7513904.5000000019</v>
          </cell>
          <cell r="E26">
            <v>0</v>
          </cell>
          <cell r="F26">
            <v>0</v>
          </cell>
        </row>
        <row r="28">
          <cell r="D28">
            <v>3267.4911111111105</v>
          </cell>
          <cell r="E28">
            <v>0</v>
          </cell>
          <cell r="F28">
            <v>0</v>
          </cell>
        </row>
      </sheetData>
      <sheetData sheetId="3" refreshError="1"/>
      <sheetData sheetId="4" refreshError="1"/>
      <sheetData sheetId="5" refreshError="1"/>
      <sheetData sheetId="6">
        <row r="65">
          <cell r="D65">
            <v>40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>
        <row r="1">
          <cell r="G1" t="str">
            <v>0</v>
          </cell>
        </row>
        <row r="160">
          <cell r="R160">
            <v>821500.90000000014</v>
          </cell>
          <cell r="V160">
            <v>0</v>
          </cell>
          <cell r="Z160">
            <v>0</v>
          </cell>
        </row>
      </sheetData>
      <sheetData sheetId="17">
        <row r="2">
          <cell r="AJ2">
            <v>0</v>
          </cell>
          <cell r="AL2">
            <v>0</v>
          </cell>
          <cell r="AN2">
            <v>0</v>
          </cell>
        </row>
        <row r="3">
          <cell r="AJ3">
            <v>5</v>
          </cell>
          <cell r="AL3">
            <v>0</v>
          </cell>
          <cell r="AN3">
            <v>0</v>
          </cell>
        </row>
        <row r="4">
          <cell r="AJ4">
            <v>10</v>
          </cell>
          <cell r="AL4">
            <v>0</v>
          </cell>
          <cell r="AN4">
            <v>0</v>
          </cell>
        </row>
        <row r="5">
          <cell r="AJ5">
            <v>25</v>
          </cell>
          <cell r="AL5">
            <v>0</v>
          </cell>
          <cell r="AN5">
            <v>0</v>
          </cell>
        </row>
        <row r="6">
          <cell r="AJ6">
            <v>0</v>
          </cell>
          <cell r="AL6">
            <v>0</v>
          </cell>
          <cell r="AN6">
            <v>0</v>
          </cell>
        </row>
        <row r="20">
          <cell r="V20">
            <v>40</v>
          </cell>
          <cell r="X20">
            <v>2898.2999999999997</v>
          </cell>
          <cell r="AC20">
            <v>3267.4911111111105</v>
          </cell>
        </row>
        <row r="28">
          <cell r="V28">
            <v>0</v>
          </cell>
          <cell r="X28">
            <v>0</v>
          </cell>
          <cell r="AC28">
            <v>0</v>
          </cell>
        </row>
        <row r="34">
          <cell r="V34">
            <v>0</v>
          </cell>
          <cell r="X34">
            <v>0</v>
          </cell>
          <cell r="Z34">
            <v>0</v>
          </cell>
          <cell r="AC34">
            <v>0</v>
          </cell>
        </row>
        <row r="59">
          <cell r="Y59">
            <v>1200000</v>
          </cell>
          <cell r="Z59">
            <v>0</v>
          </cell>
          <cell r="AA59">
            <v>0</v>
          </cell>
        </row>
        <row r="60">
          <cell r="Y60">
            <v>1200000</v>
          </cell>
          <cell r="Z60">
            <v>0</v>
          </cell>
          <cell r="AA60">
            <v>0</v>
          </cell>
          <cell r="AC60">
            <v>1200000</v>
          </cell>
        </row>
        <row r="61">
          <cell r="AC61">
            <v>0</v>
          </cell>
        </row>
        <row r="65">
          <cell r="B65">
            <v>34</v>
          </cell>
          <cell r="Y65">
            <v>3156410.6102974857</v>
          </cell>
          <cell r="Z65">
            <v>0</v>
          </cell>
          <cell r="AA65">
            <v>0</v>
          </cell>
        </row>
        <row r="66">
          <cell r="D66">
            <v>44562</v>
          </cell>
          <cell r="Y66">
            <v>2686003.6000000006</v>
          </cell>
          <cell r="Z66">
            <v>0</v>
          </cell>
          <cell r="AA66">
            <v>0</v>
          </cell>
        </row>
        <row r="71">
          <cell r="Y71">
            <v>0</v>
          </cell>
          <cell r="Z71">
            <v>0</v>
          </cell>
          <cell r="AA71">
            <v>0</v>
          </cell>
        </row>
        <row r="72">
          <cell r="Y72">
            <v>2206400.0000000009</v>
          </cell>
          <cell r="Z72">
            <v>0</v>
          </cell>
          <cell r="AA72">
            <v>0</v>
          </cell>
          <cell r="AC72">
            <v>2206400.0000000009</v>
          </cell>
        </row>
        <row r="80">
          <cell r="A80" t="str">
            <v>LLS</v>
          </cell>
        </row>
        <row r="90">
          <cell r="F90">
            <v>6.8225736597770226</v>
          </cell>
        </row>
        <row r="91">
          <cell r="F91">
            <v>5.7991876108104679</v>
          </cell>
        </row>
        <row r="92">
          <cell r="A92" t="str">
            <v>LLTS</v>
          </cell>
        </row>
        <row r="93">
          <cell r="B93">
            <v>0</v>
          </cell>
          <cell r="AF93">
            <v>370</v>
          </cell>
        </row>
        <row r="94">
          <cell r="B94">
            <v>0</v>
          </cell>
          <cell r="AF94">
            <v>370</v>
          </cell>
        </row>
        <row r="95">
          <cell r="B95">
            <v>0</v>
          </cell>
          <cell r="AF95">
            <v>600</v>
          </cell>
        </row>
        <row r="96">
          <cell r="B96">
            <v>0</v>
          </cell>
          <cell r="AF96">
            <v>650</v>
          </cell>
        </row>
        <row r="97">
          <cell r="B97">
            <v>0</v>
          </cell>
          <cell r="AF97">
            <v>750</v>
          </cell>
        </row>
        <row r="98">
          <cell r="F98">
            <v>0</v>
          </cell>
        </row>
        <row r="99">
          <cell r="F99">
            <v>0</v>
          </cell>
        </row>
        <row r="100">
          <cell r="A100" t="str">
            <v>PLS</v>
          </cell>
          <cell r="F100">
            <v>10.82</v>
          </cell>
        </row>
        <row r="104">
          <cell r="F104">
            <v>0</v>
          </cell>
        </row>
        <row r="105">
          <cell r="F105">
            <v>0</v>
          </cell>
        </row>
      </sheetData>
      <sheetData sheetId="18" refreshError="1"/>
      <sheetData sheetId="19">
        <row r="12">
          <cell r="N12">
            <v>482422.5</v>
          </cell>
        </row>
        <row r="13">
          <cell r="N13">
            <v>7513904.5000000019</v>
          </cell>
        </row>
        <row r="14">
          <cell r="N14">
            <v>2206400.0000000009</v>
          </cell>
          <cell r="P14">
            <v>1200000</v>
          </cell>
        </row>
        <row r="20">
          <cell r="E20">
            <v>40</v>
          </cell>
        </row>
      </sheetData>
      <sheetData sheetId="20" refreshError="1"/>
      <sheetData sheetId="21">
        <row r="69">
          <cell r="E69">
            <v>7093841.3614103822</v>
          </cell>
        </row>
      </sheetData>
      <sheetData sheetId="22" refreshError="1"/>
      <sheetData sheetId="23" refreshError="1"/>
      <sheetData sheetId="24" refreshError="1"/>
      <sheetData sheetId="25">
        <row r="69">
          <cell r="E69">
            <v>0</v>
          </cell>
        </row>
      </sheetData>
      <sheetData sheetId="26" refreshError="1"/>
      <sheetData sheetId="27" refreshError="1"/>
      <sheetData sheetId="28">
        <row r="69">
          <cell r="E69">
            <v>0</v>
          </cell>
        </row>
      </sheetData>
      <sheetData sheetId="29" refreshError="1"/>
      <sheetData sheetId="30">
        <row r="12">
          <cell r="N12">
            <v>0</v>
          </cell>
        </row>
        <row r="20">
          <cell r="E20">
            <v>0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6 Fiche PRG"/>
      <sheetName val="76 Budget"/>
      <sheetName val="LLS-LLTS  BDG"/>
      <sheetName val="  AS17   BDG"/>
      <sheetName val="PAETS 225"/>
      <sheetName val="Autre prêt "/>
      <sheetName val="76 Suivi financier"/>
      <sheetName val="76  Equilibre LT"/>
    </sheetNames>
    <sheetDataSet>
      <sheetData sheetId="0" refreshError="1"/>
      <sheetData sheetId="1" refreshError="1">
        <row r="3">
          <cell r="H3">
            <v>2.1000000000000001E-2</v>
          </cell>
        </row>
        <row r="4">
          <cell r="H4">
            <v>9.5000000000000001E-2</v>
          </cell>
        </row>
      </sheetData>
      <sheetData sheetId="2" refreshError="1">
        <row r="1">
          <cell r="A1" t="str">
            <v>SODEGIS</v>
          </cell>
          <cell r="D1" t="str">
            <v>OPERATION:</v>
          </cell>
          <cell r="E1" t="str">
            <v>LA CRESSONNIERE II</v>
          </cell>
          <cell r="F1">
            <v>76</v>
          </cell>
          <cell r="G1" t="str">
            <v>Opération mixte logement-commerce en ZA</v>
          </cell>
          <cell r="M1">
            <v>1</v>
          </cell>
          <cell r="N1">
            <v>76</v>
          </cell>
          <cell r="Q1">
            <v>2</v>
          </cell>
          <cell r="U1">
            <v>3</v>
          </cell>
          <cell r="V1" t="str">
            <v>76</v>
          </cell>
          <cell r="Y1">
            <v>4</v>
          </cell>
        </row>
        <row r="2">
          <cell r="D2" t="str">
            <v>Nbre équiv/log.</v>
          </cell>
          <cell r="E2">
            <v>15</v>
          </cell>
          <cell r="G2" t="str">
            <v xml:space="preserve">BUDGET </v>
          </cell>
          <cell r="H2" t="str">
            <v>TVAO</v>
          </cell>
          <cell r="I2">
            <v>0</v>
          </cell>
          <cell r="N2" t="str">
            <v>LLTS</v>
          </cell>
          <cell r="O2">
            <v>14</v>
          </cell>
          <cell r="R2" t="str">
            <v>LLTS</v>
          </cell>
          <cell r="V2" t="str">
            <v>Com</v>
          </cell>
          <cell r="W2">
            <v>1</v>
          </cell>
          <cell r="Z2" t="str">
            <v>Local</v>
          </cell>
          <cell r="AE2" t="str">
            <v>Engagements</v>
          </cell>
          <cell r="AG2" t="str">
            <v>Droits constatés</v>
          </cell>
          <cell r="AK2" t="str">
            <v>Droits constatés</v>
          </cell>
          <cell r="AO2" t="str">
            <v>Reste</v>
          </cell>
          <cell r="AP2" t="str">
            <v>Reste</v>
          </cell>
        </row>
        <row r="3">
          <cell r="D3" t="str">
            <v>SHFUT</v>
          </cell>
          <cell r="E3">
            <v>821.26</v>
          </cell>
          <cell r="F3" t="str">
            <v xml:space="preserve">Etabli le       : </v>
          </cell>
          <cell r="H3" t="str">
            <v>TVAS</v>
          </cell>
          <cell r="I3">
            <v>2.1000000000000001E-2</v>
          </cell>
          <cell r="J3">
            <v>0.97943192948090119</v>
          </cell>
          <cell r="N3" t="str">
            <v>SHF</v>
          </cell>
          <cell r="O3">
            <v>761.26</v>
          </cell>
          <cell r="R3" t="str">
            <v>SHF</v>
          </cell>
          <cell r="V3" t="str">
            <v>SHF</v>
          </cell>
          <cell r="W3">
            <v>60</v>
          </cell>
          <cell r="Z3" t="str">
            <v>SHF</v>
          </cell>
          <cell r="AE3" t="str">
            <v>au</v>
          </cell>
          <cell r="AG3" t="str">
            <v>Situation au</v>
          </cell>
          <cell r="AK3" t="str">
            <v>Situation au</v>
          </cell>
          <cell r="AO3" t="str">
            <v>à engager</v>
          </cell>
          <cell r="AP3" t="str">
            <v>à réaliser</v>
          </cell>
        </row>
        <row r="4">
          <cell r="B4" t="str">
            <v>CPT</v>
          </cell>
          <cell r="C4" t="str">
            <v>Lots</v>
          </cell>
          <cell r="E4">
            <v>0</v>
          </cell>
          <cell r="F4" t="str">
            <v xml:space="preserve">Actualisé le  :      </v>
          </cell>
          <cell r="H4" t="str">
            <v>TVAN</v>
          </cell>
          <cell r="I4">
            <v>9.5000000000000001E-2</v>
          </cell>
          <cell r="J4">
            <v>0.91324200913242015</v>
          </cell>
          <cell r="K4" t="str">
            <v>Ratios</v>
          </cell>
          <cell r="AE4">
            <v>36406</v>
          </cell>
          <cell r="AG4">
            <v>36160</v>
          </cell>
          <cell r="AK4">
            <v>36406</v>
          </cell>
          <cell r="AO4">
            <v>36406</v>
          </cell>
          <cell r="AP4">
            <v>36406</v>
          </cell>
        </row>
        <row r="5">
          <cell r="D5" t="str">
            <v>Surf.terrain</v>
          </cell>
          <cell r="G5" t="str">
            <v>Cumul HT</v>
          </cell>
          <cell r="H5" t="str">
            <v>code</v>
          </cell>
          <cell r="I5" t="str">
            <v>TVA</v>
          </cell>
          <cell r="J5" t="str">
            <v>Cumul TTC</v>
          </cell>
          <cell r="K5" t="str">
            <v>m2/SHON</v>
          </cell>
          <cell r="L5" t="str">
            <v>équiv/log.</v>
          </cell>
          <cell r="N5" t="str">
            <v>Cumul  HT</v>
          </cell>
          <cell r="O5" t="str">
            <v>TVA</v>
          </cell>
          <cell r="P5" t="str">
            <v>Cumul TTC</v>
          </cell>
          <cell r="R5" t="str">
            <v>Cumul  HT</v>
          </cell>
          <cell r="S5" t="str">
            <v>TVA</v>
          </cell>
          <cell r="T5" t="str">
            <v>Cumul TTC</v>
          </cell>
          <cell r="V5" t="str">
            <v>Cumul  HT</v>
          </cell>
          <cell r="W5" t="str">
            <v>TVA</v>
          </cell>
          <cell r="X5" t="str">
            <v>Cumul TTC</v>
          </cell>
          <cell r="Z5" t="str">
            <v>Cumul  HT</v>
          </cell>
          <cell r="AA5" t="str">
            <v>TVA</v>
          </cell>
          <cell r="AB5" t="str">
            <v>Cumul TTC</v>
          </cell>
          <cell r="AC5" t="str">
            <v>Cr</v>
          </cell>
          <cell r="AE5" t="str">
            <v>Cumul  HT</v>
          </cell>
          <cell r="AG5" t="str">
            <v>Cumul HT</v>
          </cell>
          <cell r="AH5" t="str">
            <v>TVA</v>
          </cell>
          <cell r="AI5" t="str">
            <v>Cumul TTC</v>
          </cell>
          <cell r="AK5" t="str">
            <v>Cumul HT</v>
          </cell>
          <cell r="AL5" t="str">
            <v>TVA</v>
          </cell>
          <cell r="AM5" t="str">
            <v>Cumul TTC</v>
          </cell>
          <cell r="AO5" t="str">
            <v>HT</v>
          </cell>
          <cell r="AP5" t="str">
            <v>HT</v>
          </cell>
        </row>
        <row r="6">
          <cell r="A6" t="str">
            <v>A</v>
          </cell>
          <cell r="D6" t="str">
            <v>CHARGE FONCIERE</v>
          </cell>
          <cell r="G6">
            <v>805541</v>
          </cell>
          <cell r="I6">
            <v>20189</v>
          </cell>
          <cell r="J6">
            <v>825730</v>
          </cell>
          <cell r="K6">
            <v>980.85989820519694</v>
          </cell>
          <cell r="L6">
            <v>53702.73333333333</v>
          </cell>
          <cell r="N6">
            <v>746689.40610768821</v>
          </cell>
          <cell r="O6">
            <v>18714.022526361932</v>
          </cell>
          <cell r="P6">
            <v>765403.42863405019</v>
          </cell>
          <cell r="R6">
            <v>0</v>
          </cell>
          <cell r="S6">
            <v>0</v>
          </cell>
          <cell r="T6">
            <v>0</v>
          </cell>
          <cell r="V6">
            <v>58851.593892311808</v>
          </cell>
          <cell r="W6">
            <v>1474.9774736380682</v>
          </cell>
          <cell r="X6">
            <v>60326.571365949872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E6">
            <v>0</v>
          </cell>
          <cell r="AG6">
            <v>0</v>
          </cell>
          <cell r="AH6">
            <v>0</v>
          </cell>
          <cell r="AI6">
            <v>0</v>
          </cell>
          <cell r="AK6">
            <v>0</v>
          </cell>
          <cell r="AL6">
            <v>0</v>
          </cell>
          <cell r="AM6">
            <v>0</v>
          </cell>
          <cell r="AO6">
            <v>805541</v>
          </cell>
          <cell r="AP6">
            <v>805541</v>
          </cell>
        </row>
        <row r="7">
          <cell r="A7" t="str">
            <v>A1</v>
          </cell>
          <cell r="D7" t="str">
            <v>Terrain aménagé</v>
          </cell>
          <cell r="G7">
            <v>722341</v>
          </cell>
          <cell r="I7">
            <v>12285</v>
          </cell>
          <cell r="J7">
            <v>734626</v>
          </cell>
          <cell r="K7">
            <v>879.55215157197483</v>
          </cell>
          <cell r="L7">
            <v>48156.066666666666</v>
          </cell>
          <cell r="N7">
            <v>669567.87090568151</v>
          </cell>
          <cell r="O7">
            <v>11387.476682171296</v>
          </cell>
          <cell r="P7">
            <v>680955.34758785286</v>
          </cell>
          <cell r="R7">
            <v>0</v>
          </cell>
          <cell r="S7">
            <v>0</v>
          </cell>
          <cell r="T7">
            <v>0</v>
          </cell>
          <cell r="V7">
            <v>52773.129094318479</v>
          </cell>
          <cell r="W7">
            <v>897.52331782870226</v>
          </cell>
          <cell r="X7">
            <v>53670.652412147181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E7">
            <v>0</v>
          </cell>
          <cell r="AG7">
            <v>0</v>
          </cell>
          <cell r="AH7">
            <v>0</v>
          </cell>
          <cell r="AI7">
            <v>0</v>
          </cell>
          <cell r="AK7">
            <v>0</v>
          </cell>
          <cell r="AL7">
            <v>0</v>
          </cell>
          <cell r="AM7">
            <v>0</v>
          </cell>
          <cell r="AO7">
            <v>722341</v>
          </cell>
          <cell r="AP7">
            <v>722341</v>
          </cell>
        </row>
        <row r="8">
          <cell r="A8" t="str">
            <v xml:space="preserve"> </v>
          </cell>
          <cell r="D8" t="str">
            <v xml:space="preserve">Valeur d'apport du terrain équipé </v>
          </cell>
          <cell r="E8" t="str">
            <v>RHI</v>
          </cell>
          <cell r="F8">
            <v>39000</v>
          </cell>
          <cell r="G8">
            <v>585000</v>
          </cell>
          <cell r="H8">
            <v>2.1000000000000001E-2</v>
          </cell>
          <cell r="I8">
            <v>12285</v>
          </cell>
          <cell r="J8">
            <v>597285</v>
          </cell>
          <cell r="K8">
            <v>712.32009351484305</v>
          </cell>
          <cell r="L8">
            <v>39000</v>
          </cell>
          <cell r="N8">
            <v>542260.79438910936</v>
          </cell>
          <cell r="O8">
            <v>11387.476682171296</v>
          </cell>
          <cell r="P8">
            <v>553648.2710712807</v>
          </cell>
          <cell r="R8">
            <v>0</v>
          </cell>
          <cell r="S8">
            <v>0</v>
          </cell>
          <cell r="T8">
            <v>0</v>
          </cell>
          <cell r="V8">
            <v>42739.205610890582</v>
          </cell>
          <cell r="W8">
            <v>897.52331782870226</v>
          </cell>
          <cell r="X8">
            <v>43636.728928719283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H8">
            <v>0</v>
          </cell>
          <cell r="AI8">
            <v>0</v>
          </cell>
          <cell r="AK8">
            <v>0</v>
          </cell>
          <cell r="AL8">
            <v>0</v>
          </cell>
          <cell r="AM8">
            <v>0</v>
          </cell>
          <cell r="AO8">
            <v>585000</v>
          </cell>
          <cell r="AP8">
            <v>585000</v>
          </cell>
        </row>
        <row r="9">
          <cell r="D9" t="str">
            <v>Participations : DPLD…</v>
          </cell>
          <cell r="F9" t="str">
            <v xml:space="preserve"> 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N9">
            <v>0</v>
          </cell>
          <cell r="O9">
            <v>0</v>
          </cell>
          <cell r="P9">
            <v>0</v>
          </cell>
          <cell r="R9">
            <v>0</v>
          </cell>
          <cell r="S9">
            <v>0</v>
          </cell>
          <cell r="T9">
            <v>0</v>
          </cell>
          <cell r="V9">
            <v>0</v>
          </cell>
          <cell r="W9">
            <v>0</v>
          </cell>
          <cell r="X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H9">
            <v>0</v>
          </cell>
          <cell r="AI9">
            <v>0</v>
          </cell>
          <cell r="AK9">
            <v>0</v>
          </cell>
          <cell r="AL9">
            <v>0</v>
          </cell>
          <cell r="AM9">
            <v>0</v>
          </cell>
          <cell r="AO9">
            <v>0</v>
          </cell>
          <cell r="AP9">
            <v>0</v>
          </cell>
        </row>
        <row r="10">
          <cell r="D10" t="str">
            <v>Taxe de raccordement</v>
          </cell>
          <cell r="F10">
            <v>6000</v>
          </cell>
          <cell r="G10">
            <v>90000</v>
          </cell>
          <cell r="H10">
            <v>0</v>
          </cell>
          <cell r="I10">
            <v>0</v>
          </cell>
          <cell r="J10">
            <v>90000</v>
          </cell>
          <cell r="K10">
            <v>109.58770669459123</v>
          </cell>
          <cell r="L10">
            <v>6000</v>
          </cell>
          <cell r="N10">
            <v>83424.737598324515</v>
          </cell>
          <cell r="O10">
            <v>0</v>
          </cell>
          <cell r="P10">
            <v>83424.737598324515</v>
          </cell>
          <cell r="R10">
            <v>0</v>
          </cell>
          <cell r="S10">
            <v>0</v>
          </cell>
          <cell r="T10">
            <v>0</v>
          </cell>
          <cell r="V10">
            <v>6575.2624016754744</v>
          </cell>
          <cell r="W10">
            <v>0</v>
          </cell>
          <cell r="X10">
            <v>6575.2624016754744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H10">
            <v>0</v>
          </cell>
          <cell r="AI10">
            <v>0</v>
          </cell>
          <cell r="AK10">
            <v>0</v>
          </cell>
          <cell r="AL10">
            <v>0</v>
          </cell>
          <cell r="AM10">
            <v>0</v>
          </cell>
          <cell r="AO10">
            <v>90000</v>
          </cell>
          <cell r="AP10">
            <v>90000</v>
          </cell>
        </row>
        <row r="11">
          <cell r="D11" t="str">
            <v>Taxes d'urbanisme : TLE, TDCAUE…</v>
          </cell>
          <cell r="E11" t="str">
            <v>SHON*1200*(2,5+1,4+0,3)%</v>
          </cell>
          <cell r="G11">
            <v>47341</v>
          </cell>
          <cell r="H11">
            <v>0</v>
          </cell>
          <cell r="I11">
            <v>0</v>
          </cell>
          <cell r="J11">
            <v>47341</v>
          </cell>
          <cell r="K11">
            <v>57.64435136254049</v>
          </cell>
          <cell r="L11">
            <v>3156.0666666666666</v>
          </cell>
          <cell r="N11">
            <v>43882.338918247573</v>
          </cell>
          <cell r="O11">
            <v>0</v>
          </cell>
          <cell r="P11">
            <v>43882.338918247573</v>
          </cell>
          <cell r="R11">
            <v>0</v>
          </cell>
          <cell r="S11">
            <v>0</v>
          </cell>
          <cell r="T11">
            <v>0</v>
          </cell>
          <cell r="V11">
            <v>3458.6610817524293</v>
          </cell>
          <cell r="W11">
            <v>0</v>
          </cell>
          <cell r="X11">
            <v>3458.6610817524293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H11">
            <v>0</v>
          </cell>
          <cell r="AI11">
            <v>0</v>
          </cell>
          <cell r="AK11">
            <v>0</v>
          </cell>
          <cell r="AL11">
            <v>0</v>
          </cell>
          <cell r="AM11">
            <v>0</v>
          </cell>
          <cell r="AO11">
            <v>47341</v>
          </cell>
          <cell r="AP11">
            <v>47341</v>
          </cell>
        </row>
        <row r="12">
          <cell r="D12" t="str">
            <v>Divers</v>
          </cell>
          <cell r="H12">
            <v>9.5000000000000001E-2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N12">
            <v>0</v>
          </cell>
          <cell r="O12">
            <v>0</v>
          </cell>
          <cell r="P12">
            <v>0</v>
          </cell>
          <cell r="R12">
            <v>0</v>
          </cell>
          <cell r="S12">
            <v>0</v>
          </cell>
          <cell r="T12">
            <v>0</v>
          </cell>
          <cell r="V12">
            <v>0</v>
          </cell>
          <cell r="W12">
            <v>0</v>
          </cell>
          <cell r="X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H12">
            <v>0</v>
          </cell>
          <cell r="AI12">
            <v>0</v>
          </cell>
          <cell r="AK12">
            <v>0</v>
          </cell>
          <cell r="AL12">
            <v>0</v>
          </cell>
          <cell r="AM12">
            <v>0</v>
          </cell>
          <cell r="AO12">
            <v>0</v>
          </cell>
          <cell r="AP12">
            <v>0</v>
          </cell>
        </row>
        <row r="13">
          <cell r="A13" t="str">
            <v>A3</v>
          </cell>
          <cell r="D13" t="str">
            <v>Aménagement tertiaire</v>
          </cell>
          <cell r="G13">
            <v>83200</v>
          </cell>
          <cell r="I13">
            <v>7904</v>
          </cell>
          <cell r="J13">
            <v>91104</v>
          </cell>
          <cell r="K13">
            <v>101.30774663322212</v>
          </cell>
          <cell r="L13">
            <v>5546.666666666667</v>
          </cell>
          <cell r="N13">
            <v>77121.535202006678</v>
          </cell>
          <cell r="O13">
            <v>7326.5458441906349</v>
          </cell>
          <cell r="P13">
            <v>84448.081046197316</v>
          </cell>
          <cell r="R13">
            <v>0</v>
          </cell>
          <cell r="S13">
            <v>0</v>
          </cell>
          <cell r="T13">
            <v>0</v>
          </cell>
          <cell r="V13">
            <v>6078.4647979933279</v>
          </cell>
          <cell r="W13">
            <v>577.45415580936606</v>
          </cell>
          <cell r="X13">
            <v>6655.918953802694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E13">
            <v>0</v>
          </cell>
          <cell r="AG13">
            <v>0</v>
          </cell>
          <cell r="AH13">
            <v>0</v>
          </cell>
          <cell r="AI13">
            <v>0</v>
          </cell>
          <cell r="AK13">
            <v>0</v>
          </cell>
          <cell r="AL13">
            <v>0</v>
          </cell>
          <cell r="AM13">
            <v>0</v>
          </cell>
          <cell r="AO13">
            <v>83200</v>
          </cell>
          <cell r="AP13">
            <v>83200</v>
          </cell>
        </row>
        <row r="14">
          <cell r="A14" t="str">
            <v>A31</v>
          </cell>
          <cell r="D14" t="str">
            <v>Terrassements généraux et Voirie</v>
          </cell>
          <cell r="G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N14">
            <v>0</v>
          </cell>
          <cell r="O14">
            <v>0</v>
          </cell>
          <cell r="P14">
            <v>0</v>
          </cell>
          <cell r="R14">
            <v>0</v>
          </cell>
          <cell r="S14">
            <v>0</v>
          </cell>
          <cell r="T14">
            <v>0</v>
          </cell>
          <cell r="V14">
            <v>0</v>
          </cell>
          <cell r="W14">
            <v>0</v>
          </cell>
          <cell r="X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E14">
            <v>0</v>
          </cell>
          <cell r="AG14">
            <v>0</v>
          </cell>
          <cell r="AH14">
            <v>0</v>
          </cell>
          <cell r="AI14">
            <v>0</v>
          </cell>
          <cell r="AK14">
            <v>0</v>
          </cell>
          <cell r="AL14">
            <v>0</v>
          </cell>
          <cell r="AM14">
            <v>0</v>
          </cell>
          <cell r="AO14">
            <v>0</v>
          </cell>
          <cell r="AP14">
            <v>0</v>
          </cell>
        </row>
        <row r="15">
          <cell r="E15" t="str">
            <v>Préparation des terrains</v>
          </cell>
          <cell r="H15">
            <v>9.5000000000000001E-2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N15">
            <v>0</v>
          </cell>
          <cell r="O15">
            <v>0</v>
          </cell>
          <cell r="P15">
            <v>0</v>
          </cell>
          <cell r="R15">
            <v>0</v>
          </cell>
          <cell r="S15">
            <v>0</v>
          </cell>
          <cell r="T15">
            <v>0</v>
          </cell>
          <cell r="V15">
            <v>0</v>
          </cell>
          <cell r="W15">
            <v>0</v>
          </cell>
          <cell r="X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H15">
            <v>0</v>
          </cell>
          <cell r="AI15">
            <v>0</v>
          </cell>
          <cell r="AK15">
            <v>0</v>
          </cell>
          <cell r="AL15">
            <v>0</v>
          </cell>
          <cell r="AM15">
            <v>0</v>
          </cell>
          <cell r="AO15">
            <v>0</v>
          </cell>
          <cell r="AP15">
            <v>0</v>
          </cell>
        </row>
        <row r="16">
          <cell r="E16" t="str">
            <v>Dessertes et chemins piétons</v>
          </cell>
          <cell r="H16">
            <v>9.5000000000000001E-2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N16">
            <v>0</v>
          </cell>
          <cell r="O16">
            <v>0</v>
          </cell>
          <cell r="P16">
            <v>0</v>
          </cell>
          <cell r="R16">
            <v>0</v>
          </cell>
          <cell r="S16">
            <v>0</v>
          </cell>
          <cell r="T16">
            <v>0</v>
          </cell>
          <cell r="V16">
            <v>0</v>
          </cell>
          <cell r="W16">
            <v>0</v>
          </cell>
          <cell r="X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H16">
            <v>0</v>
          </cell>
          <cell r="AI16">
            <v>0</v>
          </cell>
          <cell r="AK16">
            <v>0</v>
          </cell>
          <cell r="AL16">
            <v>0</v>
          </cell>
          <cell r="AM16">
            <v>0</v>
          </cell>
          <cell r="AO16">
            <v>0</v>
          </cell>
          <cell r="AP16">
            <v>0</v>
          </cell>
        </row>
        <row r="17">
          <cell r="E17" t="str">
            <v>Soutènements</v>
          </cell>
          <cell r="H17">
            <v>9.5000000000000001E-2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N17">
            <v>0</v>
          </cell>
          <cell r="O17">
            <v>0</v>
          </cell>
          <cell r="P17">
            <v>0</v>
          </cell>
          <cell r="R17">
            <v>0</v>
          </cell>
          <cell r="S17">
            <v>0</v>
          </cell>
          <cell r="T17">
            <v>0</v>
          </cell>
          <cell r="V17">
            <v>0</v>
          </cell>
          <cell r="W17">
            <v>0</v>
          </cell>
          <cell r="X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H17">
            <v>0</v>
          </cell>
          <cell r="AI17">
            <v>0</v>
          </cell>
          <cell r="AK17">
            <v>0</v>
          </cell>
          <cell r="AL17">
            <v>0</v>
          </cell>
          <cell r="AM17">
            <v>0</v>
          </cell>
          <cell r="AO17">
            <v>0</v>
          </cell>
          <cell r="AP17">
            <v>0</v>
          </cell>
        </row>
        <row r="18">
          <cell r="E18" t="str">
            <v>Estimation TCE</v>
          </cell>
          <cell r="H18">
            <v>9.5000000000000001E-2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N18">
            <v>0</v>
          </cell>
          <cell r="O18">
            <v>0</v>
          </cell>
          <cell r="P18">
            <v>0</v>
          </cell>
          <cell r="R18">
            <v>0</v>
          </cell>
          <cell r="S18">
            <v>0</v>
          </cell>
          <cell r="T18">
            <v>0</v>
          </cell>
          <cell r="V18">
            <v>0</v>
          </cell>
          <cell r="W18">
            <v>0</v>
          </cell>
          <cell r="X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H18">
            <v>0</v>
          </cell>
          <cell r="AI18">
            <v>0</v>
          </cell>
          <cell r="AK18">
            <v>0</v>
          </cell>
          <cell r="AL18">
            <v>0</v>
          </cell>
          <cell r="AM18">
            <v>0</v>
          </cell>
          <cell r="AO18">
            <v>0</v>
          </cell>
          <cell r="AP18">
            <v>0</v>
          </cell>
        </row>
        <row r="19">
          <cell r="A19" t="str">
            <v>A32</v>
          </cell>
          <cell r="D19" t="str">
            <v>Réseaux divers (tertiaires)</v>
          </cell>
          <cell r="G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N19">
            <v>0</v>
          </cell>
          <cell r="O19">
            <v>0</v>
          </cell>
          <cell r="P19">
            <v>0</v>
          </cell>
          <cell r="R19">
            <v>0</v>
          </cell>
          <cell r="S19">
            <v>0</v>
          </cell>
          <cell r="T19">
            <v>0</v>
          </cell>
          <cell r="V19">
            <v>0</v>
          </cell>
          <cell r="W19">
            <v>0</v>
          </cell>
          <cell r="X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E19">
            <v>0</v>
          </cell>
          <cell r="AG19">
            <v>0</v>
          </cell>
          <cell r="AH19">
            <v>0</v>
          </cell>
          <cell r="AI19">
            <v>0</v>
          </cell>
          <cell r="AK19">
            <v>0</v>
          </cell>
          <cell r="AL19">
            <v>0</v>
          </cell>
          <cell r="AM19">
            <v>0</v>
          </cell>
          <cell r="AO19">
            <v>0</v>
          </cell>
          <cell r="AP19">
            <v>0</v>
          </cell>
        </row>
        <row r="20">
          <cell r="E20" t="str">
            <v>Réseau EP - EU - EV</v>
          </cell>
          <cell r="H20">
            <v>9.5000000000000001E-2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N20">
            <v>0</v>
          </cell>
          <cell r="O20">
            <v>0</v>
          </cell>
          <cell r="P20">
            <v>0</v>
          </cell>
          <cell r="R20">
            <v>0</v>
          </cell>
          <cell r="S20">
            <v>0</v>
          </cell>
          <cell r="T20">
            <v>0</v>
          </cell>
          <cell r="V20">
            <v>0</v>
          </cell>
          <cell r="W20">
            <v>0</v>
          </cell>
          <cell r="X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H20">
            <v>0</v>
          </cell>
          <cell r="AI20">
            <v>0</v>
          </cell>
          <cell r="AK20">
            <v>0</v>
          </cell>
          <cell r="AL20">
            <v>0</v>
          </cell>
          <cell r="AM20">
            <v>0</v>
          </cell>
          <cell r="AO20">
            <v>0</v>
          </cell>
          <cell r="AP20">
            <v>0</v>
          </cell>
        </row>
        <row r="21">
          <cell r="E21" t="str">
            <v>Epuration/Refoulement/Fosses septiques</v>
          </cell>
          <cell r="H21">
            <v>9.5000000000000001E-2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N21">
            <v>0</v>
          </cell>
          <cell r="O21">
            <v>0</v>
          </cell>
          <cell r="P21">
            <v>0</v>
          </cell>
          <cell r="R21">
            <v>0</v>
          </cell>
          <cell r="S21">
            <v>0</v>
          </cell>
          <cell r="T21">
            <v>0</v>
          </cell>
          <cell r="V21">
            <v>0</v>
          </cell>
          <cell r="W21">
            <v>0</v>
          </cell>
          <cell r="X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H21">
            <v>0</v>
          </cell>
          <cell r="AI21">
            <v>0</v>
          </cell>
          <cell r="AK21">
            <v>0</v>
          </cell>
          <cell r="AL21">
            <v>0</v>
          </cell>
          <cell r="AM21">
            <v>0</v>
          </cell>
          <cell r="AO21">
            <v>0</v>
          </cell>
          <cell r="AP21">
            <v>0</v>
          </cell>
        </row>
        <row r="22">
          <cell r="E22" t="str">
            <v>Eau Potable</v>
          </cell>
          <cell r="H22">
            <v>9.5000000000000001E-2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N22">
            <v>0</v>
          </cell>
          <cell r="O22">
            <v>0</v>
          </cell>
          <cell r="P22">
            <v>0</v>
          </cell>
          <cell r="R22">
            <v>0</v>
          </cell>
          <cell r="S22">
            <v>0</v>
          </cell>
          <cell r="T22">
            <v>0</v>
          </cell>
          <cell r="V22">
            <v>0</v>
          </cell>
          <cell r="W22">
            <v>0</v>
          </cell>
          <cell r="X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H22">
            <v>0</v>
          </cell>
          <cell r="AI22">
            <v>0</v>
          </cell>
          <cell r="AK22">
            <v>0</v>
          </cell>
          <cell r="AL22">
            <v>0</v>
          </cell>
          <cell r="AM22">
            <v>0</v>
          </cell>
          <cell r="AO22">
            <v>0</v>
          </cell>
          <cell r="AP22">
            <v>0</v>
          </cell>
        </row>
        <row r="23">
          <cell r="E23" t="str">
            <v>Eclairage Public/ BT</v>
          </cell>
          <cell r="H23">
            <v>9.5000000000000001E-2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N23">
            <v>0</v>
          </cell>
          <cell r="O23">
            <v>0</v>
          </cell>
          <cell r="P23">
            <v>0</v>
          </cell>
          <cell r="R23">
            <v>0</v>
          </cell>
          <cell r="S23">
            <v>0</v>
          </cell>
          <cell r="T23">
            <v>0</v>
          </cell>
          <cell r="V23">
            <v>0</v>
          </cell>
          <cell r="W23">
            <v>0</v>
          </cell>
          <cell r="X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H23">
            <v>0</v>
          </cell>
          <cell r="AI23">
            <v>0</v>
          </cell>
          <cell r="AK23">
            <v>0</v>
          </cell>
          <cell r="AL23">
            <v>0</v>
          </cell>
          <cell r="AM23">
            <v>0</v>
          </cell>
          <cell r="AO23">
            <v>0</v>
          </cell>
          <cell r="AP23">
            <v>0</v>
          </cell>
        </row>
        <row r="24">
          <cell r="E24" t="str">
            <v>Courants faibles / télécom-télévision</v>
          </cell>
          <cell r="H24">
            <v>9.5000000000000001E-2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N24">
            <v>0</v>
          </cell>
          <cell r="O24">
            <v>0</v>
          </cell>
          <cell r="P24">
            <v>0</v>
          </cell>
          <cell r="R24">
            <v>0</v>
          </cell>
          <cell r="S24">
            <v>0</v>
          </cell>
          <cell r="T24">
            <v>0</v>
          </cell>
          <cell r="V24">
            <v>0</v>
          </cell>
          <cell r="W24">
            <v>0</v>
          </cell>
          <cell r="X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H24">
            <v>0</v>
          </cell>
          <cell r="AI24">
            <v>0</v>
          </cell>
          <cell r="AK24">
            <v>0</v>
          </cell>
          <cell r="AL24">
            <v>0</v>
          </cell>
          <cell r="AM24">
            <v>0</v>
          </cell>
          <cell r="AO24">
            <v>0</v>
          </cell>
          <cell r="AP24">
            <v>0</v>
          </cell>
        </row>
        <row r="25">
          <cell r="E25" t="str">
            <v xml:space="preserve">Divers </v>
          </cell>
          <cell r="H25">
            <v>9.5000000000000001E-2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N25">
            <v>0</v>
          </cell>
          <cell r="O25">
            <v>0</v>
          </cell>
          <cell r="P25">
            <v>0</v>
          </cell>
          <cell r="R25">
            <v>0</v>
          </cell>
          <cell r="S25">
            <v>0</v>
          </cell>
          <cell r="T25">
            <v>0</v>
          </cell>
          <cell r="V25">
            <v>0</v>
          </cell>
          <cell r="W25">
            <v>0</v>
          </cell>
          <cell r="X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H25">
            <v>0</v>
          </cell>
          <cell r="AI25">
            <v>0</v>
          </cell>
          <cell r="AK25">
            <v>0</v>
          </cell>
          <cell r="AL25">
            <v>0</v>
          </cell>
          <cell r="AM25">
            <v>0</v>
          </cell>
          <cell r="AO25">
            <v>0</v>
          </cell>
          <cell r="AP25">
            <v>0</v>
          </cell>
        </row>
        <row r="26">
          <cell r="E26" t="str">
            <v>Estimation TCE</v>
          </cell>
          <cell r="H26">
            <v>9.5000000000000001E-2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N26">
            <v>0</v>
          </cell>
          <cell r="O26">
            <v>0</v>
          </cell>
          <cell r="P26">
            <v>0</v>
          </cell>
          <cell r="R26">
            <v>0</v>
          </cell>
          <cell r="S26">
            <v>0</v>
          </cell>
          <cell r="T26">
            <v>0</v>
          </cell>
          <cell r="V26">
            <v>0</v>
          </cell>
          <cell r="W26">
            <v>0</v>
          </cell>
          <cell r="X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H26">
            <v>0</v>
          </cell>
          <cell r="AI26">
            <v>0</v>
          </cell>
          <cell r="AK26">
            <v>0</v>
          </cell>
          <cell r="AL26">
            <v>0</v>
          </cell>
          <cell r="AM26">
            <v>0</v>
          </cell>
          <cell r="AO26">
            <v>0</v>
          </cell>
          <cell r="AP26">
            <v>0</v>
          </cell>
        </row>
        <row r="27">
          <cell r="A27" t="str">
            <v>A33</v>
          </cell>
          <cell r="D27" t="str">
            <v>Branchements (concessionnaires)</v>
          </cell>
          <cell r="G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N27">
            <v>0</v>
          </cell>
          <cell r="O27">
            <v>0</v>
          </cell>
          <cell r="P27">
            <v>0</v>
          </cell>
          <cell r="R27">
            <v>0</v>
          </cell>
          <cell r="S27">
            <v>0</v>
          </cell>
          <cell r="T27">
            <v>0</v>
          </cell>
          <cell r="V27">
            <v>0</v>
          </cell>
          <cell r="W27">
            <v>0</v>
          </cell>
          <cell r="X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E27">
            <v>0</v>
          </cell>
          <cell r="AG27">
            <v>0</v>
          </cell>
          <cell r="AH27">
            <v>0</v>
          </cell>
          <cell r="AI27">
            <v>0</v>
          </cell>
          <cell r="AK27">
            <v>0</v>
          </cell>
          <cell r="AL27">
            <v>0</v>
          </cell>
          <cell r="AM27">
            <v>0</v>
          </cell>
          <cell r="AO27">
            <v>0</v>
          </cell>
          <cell r="AP27">
            <v>0</v>
          </cell>
        </row>
        <row r="28">
          <cell r="E28" t="str">
            <v>EDF-MT/BT</v>
          </cell>
          <cell r="F28" t="str">
            <v>EDF</v>
          </cell>
          <cell r="H28">
            <v>9.5000000000000001E-2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N28">
            <v>0</v>
          </cell>
          <cell r="O28">
            <v>0</v>
          </cell>
          <cell r="P28">
            <v>0</v>
          </cell>
          <cell r="R28">
            <v>0</v>
          </cell>
          <cell r="S28">
            <v>0</v>
          </cell>
          <cell r="T28">
            <v>0</v>
          </cell>
          <cell r="V28">
            <v>0</v>
          </cell>
          <cell r="W28">
            <v>0</v>
          </cell>
          <cell r="X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H28">
            <v>0</v>
          </cell>
          <cell r="AI28">
            <v>0</v>
          </cell>
          <cell r="AK28">
            <v>0</v>
          </cell>
          <cell r="AL28">
            <v>0</v>
          </cell>
          <cell r="AM28">
            <v>0</v>
          </cell>
          <cell r="AO28">
            <v>0</v>
          </cell>
          <cell r="AP28">
            <v>0</v>
          </cell>
        </row>
        <row r="29">
          <cell r="E29" t="str">
            <v>Concessionnaire EAU</v>
          </cell>
          <cell r="H29">
            <v>9.5000000000000001E-2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N29">
            <v>0</v>
          </cell>
          <cell r="O29">
            <v>0</v>
          </cell>
          <cell r="P29">
            <v>0</v>
          </cell>
          <cell r="R29">
            <v>0</v>
          </cell>
          <cell r="S29">
            <v>0</v>
          </cell>
          <cell r="T29">
            <v>0</v>
          </cell>
          <cell r="V29">
            <v>0</v>
          </cell>
          <cell r="W29">
            <v>0</v>
          </cell>
          <cell r="X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H29">
            <v>0</v>
          </cell>
          <cell r="AI29">
            <v>0</v>
          </cell>
          <cell r="AK29">
            <v>0</v>
          </cell>
          <cell r="AL29">
            <v>0</v>
          </cell>
          <cell r="AM29">
            <v>0</v>
          </cell>
          <cell r="AO29">
            <v>0</v>
          </cell>
          <cell r="AP29">
            <v>0</v>
          </cell>
        </row>
        <row r="30">
          <cell r="A30" t="str">
            <v>A34</v>
          </cell>
          <cell r="D30" t="str">
            <v>Aménagements</v>
          </cell>
          <cell r="G30">
            <v>75000</v>
          </cell>
          <cell r="I30">
            <v>7125</v>
          </cell>
          <cell r="J30">
            <v>82125</v>
          </cell>
          <cell r="K30">
            <v>91.323088912159363</v>
          </cell>
          <cell r="L30">
            <v>5000</v>
          </cell>
          <cell r="N30">
            <v>69520.614665270448</v>
          </cell>
          <cell r="O30">
            <v>6604.4583932006926</v>
          </cell>
          <cell r="P30">
            <v>76125.073058471142</v>
          </cell>
          <cell r="R30">
            <v>0</v>
          </cell>
          <cell r="S30">
            <v>0</v>
          </cell>
          <cell r="T30">
            <v>0</v>
          </cell>
          <cell r="V30">
            <v>5479.3853347295626</v>
          </cell>
          <cell r="W30">
            <v>520.5416067993084</v>
          </cell>
          <cell r="X30">
            <v>5999.9269415288709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E30">
            <v>0</v>
          </cell>
          <cell r="AG30">
            <v>0</v>
          </cell>
          <cell r="AH30">
            <v>0</v>
          </cell>
          <cell r="AI30">
            <v>0</v>
          </cell>
          <cell r="AK30">
            <v>0</v>
          </cell>
          <cell r="AL30">
            <v>0</v>
          </cell>
          <cell r="AM30">
            <v>0</v>
          </cell>
          <cell r="AO30">
            <v>75000</v>
          </cell>
          <cell r="AP30">
            <v>75000</v>
          </cell>
        </row>
        <row r="31">
          <cell r="E31" t="str">
            <v>Espaces verts</v>
          </cell>
          <cell r="H31">
            <v>9.5000000000000001E-2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N31">
            <v>0</v>
          </cell>
          <cell r="O31">
            <v>0</v>
          </cell>
          <cell r="P31">
            <v>0</v>
          </cell>
          <cell r="R31">
            <v>0</v>
          </cell>
          <cell r="S31">
            <v>0</v>
          </cell>
          <cell r="T31">
            <v>0</v>
          </cell>
          <cell r="V31">
            <v>0</v>
          </cell>
          <cell r="W31">
            <v>0</v>
          </cell>
          <cell r="X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H31">
            <v>0</v>
          </cell>
          <cell r="AI31">
            <v>0</v>
          </cell>
          <cell r="AK31">
            <v>0</v>
          </cell>
          <cell r="AL31">
            <v>0</v>
          </cell>
          <cell r="AM31">
            <v>0</v>
          </cell>
          <cell r="AO31">
            <v>0</v>
          </cell>
          <cell r="AP31">
            <v>0</v>
          </cell>
        </row>
        <row r="32">
          <cell r="E32" t="str">
            <v>Clôtures</v>
          </cell>
          <cell r="G32">
            <v>25000</v>
          </cell>
          <cell r="H32">
            <v>9.5000000000000001E-2</v>
          </cell>
          <cell r="I32">
            <v>2375</v>
          </cell>
          <cell r="J32">
            <v>27375</v>
          </cell>
          <cell r="K32">
            <v>30.441029637386457</v>
          </cell>
          <cell r="L32">
            <v>1666.6666666666667</v>
          </cell>
          <cell r="N32">
            <v>23173.538221756815</v>
          </cell>
          <cell r="O32">
            <v>2201.4861310668975</v>
          </cell>
          <cell r="P32">
            <v>25375.024352823712</v>
          </cell>
          <cell r="R32">
            <v>0</v>
          </cell>
          <cell r="S32">
            <v>0</v>
          </cell>
          <cell r="T32">
            <v>0</v>
          </cell>
          <cell r="V32">
            <v>1826.4617782431874</v>
          </cell>
          <cell r="W32">
            <v>173.5138689331028</v>
          </cell>
          <cell r="X32">
            <v>1999.9756471762903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H32">
            <v>0</v>
          </cell>
          <cell r="AI32">
            <v>0</v>
          </cell>
          <cell r="AK32">
            <v>0</v>
          </cell>
          <cell r="AL32">
            <v>0</v>
          </cell>
          <cell r="AM32">
            <v>0</v>
          </cell>
          <cell r="AO32">
            <v>25000</v>
          </cell>
          <cell r="AP32">
            <v>25000</v>
          </cell>
        </row>
        <row r="33">
          <cell r="E33" t="str">
            <v>Signalitique</v>
          </cell>
          <cell r="G33">
            <v>50000</v>
          </cell>
          <cell r="H33">
            <v>9.5000000000000001E-2</v>
          </cell>
          <cell r="I33">
            <v>4750</v>
          </cell>
          <cell r="J33">
            <v>54750</v>
          </cell>
          <cell r="K33">
            <v>60.882059274772914</v>
          </cell>
          <cell r="L33">
            <v>3333.3333333333335</v>
          </cell>
          <cell r="N33">
            <v>46347.07644351363</v>
          </cell>
          <cell r="O33">
            <v>4402.9722621337951</v>
          </cell>
          <cell r="P33">
            <v>50750.048705647423</v>
          </cell>
          <cell r="R33">
            <v>0</v>
          </cell>
          <cell r="S33">
            <v>0</v>
          </cell>
          <cell r="T33">
            <v>0</v>
          </cell>
          <cell r="V33">
            <v>3652.9235564863748</v>
          </cell>
          <cell r="W33">
            <v>347.0277378662056</v>
          </cell>
          <cell r="X33">
            <v>3999.9512943525806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H33">
            <v>0</v>
          </cell>
          <cell r="AI33">
            <v>0</v>
          </cell>
          <cell r="AK33">
            <v>0</v>
          </cell>
          <cell r="AL33">
            <v>0</v>
          </cell>
          <cell r="AM33">
            <v>0</v>
          </cell>
          <cell r="AO33">
            <v>50000</v>
          </cell>
          <cell r="AP33">
            <v>50000</v>
          </cell>
        </row>
        <row r="34">
          <cell r="E34" t="str">
            <v>Mobilier urbain</v>
          </cell>
          <cell r="H34">
            <v>9.5000000000000001E-2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N34">
            <v>0</v>
          </cell>
          <cell r="O34">
            <v>0</v>
          </cell>
          <cell r="P34">
            <v>0</v>
          </cell>
          <cell r="R34">
            <v>0</v>
          </cell>
          <cell r="S34">
            <v>0</v>
          </cell>
          <cell r="T34">
            <v>0</v>
          </cell>
          <cell r="V34">
            <v>0</v>
          </cell>
          <cell r="W34">
            <v>0</v>
          </cell>
          <cell r="X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H34">
            <v>0</v>
          </cell>
          <cell r="AI34">
            <v>0</v>
          </cell>
          <cell r="AK34">
            <v>0</v>
          </cell>
          <cell r="AL34">
            <v>0</v>
          </cell>
          <cell r="AM34">
            <v>0</v>
          </cell>
          <cell r="AO34">
            <v>0</v>
          </cell>
          <cell r="AP34">
            <v>0</v>
          </cell>
        </row>
        <row r="35">
          <cell r="E35" t="str">
            <v xml:space="preserve">Divers </v>
          </cell>
          <cell r="H35">
            <v>9.5000000000000001E-2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N35">
            <v>0</v>
          </cell>
          <cell r="O35">
            <v>0</v>
          </cell>
          <cell r="P35">
            <v>0</v>
          </cell>
          <cell r="R35">
            <v>0</v>
          </cell>
          <cell r="S35">
            <v>0</v>
          </cell>
          <cell r="T35">
            <v>0</v>
          </cell>
          <cell r="V35">
            <v>0</v>
          </cell>
          <cell r="W35">
            <v>0</v>
          </cell>
          <cell r="X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H35">
            <v>0</v>
          </cell>
          <cell r="AI35">
            <v>0</v>
          </cell>
          <cell r="AK35">
            <v>0</v>
          </cell>
          <cell r="AL35">
            <v>0</v>
          </cell>
          <cell r="AM35">
            <v>0</v>
          </cell>
          <cell r="AO35">
            <v>0</v>
          </cell>
          <cell r="AP35">
            <v>0</v>
          </cell>
        </row>
        <row r="36">
          <cell r="E36" t="str">
            <v>Estimation TCE</v>
          </cell>
          <cell r="H36">
            <v>9.5000000000000001E-2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N36">
            <v>0</v>
          </cell>
          <cell r="O36">
            <v>0</v>
          </cell>
          <cell r="P36">
            <v>0</v>
          </cell>
          <cell r="R36">
            <v>0</v>
          </cell>
          <cell r="S36">
            <v>0</v>
          </cell>
          <cell r="T36">
            <v>0</v>
          </cell>
          <cell r="V36">
            <v>0</v>
          </cell>
          <cell r="W36">
            <v>0</v>
          </cell>
          <cell r="X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H36">
            <v>0</v>
          </cell>
          <cell r="AI36">
            <v>0</v>
          </cell>
          <cell r="AK36">
            <v>0</v>
          </cell>
          <cell r="AL36">
            <v>0</v>
          </cell>
          <cell r="AM36">
            <v>0</v>
          </cell>
          <cell r="AO36">
            <v>0</v>
          </cell>
          <cell r="AP36">
            <v>0</v>
          </cell>
        </row>
        <row r="37">
          <cell r="I37">
            <v>0</v>
          </cell>
          <cell r="J37">
            <v>0</v>
          </cell>
          <cell r="K37">
            <v>0</v>
          </cell>
          <cell r="L37">
            <v>0</v>
          </cell>
          <cell r="N37">
            <v>0</v>
          </cell>
          <cell r="O37">
            <v>0</v>
          </cell>
          <cell r="P37">
            <v>0</v>
          </cell>
          <cell r="R37">
            <v>0</v>
          </cell>
          <cell r="S37">
            <v>0</v>
          </cell>
          <cell r="T37">
            <v>0</v>
          </cell>
          <cell r="V37">
            <v>0</v>
          </cell>
          <cell r="W37">
            <v>0</v>
          </cell>
          <cell r="X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H37">
            <v>0</v>
          </cell>
          <cell r="AI37">
            <v>0</v>
          </cell>
          <cell r="AK37">
            <v>0</v>
          </cell>
          <cell r="AL37">
            <v>0</v>
          </cell>
          <cell r="AM37">
            <v>0</v>
          </cell>
          <cell r="AO37">
            <v>0</v>
          </cell>
          <cell r="AP37">
            <v>0</v>
          </cell>
        </row>
        <row r="38">
          <cell r="A38" t="str">
            <v>A35</v>
          </cell>
          <cell r="D38" t="str">
            <v>Divers</v>
          </cell>
          <cell r="G38">
            <v>8200</v>
          </cell>
          <cell r="H38">
            <v>9.5000000000000001E-2</v>
          </cell>
          <cell r="I38">
            <v>779</v>
          </cell>
          <cell r="J38">
            <v>8979</v>
          </cell>
          <cell r="K38">
            <v>9.9846577210627565</v>
          </cell>
          <cell r="L38">
            <v>546.66666666666663</v>
          </cell>
          <cell r="N38">
            <v>7600.9205367362338</v>
          </cell>
          <cell r="O38">
            <v>722.08745098994223</v>
          </cell>
          <cell r="P38">
            <v>8323.007987726176</v>
          </cell>
          <cell r="R38">
            <v>0</v>
          </cell>
          <cell r="S38">
            <v>0</v>
          </cell>
          <cell r="T38">
            <v>0</v>
          </cell>
          <cell r="V38">
            <v>599.07946326376543</v>
          </cell>
          <cell r="W38">
            <v>56.912549010057717</v>
          </cell>
          <cell r="X38">
            <v>655.99201227382309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H38">
            <v>0</v>
          </cell>
          <cell r="AI38">
            <v>0</v>
          </cell>
          <cell r="AK38">
            <v>0</v>
          </cell>
          <cell r="AL38">
            <v>0</v>
          </cell>
          <cell r="AM38">
            <v>0</v>
          </cell>
          <cell r="AO38">
            <v>8200</v>
          </cell>
          <cell r="AP38">
            <v>8200</v>
          </cell>
        </row>
        <row r="39">
          <cell r="I39">
            <v>0</v>
          </cell>
          <cell r="J39">
            <v>0</v>
          </cell>
          <cell r="K39">
            <v>0</v>
          </cell>
          <cell r="L39">
            <v>0</v>
          </cell>
          <cell r="N39">
            <v>0</v>
          </cell>
          <cell r="O39">
            <v>0</v>
          </cell>
          <cell r="P39">
            <v>0</v>
          </cell>
          <cell r="R39">
            <v>0</v>
          </cell>
          <cell r="S39">
            <v>0</v>
          </cell>
          <cell r="T39">
            <v>0</v>
          </cell>
          <cell r="V39">
            <v>0</v>
          </cell>
          <cell r="W39">
            <v>0</v>
          </cell>
          <cell r="X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H39">
            <v>0</v>
          </cell>
          <cell r="AI39">
            <v>0</v>
          </cell>
          <cell r="AK39">
            <v>0</v>
          </cell>
          <cell r="AL39">
            <v>0</v>
          </cell>
          <cell r="AM39">
            <v>0</v>
          </cell>
          <cell r="AO39">
            <v>0</v>
          </cell>
          <cell r="AP39">
            <v>0</v>
          </cell>
        </row>
        <row r="40">
          <cell r="A40" t="str">
            <v>B</v>
          </cell>
          <cell r="D40" t="str">
            <v>COUT TECHNIQUE</v>
          </cell>
          <cell r="G40">
            <v>3784111</v>
          </cell>
          <cell r="I40">
            <v>352719.04000000004</v>
          </cell>
          <cell r="J40">
            <v>4136830.04</v>
          </cell>
          <cell r="K40">
            <v>4607.6894040864036</v>
          </cell>
          <cell r="L40">
            <v>252274.06666666665</v>
          </cell>
          <cell r="N40">
            <v>3507649.6357548162</v>
          </cell>
          <cell r="O40">
            <v>326949.92619925487</v>
          </cell>
          <cell r="P40">
            <v>3834599.5619540717</v>
          </cell>
          <cell r="R40">
            <v>0</v>
          </cell>
          <cell r="S40">
            <v>0</v>
          </cell>
          <cell r="T40">
            <v>0</v>
          </cell>
          <cell r="V40">
            <v>276461.36424518423</v>
          </cell>
          <cell r="W40">
            <v>25769.113800745192</v>
          </cell>
          <cell r="X40">
            <v>302230.47804592946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E40">
            <v>0</v>
          </cell>
          <cell r="AG40">
            <v>0</v>
          </cell>
          <cell r="AH40">
            <v>0</v>
          </cell>
          <cell r="AI40">
            <v>0</v>
          </cell>
          <cell r="AK40">
            <v>0</v>
          </cell>
          <cell r="AL40">
            <v>0</v>
          </cell>
          <cell r="AM40">
            <v>0</v>
          </cell>
          <cell r="AO40">
            <v>3784111</v>
          </cell>
          <cell r="AP40">
            <v>3784111</v>
          </cell>
        </row>
        <row r="41">
          <cell r="A41" t="str">
            <v>B1</v>
          </cell>
          <cell r="D41" t="str">
            <v>Travaux de bâtiment</v>
          </cell>
          <cell r="G41">
            <v>3299632</v>
          </cell>
          <cell r="I41">
            <v>313465.04000000004</v>
          </cell>
          <cell r="J41">
            <v>3613097.04</v>
          </cell>
          <cell r="K41">
            <v>4017.7678201787498</v>
          </cell>
          <cell r="L41">
            <v>219975.46666666667</v>
          </cell>
          <cell r="N41">
            <v>3058565.9307892751</v>
          </cell>
          <cell r="O41">
            <v>290563.76342498121</v>
          </cell>
          <cell r="P41">
            <v>3349129.6942142569</v>
          </cell>
          <cell r="R41">
            <v>0</v>
          </cell>
          <cell r="S41">
            <v>0</v>
          </cell>
          <cell r="T41">
            <v>0</v>
          </cell>
          <cell r="V41">
            <v>241066.06921072499</v>
          </cell>
          <cell r="W41">
            <v>22901.27657501887</v>
          </cell>
          <cell r="X41">
            <v>263967.34578574385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E41">
            <v>0</v>
          </cell>
          <cell r="AG41">
            <v>0</v>
          </cell>
          <cell r="AH41">
            <v>0</v>
          </cell>
          <cell r="AI41">
            <v>0</v>
          </cell>
          <cell r="AK41">
            <v>0</v>
          </cell>
          <cell r="AL41">
            <v>0</v>
          </cell>
          <cell r="AM41">
            <v>0</v>
          </cell>
          <cell r="AO41">
            <v>3299632</v>
          </cell>
          <cell r="AP41">
            <v>3299632</v>
          </cell>
        </row>
        <row r="42">
          <cell r="A42" t="str">
            <v>B11</v>
          </cell>
          <cell r="C42">
            <v>0</v>
          </cell>
          <cell r="D42" t="str">
            <v>Fondations spéciales</v>
          </cell>
          <cell r="H42">
            <v>9.5000000000000001E-2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N42">
            <v>0</v>
          </cell>
          <cell r="O42">
            <v>0</v>
          </cell>
          <cell r="P42">
            <v>0</v>
          </cell>
          <cell r="R42">
            <v>0</v>
          </cell>
          <cell r="S42">
            <v>0</v>
          </cell>
          <cell r="T42">
            <v>0</v>
          </cell>
          <cell r="V42">
            <v>0</v>
          </cell>
          <cell r="W42">
            <v>0</v>
          </cell>
          <cell r="X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H42">
            <v>0</v>
          </cell>
          <cell r="AI42">
            <v>0</v>
          </cell>
          <cell r="AK42">
            <v>0</v>
          </cell>
          <cell r="AL42">
            <v>0</v>
          </cell>
          <cell r="AM42">
            <v>0</v>
          </cell>
          <cell r="AO42">
            <v>0</v>
          </cell>
          <cell r="AP42">
            <v>0</v>
          </cell>
        </row>
        <row r="43">
          <cell r="A43" t="str">
            <v>B12</v>
          </cell>
          <cell r="D43" t="str">
            <v>Travaux de construction</v>
          </cell>
          <cell r="G43">
            <v>3299632</v>
          </cell>
          <cell r="I43">
            <v>313465.04000000004</v>
          </cell>
          <cell r="J43">
            <v>3613097.04</v>
          </cell>
          <cell r="K43">
            <v>4017.7678201787498</v>
          </cell>
          <cell r="L43">
            <v>219975.46666666667</v>
          </cell>
          <cell r="N43">
            <v>3058565.9307892751</v>
          </cell>
          <cell r="O43">
            <v>290563.76342498121</v>
          </cell>
          <cell r="P43">
            <v>3349129.6942142569</v>
          </cell>
          <cell r="R43">
            <v>0</v>
          </cell>
          <cell r="S43">
            <v>0</v>
          </cell>
          <cell r="T43">
            <v>0</v>
          </cell>
          <cell r="V43">
            <v>241066.06921072499</v>
          </cell>
          <cell r="W43">
            <v>22901.27657501887</v>
          </cell>
          <cell r="X43">
            <v>263967.34578574385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E43">
            <v>0</v>
          </cell>
          <cell r="AG43">
            <v>0</v>
          </cell>
          <cell r="AH43">
            <v>0</v>
          </cell>
          <cell r="AI43">
            <v>0</v>
          </cell>
          <cell r="AK43">
            <v>0</v>
          </cell>
          <cell r="AL43">
            <v>0</v>
          </cell>
          <cell r="AM43">
            <v>0</v>
          </cell>
          <cell r="AO43">
            <v>3299632</v>
          </cell>
          <cell r="AP43">
            <v>3299632</v>
          </cell>
        </row>
        <row r="44">
          <cell r="C44">
            <v>1</v>
          </cell>
          <cell r="D44" t="str">
            <v xml:space="preserve">     Terrassements généraux</v>
          </cell>
          <cell r="H44">
            <v>9.5000000000000001E-2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N44">
            <v>0</v>
          </cell>
          <cell r="O44">
            <v>0</v>
          </cell>
          <cell r="P44">
            <v>0</v>
          </cell>
          <cell r="R44">
            <v>0</v>
          </cell>
          <cell r="S44">
            <v>0</v>
          </cell>
          <cell r="T44">
            <v>0</v>
          </cell>
          <cell r="V44">
            <v>0</v>
          </cell>
          <cell r="W44">
            <v>0</v>
          </cell>
          <cell r="X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H44">
            <v>0</v>
          </cell>
          <cell r="AI44">
            <v>0</v>
          </cell>
          <cell r="AK44">
            <v>0</v>
          </cell>
          <cell r="AL44">
            <v>0</v>
          </cell>
          <cell r="AM44">
            <v>0</v>
          </cell>
          <cell r="AO44">
            <v>0</v>
          </cell>
          <cell r="AP44">
            <v>0</v>
          </cell>
        </row>
        <row r="45">
          <cell r="C45">
            <v>2</v>
          </cell>
          <cell r="D45" t="str">
            <v xml:space="preserve">     Gros œuvre / Maçonnerie</v>
          </cell>
          <cell r="F45" t="str">
            <v>BBOI</v>
          </cell>
          <cell r="G45">
            <v>2008636</v>
          </cell>
          <cell r="H45">
            <v>9.5000000000000001E-2</v>
          </cell>
          <cell r="I45">
            <v>190820.42</v>
          </cell>
          <cell r="J45">
            <v>2199456.42</v>
          </cell>
          <cell r="K45">
            <v>2445.7979202688553</v>
          </cell>
          <cell r="L45">
            <v>133909.06666666668</v>
          </cell>
          <cell r="N45">
            <v>1861888.1247838687</v>
          </cell>
          <cell r="O45">
            <v>176879.37185446752</v>
          </cell>
          <cell r="P45">
            <v>2038767.4966383362</v>
          </cell>
          <cell r="R45">
            <v>0</v>
          </cell>
          <cell r="S45">
            <v>0</v>
          </cell>
          <cell r="T45">
            <v>0</v>
          </cell>
          <cell r="V45">
            <v>146747.8752161313</v>
          </cell>
          <cell r="W45">
            <v>13941.048145532473</v>
          </cell>
          <cell r="X45">
            <v>160688.92336166376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H45">
            <v>0</v>
          </cell>
          <cell r="AI45">
            <v>0</v>
          </cell>
          <cell r="AK45">
            <v>0</v>
          </cell>
          <cell r="AL45">
            <v>0</v>
          </cell>
          <cell r="AM45">
            <v>0</v>
          </cell>
          <cell r="AO45">
            <v>2008636</v>
          </cell>
          <cell r="AP45">
            <v>2008636</v>
          </cell>
        </row>
        <row r="46">
          <cell r="C46">
            <v>3</v>
          </cell>
          <cell r="D46" t="str">
            <v xml:space="preserve">     Charpente / couverture</v>
          </cell>
          <cell r="G46">
            <v>170000</v>
          </cell>
          <cell r="H46">
            <v>9.5000000000000001E-2</v>
          </cell>
          <cell r="I46">
            <v>16150</v>
          </cell>
          <cell r="J46">
            <v>186150</v>
          </cell>
          <cell r="K46">
            <v>206.99900153422789</v>
          </cell>
          <cell r="L46">
            <v>11333.333333333334</v>
          </cell>
          <cell r="N46">
            <v>157580.05990794633</v>
          </cell>
          <cell r="O46">
            <v>14970.105691254901</v>
          </cell>
          <cell r="P46">
            <v>172550.16559920122</v>
          </cell>
          <cell r="R46">
            <v>0</v>
          </cell>
          <cell r="S46">
            <v>0</v>
          </cell>
          <cell r="T46">
            <v>0</v>
          </cell>
          <cell r="V46">
            <v>12419.940092053674</v>
          </cell>
          <cell r="W46">
            <v>1179.8943087450991</v>
          </cell>
          <cell r="X46">
            <v>13599.834400798773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H46">
            <v>0</v>
          </cell>
          <cell r="AI46">
            <v>0</v>
          </cell>
          <cell r="AK46">
            <v>0</v>
          </cell>
          <cell r="AL46">
            <v>0</v>
          </cell>
          <cell r="AM46">
            <v>0</v>
          </cell>
          <cell r="AO46">
            <v>170000</v>
          </cell>
          <cell r="AP46">
            <v>170000</v>
          </cell>
        </row>
        <row r="47">
          <cell r="C47" t="str">
            <v>3a</v>
          </cell>
          <cell r="D47" t="str">
            <v xml:space="preserve">     Etanchéité</v>
          </cell>
          <cell r="F47" t="str">
            <v>SCPE</v>
          </cell>
          <cell r="G47">
            <v>75540</v>
          </cell>
          <cell r="H47">
            <v>9.5000000000000001E-2</v>
          </cell>
          <cell r="I47">
            <v>7176.3</v>
          </cell>
          <cell r="J47">
            <v>82716.3</v>
          </cell>
          <cell r="K47">
            <v>91.980615152326919</v>
          </cell>
          <cell r="L47">
            <v>5036</v>
          </cell>
          <cell r="N47">
            <v>70021.163090860384</v>
          </cell>
          <cell r="O47">
            <v>6652.0104936317366</v>
          </cell>
          <cell r="P47">
            <v>76673.17358449212</v>
          </cell>
          <cell r="R47">
            <v>0</v>
          </cell>
          <cell r="S47">
            <v>0</v>
          </cell>
          <cell r="T47">
            <v>0</v>
          </cell>
          <cell r="V47">
            <v>5518.8369091396153</v>
          </cell>
          <cell r="W47">
            <v>524.28950636826346</v>
          </cell>
          <cell r="X47">
            <v>6043.1264155078788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H47">
            <v>0</v>
          </cell>
          <cell r="AI47">
            <v>0</v>
          </cell>
          <cell r="AK47">
            <v>0</v>
          </cell>
          <cell r="AL47">
            <v>0</v>
          </cell>
          <cell r="AM47">
            <v>0</v>
          </cell>
          <cell r="AO47">
            <v>75540</v>
          </cell>
          <cell r="AP47">
            <v>75540</v>
          </cell>
        </row>
        <row r="48">
          <cell r="C48">
            <v>4</v>
          </cell>
          <cell r="D48" t="str">
            <v xml:space="preserve">     Menuiseries Extérieures</v>
          </cell>
          <cell r="E48" t="str">
            <v>Alu/PVC/Bois</v>
          </cell>
          <cell r="F48" t="str">
            <v>SOREMIR</v>
          </cell>
          <cell r="G48">
            <v>145832</v>
          </cell>
          <cell r="H48">
            <v>9.5000000000000001E-2</v>
          </cell>
          <cell r="I48">
            <v>13854.04</v>
          </cell>
          <cell r="J48">
            <v>159686.04</v>
          </cell>
          <cell r="K48">
            <v>177.57104936317367</v>
          </cell>
          <cell r="L48">
            <v>9722.1333333333332</v>
          </cell>
          <cell r="N48">
            <v>135177.7370382096</v>
          </cell>
          <cell r="O48">
            <v>12841.885018629911</v>
          </cell>
          <cell r="P48">
            <v>148019.62205683952</v>
          </cell>
          <cell r="R48">
            <v>0</v>
          </cell>
          <cell r="S48">
            <v>0</v>
          </cell>
          <cell r="T48">
            <v>0</v>
          </cell>
          <cell r="V48">
            <v>10654.26296179042</v>
          </cell>
          <cell r="W48">
            <v>1012.1549813700899</v>
          </cell>
          <cell r="X48">
            <v>11666.41794316051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H48">
            <v>0</v>
          </cell>
          <cell r="AI48">
            <v>0</v>
          </cell>
          <cell r="AK48">
            <v>0</v>
          </cell>
          <cell r="AL48">
            <v>0</v>
          </cell>
          <cell r="AM48">
            <v>0</v>
          </cell>
          <cell r="AO48">
            <v>145832</v>
          </cell>
          <cell r="AP48">
            <v>145832</v>
          </cell>
        </row>
        <row r="49">
          <cell r="C49">
            <v>5</v>
          </cell>
          <cell r="D49" t="str">
            <v xml:space="preserve">     Ferronerie / Serrrurerie</v>
          </cell>
          <cell r="F49" t="str">
            <v>2FR</v>
          </cell>
          <cell r="G49">
            <v>87491</v>
          </cell>
          <cell r="H49">
            <v>9.5000000000000001E-2</v>
          </cell>
          <cell r="I49">
            <v>8311.6450000000004</v>
          </cell>
          <cell r="J49">
            <v>95802.645000000004</v>
          </cell>
          <cell r="K49">
            <v>106.53264496018313</v>
          </cell>
          <cell r="L49">
            <v>5832.7333333333336</v>
          </cell>
          <cell r="N49">
            <v>81099.041302389014</v>
          </cell>
          <cell r="O49">
            <v>7704.4089237269563</v>
          </cell>
          <cell r="P49">
            <v>88803.450226115965</v>
          </cell>
          <cell r="R49">
            <v>0</v>
          </cell>
          <cell r="S49">
            <v>0</v>
          </cell>
          <cell r="T49">
            <v>0</v>
          </cell>
          <cell r="V49">
            <v>6391.9586976109877</v>
          </cell>
          <cell r="W49">
            <v>607.23607627304386</v>
          </cell>
          <cell r="X49">
            <v>6999.1947738840317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H49">
            <v>0</v>
          </cell>
          <cell r="AI49">
            <v>0</v>
          </cell>
          <cell r="AK49">
            <v>0</v>
          </cell>
          <cell r="AL49">
            <v>0</v>
          </cell>
          <cell r="AM49">
            <v>0</v>
          </cell>
          <cell r="AO49">
            <v>87491</v>
          </cell>
          <cell r="AP49">
            <v>87491</v>
          </cell>
        </row>
        <row r="50">
          <cell r="C50">
            <v>6</v>
          </cell>
          <cell r="D50" t="str">
            <v xml:space="preserve">     Menuiseries Intérieures</v>
          </cell>
          <cell r="F50" t="str">
            <v>TTPM</v>
          </cell>
          <cell r="G50">
            <v>131580</v>
          </cell>
          <cell r="H50">
            <v>9.5000000000000001E-2</v>
          </cell>
          <cell r="I50">
            <v>12500.1</v>
          </cell>
          <cell r="J50">
            <v>144080.1</v>
          </cell>
          <cell r="K50">
            <v>160.2172271874924</v>
          </cell>
          <cell r="L50">
            <v>8772</v>
          </cell>
          <cell r="N50">
            <v>121966.96636875047</v>
          </cell>
          <cell r="O50">
            <v>11586.861805031294</v>
          </cell>
          <cell r="P50">
            <v>133553.82817378175</v>
          </cell>
          <cell r="R50">
            <v>0</v>
          </cell>
          <cell r="S50">
            <v>0</v>
          </cell>
          <cell r="T50">
            <v>0</v>
          </cell>
          <cell r="V50">
            <v>9613.0336312495438</v>
          </cell>
          <cell r="W50">
            <v>913.23819496870669</v>
          </cell>
          <cell r="X50">
            <v>10526.27182621825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H50">
            <v>0</v>
          </cell>
          <cell r="AI50">
            <v>0</v>
          </cell>
          <cell r="AK50">
            <v>0</v>
          </cell>
          <cell r="AL50">
            <v>0</v>
          </cell>
          <cell r="AM50">
            <v>0</v>
          </cell>
          <cell r="AO50">
            <v>131580</v>
          </cell>
          <cell r="AP50">
            <v>131580</v>
          </cell>
        </row>
        <row r="51">
          <cell r="C51">
            <v>7</v>
          </cell>
          <cell r="D51" t="str">
            <v xml:space="preserve">     Cloisons sèches / faux plafonds </v>
          </cell>
          <cell r="F51" t="str">
            <v>Plaq-Réunion</v>
          </cell>
          <cell r="G51">
            <v>54709</v>
          </cell>
          <cell r="H51">
            <v>9.5000000000000001E-2</v>
          </cell>
          <cell r="I51">
            <v>5197.3550000000005</v>
          </cell>
          <cell r="J51">
            <v>59906.355000000003</v>
          </cell>
          <cell r="K51">
            <v>66.615931617271016</v>
          </cell>
          <cell r="L51">
            <v>3647.2666666666669</v>
          </cell>
          <cell r="N51">
            <v>50712.044102963737</v>
          </cell>
          <cell r="O51">
            <v>4817.6441897815548</v>
          </cell>
          <cell r="P51">
            <v>55529.68829274529</v>
          </cell>
          <cell r="R51">
            <v>0</v>
          </cell>
          <cell r="S51">
            <v>0</v>
          </cell>
          <cell r="T51">
            <v>0</v>
          </cell>
          <cell r="V51">
            <v>3996.9558970362609</v>
          </cell>
          <cell r="W51">
            <v>379.71081021844481</v>
          </cell>
          <cell r="X51">
            <v>4376.6667072547061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H51">
            <v>0</v>
          </cell>
          <cell r="AI51">
            <v>0</v>
          </cell>
          <cell r="AK51">
            <v>0</v>
          </cell>
          <cell r="AL51">
            <v>0</v>
          </cell>
          <cell r="AM51">
            <v>0</v>
          </cell>
          <cell r="AO51">
            <v>54709</v>
          </cell>
          <cell r="AP51">
            <v>54709</v>
          </cell>
        </row>
        <row r="52">
          <cell r="C52">
            <v>8</v>
          </cell>
          <cell r="D52" t="str">
            <v xml:space="preserve">     Revêtements de sol souples </v>
          </cell>
          <cell r="F52" t="str">
            <v>en lot 10</v>
          </cell>
          <cell r="H52">
            <v>9.5000000000000001E-2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N52">
            <v>0</v>
          </cell>
          <cell r="O52">
            <v>0</v>
          </cell>
          <cell r="P52">
            <v>0</v>
          </cell>
          <cell r="R52">
            <v>0</v>
          </cell>
          <cell r="S52">
            <v>0</v>
          </cell>
          <cell r="T52">
            <v>0</v>
          </cell>
          <cell r="V52">
            <v>0</v>
          </cell>
          <cell r="W52">
            <v>0</v>
          </cell>
          <cell r="X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H52">
            <v>0</v>
          </cell>
          <cell r="AI52">
            <v>0</v>
          </cell>
          <cell r="AK52">
            <v>0</v>
          </cell>
          <cell r="AL52">
            <v>0</v>
          </cell>
          <cell r="AM52">
            <v>0</v>
          </cell>
          <cell r="AO52">
            <v>0</v>
          </cell>
          <cell r="AP52">
            <v>0</v>
          </cell>
        </row>
        <row r="53">
          <cell r="C53">
            <v>9</v>
          </cell>
          <cell r="D53" t="str">
            <v xml:space="preserve">     Carrelage / faïence</v>
          </cell>
          <cell r="F53" t="str">
            <v>SRDC</v>
          </cell>
          <cell r="G53">
            <v>18020</v>
          </cell>
          <cell r="H53">
            <v>9.5000000000000001E-2</v>
          </cell>
          <cell r="I53">
            <v>1711.9</v>
          </cell>
          <cell r="J53">
            <v>19731.900000000001</v>
          </cell>
          <cell r="K53">
            <v>21.941894162628156</v>
          </cell>
          <cell r="L53">
            <v>1201.3333333333333</v>
          </cell>
          <cell r="N53">
            <v>16703.48635024231</v>
          </cell>
          <cell r="O53">
            <v>1586.8312032730196</v>
          </cell>
          <cell r="P53">
            <v>18290.317553515331</v>
          </cell>
          <cell r="R53">
            <v>0</v>
          </cell>
          <cell r="S53">
            <v>0</v>
          </cell>
          <cell r="T53">
            <v>0</v>
          </cell>
          <cell r="V53">
            <v>1316.5136497576893</v>
          </cell>
          <cell r="W53">
            <v>125.06879672698049</v>
          </cell>
          <cell r="X53">
            <v>1441.5824464846698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H53">
            <v>0</v>
          </cell>
          <cell r="AI53">
            <v>0</v>
          </cell>
          <cell r="AK53">
            <v>0</v>
          </cell>
          <cell r="AL53">
            <v>0</v>
          </cell>
          <cell r="AM53">
            <v>0</v>
          </cell>
          <cell r="AO53">
            <v>18020</v>
          </cell>
          <cell r="AP53">
            <v>18020</v>
          </cell>
        </row>
        <row r="54">
          <cell r="C54">
            <v>10</v>
          </cell>
          <cell r="D54" t="str">
            <v xml:space="preserve">     Peinture / Ravalement</v>
          </cell>
          <cell r="F54" t="str">
            <v>Marine Peint.</v>
          </cell>
          <cell r="G54">
            <v>301369</v>
          </cell>
          <cell r="H54">
            <v>9.5000000000000001E-2</v>
          </cell>
          <cell r="I54">
            <v>28630.055</v>
          </cell>
          <cell r="J54">
            <v>329999.05499999999</v>
          </cell>
          <cell r="K54">
            <v>366.95930643158073</v>
          </cell>
          <cell r="L54">
            <v>20091.266666666666</v>
          </cell>
          <cell r="N54">
            <v>279351.44161410513</v>
          </cell>
          <cell r="O54">
            <v>26538.386953339988</v>
          </cell>
          <cell r="P54">
            <v>305889.8285674451</v>
          </cell>
          <cell r="R54">
            <v>0</v>
          </cell>
          <cell r="S54">
            <v>0</v>
          </cell>
          <cell r="T54">
            <v>0</v>
          </cell>
          <cell r="V54">
            <v>22017.558385894845</v>
          </cell>
          <cell r="W54">
            <v>2091.6680466600101</v>
          </cell>
          <cell r="X54">
            <v>24109.226432554853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H54">
            <v>0</v>
          </cell>
          <cell r="AI54">
            <v>0</v>
          </cell>
          <cell r="AK54">
            <v>0</v>
          </cell>
          <cell r="AL54">
            <v>0</v>
          </cell>
          <cell r="AM54">
            <v>0</v>
          </cell>
          <cell r="AO54">
            <v>301369</v>
          </cell>
          <cell r="AP54">
            <v>301369</v>
          </cell>
        </row>
        <row r="55">
          <cell r="C55">
            <v>11</v>
          </cell>
          <cell r="D55" t="str">
            <v xml:space="preserve">     Electricité / Courants faibles</v>
          </cell>
          <cell r="F55" t="str">
            <v>SNTR</v>
          </cell>
          <cell r="G55">
            <v>134485</v>
          </cell>
          <cell r="H55">
            <v>9.5000000000000001E-2</v>
          </cell>
          <cell r="I55">
            <v>12776.075000000001</v>
          </cell>
          <cell r="J55">
            <v>147261.07500000001</v>
          </cell>
          <cell r="K55">
            <v>163.7544748313567</v>
          </cell>
          <cell r="L55">
            <v>8965.6666666666661</v>
          </cell>
          <cell r="N55">
            <v>124659.7315101186</v>
          </cell>
          <cell r="O55">
            <v>11842.674493461267</v>
          </cell>
          <cell r="P55">
            <v>136502.40600357988</v>
          </cell>
          <cell r="R55">
            <v>0</v>
          </cell>
          <cell r="S55">
            <v>0</v>
          </cell>
          <cell r="T55">
            <v>0</v>
          </cell>
          <cell r="V55">
            <v>9825.2684898814023</v>
          </cell>
          <cell r="W55">
            <v>933.40050653873323</v>
          </cell>
          <cell r="X55">
            <v>10758.668996420136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H55">
            <v>0</v>
          </cell>
          <cell r="AI55">
            <v>0</v>
          </cell>
          <cell r="AK55">
            <v>0</v>
          </cell>
          <cell r="AL55">
            <v>0</v>
          </cell>
          <cell r="AM55">
            <v>0</v>
          </cell>
          <cell r="AO55">
            <v>134485</v>
          </cell>
          <cell r="AP55">
            <v>134485</v>
          </cell>
        </row>
        <row r="56">
          <cell r="C56" t="str">
            <v>11a</v>
          </cell>
          <cell r="D56" t="str">
            <v xml:space="preserve">     Télévision</v>
          </cell>
          <cell r="F56" t="str">
            <v>Gualtieri</v>
          </cell>
          <cell r="G56">
            <v>25000</v>
          </cell>
          <cell r="H56">
            <v>9.5000000000000001E-2</v>
          </cell>
          <cell r="I56">
            <v>2375</v>
          </cell>
          <cell r="J56">
            <v>27375</v>
          </cell>
          <cell r="K56">
            <v>30.441029637386457</v>
          </cell>
          <cell r="L56">
            <v>1666.6666666666667</v>
          </cell>
          <cell r="N56">
            <v>23173.538221756815</v>
          </cell>
          <cell r="O56">
            <v>2201.4861310668975</v>
          </cell>
          <cell r="P56">
            <v>25375.024352823712</v>
          </cell>
          <cell r="R56">
            <v>0</v>
          </cell>
          <cell r="S56">
            <v>0</v>
          </cell>
          <cell r="T56">
            <v>0</v>
          </cell>
          <cell r="V56">
            <v>1826.4617782431874</v>
          </cell>
          <cell r="W56">
            <v>173.5138689331028</v>
          </cell>
          <cell r="X56">
            <v>1999.9756471762903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H56">
            <v>0</v>
          </cell>
          <cell r="AI56">
            <v>0</v>
          </cell>
          <cell r="AK56">
            <v>0</v>
          </cell>
          <cell r="AL56">
            <v>0</v>
          </cell>
          <cell r="AM56">
            <v>0</v>
          </cell>
          <cell r="AO56">
            <v>25000</v>
          </cell>
          <cell r="AP56">
            <v>25000</v>
          </cell>
        </row>
        <row r="57">
          <cell r="C57">
            <v>12</v>
          </cell>
          <cell r="D57" t="str">
            <v xml:space="preserve">     Plomberie / Sanitaire / VMC</v>
          </cell>
          <cell r="F57" t="str">
            <v>SODURE</v>
          </cell>
          <cell r="G57">
            <v>146970</v>
          </cell>
          <cell r="H57">
            <v>9.5000000000000001E-2</v>
          </cell>
          <cell r="I57">
            <v>13962.15</v>
          </cell>
          <cell r="J57">
            <v>160932.15</v>
          </cell>
          <cell r="K57">
            <v>178.95672503226749</v>
          </cell>
          <cell r="L57">
            <v>9798</v>
          </cell>
          <cell r="N57">
            <v>136232.59649806394</v>
          </cell>
          <cell r="O57">
            <v>12942.096667316075</v>
          </cell>
          <cell r="P57">
            <v>149174.69316538001</v>
          </cell>
          <cell r="R57">
            <v>0</v>
          </cell>
          <cell r="S57">
            <v>0</v>
          </cell>
          <cell r="T57">
            <v>0</v>
          </cell>
          <cell r="V57">
            <v>10737.403501936049</v>
          </cell>
          <cell r="W57">
            <v>1020.0533326839246</v>
          </cell>
          <cell r="X57">
            <v>11757.456834619974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H57">
            <v>0</v>
          </cell>
          <cell r="AI57">
            <v>0</v>
          </cell>
          <cell r="AK57">
            <v>0</v>
          </cell>
          <cell r="AL57">
            <v>0</v>
          </cell>
          <cell r="AM57">
            <v>0</v>
          </cell>
          <cell r="AO57">
            <v>146970</v>
          </cell>
          <cell r="AP57">
            <v>146970</v>
          </cell>
        </row>
        <row r="58">
          <cell r="C58">
            <v>13</v>
          </cell>
          <cell r="D58" t="str">
            <v xml:space="preserve">     Boîtes aux lettres / Signalitique</v>
          </cell>
          <cell r="H58">
            <v>9.5000000000000001E-2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N58">
            <v>0</v>
          </cell>
          <cell r="O58">
            <v>0</v>
          </cell>
          <cell r="P58">
            <v>0</v>
          </cell>
          <cell r="R58">
            <v>0</v>
          </cell>
          <cell r="S58">
            <v>0</v>
          </cell>
          <cell r="T58">
            <v>0</v>
          </cell>
          <cell r="V58">
            <v>0</v>
          </cell>
          <cell r="W58">
            <v>0</v>
          </cell>
          <cell r="X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H58">
            <v>0</v>
          </cell>
          <cell r="AI58">
            <v>0</v>
          </cell>
          <cell r="AK58">
            <v>0</v>
          </cell>
          <cell r="AL58">
            <v>0</v>
          </cell>
          <cell r="AM58">
            <v>0</v>
          </cell>
          <cell r="AO58">
            <v>0</v>
          </cell>
          <cell r="AP58">
            <v>0</v>
          </cell>
        </row>
        <row r="59">
          <cell r="C59">
            <v>14</v>
          </cell>
          <cell r="D59" t="str">
            <v xml:space="preserve">     Nettoyage</v>
          </cell>
          <cell r="H59">
            <v>9.5000000000000001E-2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N59">
            <v>0</v>
          </cell>
          <cell r="O59">
            <v>0</v>
          </cell>
          <cell r="P59">
            <v>0</v>
          </cell>
          <cell r="R59">
            <v>0</v>
          </cell>
          <cell r="S59">
            <v>0</v>
          </cell>
          <cell r="T59">
            <v>0</v>
          </cell>
          <cell r="V59">
            <v>0</v>
          </cell>
          <cell r="W59">
            <v>0</v>
          </cell>
          <cell r="X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H59">
            <v>0</v>
          </cell>
          <cell r="AI59">
            <v>0</v>
          </cell>
          <cell r="AK59">
            <v>0</v>
          </cell>
          <cell r="AL59">
            <v>0</v>
          </cell>
          <cell r="AM59">
            <v>0</v>
          </cell>
          <cell r="AO59">
            <v>0</v>
          </cell>
          <cell r="AP59">
            <v>0</v>
          </cell>
        </row>
        <row r="60">
          <cell r="C60">
            <v>15</v>
          </cell>
          <cell r="D60" t="str">
            <v xml:space="preserve">     Frais de mandataire</v>
          </cell>
          <cell r="H60">
            <v>9.5000000000000001E-2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N60">
            <v>0</v>
          </cell>
          <cell r="O60">
            <v>0</v>
          </cell>
          <cell r="P60">
            <v>0</v>
          </cell>
          <cell r="R60">
            <v>0</v>
          </cell>
          <cell r="S60">
            <v>0</v>
          </cell>
          <cell r="T60">
            <v>0</v>
          </cell>
          <cell r="V60">
            <v>0</v>
          </cell>
          <cell r="W60">
            <v>0</v>
          </cell>
          <cell r="X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H60">
            <v>0</v>
          </cell>
          <cell r="AI60">
            <v>0</v>
          </cell>
          <cell r="AK60">
            <v>0</v>
          </cell>
          <cell r="AL60">
            <v>0</v>
          </cell>
          <cell r="AM60">
            <v>0</v>
          </cell>
          <cell r="AO60">
            <v>0</v>
          </cell>
          <cell r="AP60">
            <v>0</v>
          </cell>
        </row>
        <row r="61">
          <cell r="E61" t="str">
            <v>Estimation TCE</v>
          </cell>
          <cell r="H61">
            <v>9.5000000000000001E-2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N61">
            <v>0</v>
          </cell>
          <cell r="O61">
            <v>0</v>
          </cell>
          <cell r="P61">
            <v>0</v>
          </cell>
          <cell r="R61">
            <v>0</v>
          </cell>
          <cell r="S61">
            <v>0</v>
          </cell>
          <cell r="T61">
            <v>0</v>
          </cell>
          <cell r="V61">
            <v>0</v>
          </cell>
          <cell r="W61">
            <v>0</v>
          </cell>
          <cell r="X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H61">
            <v>0</v>
          </cell>
          <cell r="AI61">
            <v>0</v>
          </cell>
          <cell r="AK61">
            <v>0</v>
          </cell>
          <cell r="AL61">
            <v>0</v>
          </cell>
          <cell r="AM61">
            <v>0</v>
          </cell>
          <cell r="AO61">
            <v>0</v>
          </cell>
          <cell r="AP61">
            <v>0</v>
          </cell>
        </row>
        <row r="62">
          <cell r="A62" t="str">
            <v>B2</v>
          </cell>
          <cell r="D62" t="str">
            <v>Honoraires tecniques</v>
          </cell>
          <cell r="G62">
            <v>313200</v>
          </cell>
          <cell r="I62">
            <v>29754</v>
          </cell>
          <cell r="J62">
            <v>342954</v>
          </cell>
          <cell r="K62">
            <v>381.36521929717748</v>
          </cell>
          <cell r="L62">
            <v>20880</v>
          </cell>
          <cell r="N62">
            <v>290318.08684216934</v>
          </cell>
          <cell r="O62">
            <v>27580.218250006084</v>
          </cell>
          <cell r="P62">
            <v>317898.30509217543</v>
          </cell>
          <cell r="R62">
            <v>0</v>
          </cell>
          <cell r="S62">
            <v>0</v>
          </cell>
          <cell r="T62">
            <v>0</v>
          </cell>
          <cell r="V62">
            <v>22881.913157830651</v>
          </cell>
          <cell r="W62">
            <v>2173.7817499939124</v>
          </cell>
          <cell r="X62">
            <v>25055.694907824567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E62">
            <v>0</v>
          </cell>
          <cell r="AG62">
            <v>0</v>
          </cell>
          <cell r="AH62">
            <v>0</v>
          </cell>
          <cell r="AI62">
            <v>0</v>
          </cell>
          <cell r="AK62">
            <v>0</v>
          </cell>
          <cell r="AL62">
            <v>0</v>
          </cell>
          <cell r="AM62">
            <v>0</v>
          </cell>
          <cell r="AO62">
            <v>313200</v>
          </cell>
          <cell r="AP62">
            <v>313200</v>
          </cell>
        </row>
        <row r="63">
          <cell r="D63" t="str">
            <v>Maîtrise d'oeuvre - Arch.</v>
          </cell>
          <cell r="E63" t="str">
            <v>ETAVE</v>
          </cell>
          <cell r="F63">
            <v>8.3039563199774999E-2</v>
          </cell>
          <cell r="G63">
            <v>274000</v>
          </cell>
          <cell r="H63">
            <v>9.5000000000000001E-2</v>
          </cell>
          <cell r="I63">
            <v>26030</v>
          </cell>
          <cell r="J63">
            <v>300030</v>
          </cell>
          <cell r="K63">
            <v>333.63368482575555</v>
          </cell>
          <cell r="L63">
            <v>18266.666666666668</v>
          </cell>
          <cell r="N63">
            <v>253981.97891045467</v>
          </cell>
          <cell r="O63">
            <v>24128.287996493193</v>
          </cell>
          <cell r="P63">
            <v>278110.26690694783</v>
          </cell>
          <cell r="R63">
            <v>0</v>
          </cell>
          <cell r="S63">
            <v>0</v>
          </cell>
          <cell r="T63">
            <v>0</v>
          </cell>
          <cell r="V63">
            <v>20018.021089545335</v>
          </cell>
          <cell r="W63">
            <v>1901.7120035068069</v>
          </cell>
          <cell r="X63">
            <v>21919.733093052142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H63">
            <v>0</v>
          </cell>
          <cell r="AI63">
            <v>0</v>
          </cell>
          <cell r="AK63">
            <v>0</v>
          </cell>
          <cell r="AL63">
            <v>0</v>
          </cell>
          <cell r="AM63">
            <v>0</v>
          </cell>
          <cell r="AO63">
            <v>274000</v>
          </cell>
          <cell r="AP63">
            <v>274000</v>
          </cell>
        </row>
        <row r="64">
          <cell r="D64" t="str">
            <v>Maîtrise d'oeuvre - BET</v>
          </cell>
          <cell r="E64" t="str">
            <v>INDEX</v>
          </cell>
          <cell r="G64">
            <v>35000</v>
          </cell>
          <cell r="H64">
            <v>9.5000000000000001E-2</v>
          </cell>
          <cell r="I64">
            <v>3325</v>
          </cell>
          <cell r="J64">
            <v>38325</v>
          </cell>
          <cell r="K64">
            <v>42.617441492341037</v>
          </cell>
          <cell r="L64">
            <v>2333.3333333333335</v>
          </cell>
          <cell r="N64">
            <v>32442.953510459538</v>
          </cell>
          <cell r="O64">
            <v>3082.0805834936559</v>
          </cell>
          <cell r="P64">
            <v>35525.034093953196</v>
          </cell>
          <cell r="R64">
            <v>0</v>
          </cell>
          <cell r="S64">
            <v>0</v>
          </cell>
          <cell r="T64">
            <v>0</v>
          </cell>
          <cell r="V64">
            <v>2557.0464895404621</v>
          </cell>
          <cell r="W64">
            <v>242.91941650634391</v>
          </cell>
          <cell r="X64">
            <v>2799.9659060468061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H64">
            <v>0</v>
          </cell>
          <cell r="AI64">
            <v>0</v>
          </cell>
          <cell r="AK64">
            <v>0</v>
          </cell>
          <cell r="AL64">
            <v>0</v>
          </cell>
          <cell r="AM64">
            <v>0</v>
          </cell>
          <cell r="AO64">
            <v>35000</v>
          </cell>
          <cell r="AP64">
            <v>35000</v>
          </cell>
        </row>
        <row r="65">
          <cell r="D65" t="str">
            <v>Coordination-pilotage</v>
          </cell>
          <cell r="H65">
            <v>9.5000000000000001E-2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N65">
            <v>0</v>
          </cell>
          <cell r="O65">
            <v>0</v>
          </cell>
          <cell r="P65">
            <v>0</v>
          </cell>
          <cell r="R65">
            <v>0</v>
          </cell>
          <cell r="S65">
            <v>0</v>
          </cell>
          <cell r="T65">
            <v>0</v>
          </cell>
          <cell r="V65">
            <v>0</v>
          </cell>
          <cell r="W65">
            <v>0</v>
          </cell>
          <cell r="X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H65">
            <v>0</v>
          </cell>
          <cell r="AI65">
            <v>0</v>
          </cell>
          <cell r="AK65">
            <v>0</v>
          </cell>
          <cell r="AL65">
            <v>0</v>
          </cell>
          <cell r="AM65">
            <v>0</v>
          </cell>
          <cell r="AO65">
            <v>0</v>
          </cell>
          <cell r="AP65">
            <v>0</v>
          </cell>
        </row>
        <row r="66">
          <cell r="D66" t="str">
            <v>Hygiène-Sécurité</v>
          </cell>
          <cell r="H66">
            <v>9.5000000000000001E-2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N66">
            <v>0</v>
          </cell>
          <cell r="O66">
            <v>0</v>
          </cell>
          <cell r="P66">
            <v>0</v>
          </cell>
          <cell r="R66">
            <v>0</v>
          </cell>
          <cell r="S66">
            <v>0</v>
          </cell>
          <cell r="T66">
            <v>0</v>
          </cell>
          <cell r="V66">
            <v>0</v>
          </cell>
          <cell r="W66">
            <v>0</v>
          </cell>
          <cell r="X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H66">
            <v>0</v>
          </cell>
          <cell r="AI66">
            <v>0</v>
          </cell>
          <cell r="AK66">
            <v>0</v>
          </cell>
          <cell r="AL66">
            <v>0</v>
          </cell>
          <cell r="AM66">
            <v>0</v>
          </cell>
          <cell r="AO66">
            <v>0</v>
          </cell>
          <cell r="AP66">
            <v>0</v>
          </cell>
        </row>
        <row r="67">
          <cell r="D67" t="str">
            <v>Géomètre (parcellaire-DA)</v>
          </cell>
          <cell r="H67">
            <v>9.5000000000000001E-2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N67">
            <v>0</v>
          </cell>
          <cell r="O67">
            <v>0</v>
          </cell>
          <cell r="P67">
            <v>0</v>
          </cell>
          <cell r="R67">
            <v>0</v>
          </cell>
          <cell r="S67">
            <v>0</v>
          </cell>
          <cell r="T67">
            <v>0</v>
          </cell>
          <cell r="V67">
            <v>0</v>
          </cell>
          <cell r="W67">
            <v>0</v>
          </cell>
          <cell r="X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H67">
            <v>0</v>
          </cell>
          <cell r="AI67">
            <v>0</v>
          </cell>
          <cell r="AK67">
            <v>0</v>
          </cell>
          <cell r="AL67">
            <v>0</v>
          </cell>
          <cell r="AM67">
            <v>0</v>
          </cell>
          <cell r="AO67">
            <v>0</v>
          </cell>
          <cell r="AP67">
            <v>0</v>
          </cell>
        </row>
        <row r="68">
          <cell r="D68" t="str">
            <v>Sondages / études de sols</v>
          </cell>
          <cell r="F68" t="str">
            <v>Geiser</v>
          </cell>
          <cell r="G68">
            <v>4200</v>
          </cell>
          <cell r="H68">
            <v>9.5000000000000001E-2</v>
          </cell>
          <cell r="I68">
            <v>399</v>
          </cell>
          <cell r="J68">
            <v>4599</v>
          </cell>
          <cell r="K68">
            <v>5.1140929790809242</v>
          </cell>
          <cell r="L68">
            <v>280</v>
          </cell>
          <cell r="N68">
            <v>3893.1544212551444</v>
          </cell>
          <cell r="O68">
            <v>369.84967001923872</v>
          </cell>
          <cell r="P68">
            <v>4263.0040912743834</v>
          </cell>
          <cell r="R68">
            <v>0</v>
          </cell>
          <cell r="S68">
            <v>0</v>
          </cell>
          <cell r="T68">
            <v>0</v>
          </cell>
          <cell r="V68">
            <v>306.84557874485546</v>
          </cell>
          <cell r="W68">
            <v>29.150329980761271</v>
          </cell>
          <cell r="X68">
            <v>335.99590872561674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H68">
            <v>0</v>
          </cell>
          <cell r="AI68">
            <v>0</v>
          </cell>
          <cell r="AK68">
            <v>0</v>
          </cell>
          <cell r="AL68">
            <v>0</v>
          </cell>
          <cell r="AM68">
            <v>0</v>
          </cell>
          <cell r="AO68">
            <v>4200</v>
          </cell>
          <cell r="AP68">
            <v>4200</v>
          </cell>
        </row>
        <row r="69">
          <cell r="D69" t="str">
            <v>Divers</v>
          </cell>
          <cell r="H69">
            <v>9.5000000000000001E-2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N69">
            <v>0</v>
          </cell>
          <cell r="O69">
            <v>0</v>
          </cell>
          <cell r="P69">
            <v>0</v>
          </cell>
          <cell r="R69">
            <v>0</v>
          </cell>
          <cell r="S69">
            <v>0</v>
          </cell>
          <cell r="T69">
            <v>0</v>
          </cell>
          <cell r="V69">
            <v>0</v>
          </cell>
          <cell r="W69">
            <v>0</v>
          </cell>
          <cell r="X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H69">
            <v>0</v>
          </cell>
          <cell r="AI69">
            <v>0</v>
          </cell>
          <cell r="AK69">
            <v>0</v>
          </cell>
          <cell r="AL69">
            <v>0</v>
          </cell>
          <cell r="AM69">
            <v>0</v>
          </cell>
          <cell r="AO69">
            <v>0</v>
          </cell>
          <cell r="AP69">
            <v>0</v>
          </cell>
        </row>
        <row r="70">
          <cell r="E70" t="str">
            <v>Estimation TCE</v>
          </cell>
          <cell r="H70">
            <v>9.5000000000000001E-2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N70">
            <v>0</v>
          </cell>
          <cell r="O70">
            <v>0</v>
          </cell>
          <cell r="P70">
            <v>0</v>
          </cell>
          <cell r="R70">
            <v>0</v>
          </cell>
          <cell r="S70">
            <v>0</v>
          </cell>
          <cell r="T70">
            <v>0</v>
          </cell>
          <cell r="V70">
            <v>0</v>
          </cell>
          <cell r="W70">
            <v>0</v>
          </cell>
          <cell r="X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H70">
            <v>0</v>
          </cell>
          <cell r="AI70">
            <v>0</v>
          </cell>
          <cell r="AK70">
            <v>0</v>
          </cell>
          <cell r="AL70">
            <v>0</v>
          </cell>
          <cell r="AM70">
            <v>0</v>
          </cell>
          <cell r="AO70">
            <v>0</v>
          </cell>
          <cell r="AP70">
            <v>0</v>
          </cell>
        </row>
        <row r="71">
          <cell r="A71" t="str">
            <v>B3</v>
          </cell>
          <cell r="D71" t="str">
            <v>Frais annexes techniques</v>
          </cell>
          <cell r="G71">
            <v>71279</v>
          </cell>
          <cell r="I71">
            <v>0</v>
          </cell>
          <cell r="J71">
            <v>71279</v>
          </cell>
          <cell r="K71">
            <v>86.792246060930765</v>
          </cell>
          <cell r="L71">
            <v>4751.9333333333334</v>
          </cell>
          <cell r="N71">
            <v>66071.465236344156</v>
          </cell>
          <cell r="O71">
            <v>0</v>
          </cell>
          <cell r="P71">
            <v>66071.465236344156</v>
          </cell>
          <cell r="R71">
            <v>0</v>
          </cell>
          <cell r="S71">
            <v>0</v>
          </cell>
          <cell r="T71">
            <v>0</v>
          </cell>
          <cell r="V71">
            <v>5207.5347636558463</v>
          </cell>
          <cell r="W71">
            <v>0</v>
          </cell>
          <cell r="X71">
            <v>5207.5347636558463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E71">
            <v>0</v>
          </cell>
          <cell r="AG71">
            <v>0</v>
          </cell>
          <cell r="AH71">
            <v>0</v>
          </cell>
          <cell r="AI71">
            <v>0</v>
          </cell>
          <cell r="AK71">
            <v>0</v>
          </cell>
          <cell r="AL71">
            <v>0</v>
          </cell>
          <cell r="AM71">
            <v>0</v>
          </cell>
          <cell r="AO71">
            <v>71279</v>
          </cell>
          <cell r="AP71">
            <v>71279</v>
          </cell>
        </row>
        <row r="72">
          <cell r="D72" t="str">
            <v>Assurance DO</v>
          </cell>
          <cell r="F72">
            <v>1.9729397879558196E-2</v>
          </cell>
          <cell r="G72">
            <v>71279</v>
          </cell>
          <cell r="H72">
            <v>0</v>
          </cell>
          <cell r="I72">
            <v>0</v>
          </cell>
          <cell r="J72">
            <v>71279</v>
          </cell>
          <cell r="K72">
            <v>86.792246060930765</v>
          </cell>
          <cell r="L72">
            <v>4751.9333333333334</v>
          </cell>
          <cell r="N72">
            <v>66071.465236344156</v>
          </cell>
          <cell r="O72">
            <v>0</v>
          </cell>
          <cell r="P72">
            <v>66071.465236344156</v>
          </cell>
          <cell r="R72">
            <v>0</v>
          </cell>
          <cell r="S72">
            <v>0</v>
          </cell>
          <cell r="T72">
            <v>0</v>
          </cell>
          <cell r="V72">
            <v>5207.5347636558463</v>
          </cell>
          <cell r="W72">
            <v>0</v>
          </cell>
          <cell r="X72">
            <v>5207.5347636558463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H72">
            <v>0</v>
          </cell>
          <cell r="AI72">
            <v>0</v>
          </cell>
          <cell r="AK72">
            <v>0</v>
          </cell>
          <cell r="AL72">
            <v>0</v>
          </cell>
          <cell r="AM72">
            <v>0</v>
          </cell>
          <cell r="AO72">
            <v>71279</v>
          </cell>
          <cell r="AP72">
            <v>71279</v>
          </cell>
        </row>
        <row r="73">
          <cell r="D73" t="str">
            <v>Bureau de contrôle</v>
          </cell>
          <cell r="H73">
            <v>9.5000000000000001E-2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N73">
            <v>0</v>
          </cell>
          <cell r="O73">
            <v>0</v>
          </cell>
          <cell r="P73">
            <v>0</v>
          </cell>
          <cell r="R73">
            <v>0</v>
          </cell>
          <cell r="S73">
            <v>0</v>
          </cell>
          <cell r="T73">
            <v>0</v>
          </cell>
          <cell r="V73">
            <v>0</v>
          </cell>
          <cell r="W73">
            <v>0</v>
          </cell>
          <cell r="X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H73">
            <v>0</v>
          </cell>
          <cell r="AI73">
            <v>0</v>
          </cell>
          <cell r="AK73">
            <v>0</v>
          </cell>
          <cell r="AL73">
            <v>0</v>
          </cell>
          <cell r="AM73">
            <v>0</v>
          </cell>
          <cell r="AO73">
            <v>0</v>
          </cell>
          <cell r="AP73">
            <v>0</v>
          </cell>
        </row>
        <row r="74">
          <cell r="D74" t="str">
            <v>Divers  (affichage,constats…)</v>
          </cell>
          <cell r="H74">
            <v>9.5000000000000001E-2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N74">
            <v>0</v>
          </cell>
          <cell r="O74">
            <v>0</v>
          </cell>
          <cell r="P74">
            <v>0</v>
          </cell>
          <cell r="R74">
            <v>0</v>
          </cell>
          <cell r="S74">
            <v>0</v>
          </cell>
          <cell r="T74">
            <v>0</v>
          </cell>
          <cell r="V74">
            <v>0</v>
          </cell>
          <cell r="W74">
            <v>0</v>
          </cell>
          <cell r="X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H74">
            <v>0</v>
          </cell>
          <cell r="AI74">
            <v>0</v>
          </cell>
          <cell r="AK74">
            <v>0</v>
          </cell>
          <cell r="AL74">
            <v>0</v>
          </cell>
          <cell r="AM74">
            <v>0</v>
          </cell>
          <cell r="AO74">
            <v>0</v>
          </cell>
          <cell r="AP74">
            <v>0</v>
          </cell>
        </row>
        <row r="75">
          <cell r="E75" t="str">
            <v>Estimation TCE</v>
          </cell>
          <cell r="H75">
            <v>9.5000000000000001E-2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N75">
            <v>0</v>
          </cell>
          <cell r="O75">
            <v>0</v>
          </cell>
          <cell r="P75">
            <v>0</v>
          </cell>
          <cell r="R75">
            <v>0</v>
          </cell>
          <cell r="S75">
            <v>0</v>
          </cell>
          <cell r="T75">
            <v>0</v>
          </cell>
          <cell r="V75">
            <v>0</v>
          </cell>
          <cell r="W75">
            <v>0</v>
          </cell>
          <cell r="X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H75">
            <v>0</v>
          </cell>
          <cell r="AI75">
            <v>0</v>
          </cell>
          <cell r="AK75">
            <v>0</v>
          </cell>
          <cell r="AL75">
            <v>0</v>
          </cell>
          <cell r="AM75">
            <v>0</v>
          </cell>
          <cell r="AO75">
            <v>0</v>
          </cell>
          <cell r="AP75">
            <v>0</v>
          </cell>
        </row>
        <row r="76">
          <cell r="I76">
            <v>0</v>
          </cell>
          <cell r="J76">
            <v>0</v>
          </cell>
          <cell r="K76">
            <v>0</v>
          </cell>
          <cell r="L76">
            <v>0</v>
          </cell>
          <cell r="N76">
            <v>0</v>
          </cell>
          <cell r="O76">
            <v>0</v>
          </cell>
          <cell r="P76">
            <v>0</v>
          </cell>
          <cell r="R76">
            <v>0</v>
          </cell>
          <cell r="S76">
            <v>0</v>
          </cell>
          <cell r="T76">
            <v>0</v>
          </cell>
          <cell r="V76">
            <v>0</v>
          </cell>
          <cell r="W76">
            <v>0</v>
          </cell>
          <cell r="X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H76">
            <v>0</v>
          </cell>
          <cell r="AI76">
            <v>0</v>
          </cell>
          <cell r="AK76">
            <v>0</v>
          </cell>
          <cell r="AL76">
            <v>0</v>
          </cell>
          <cell r="AM76">
            <v>0</v>
          </cell>
          <cell r="AO76">
            <v>0</v>
          </cell>
          <cell r="AP76">
            <v>0</v>
          </cell>
        </row>
        <row r="77">
          <cell r="A77" t="str">
            <v>B4</v>
          </cell>
          <cell r="D77" t="str">
            <v>Imprévus sur coût technique</v>
          </cell>
          <cell r="G77">
            <v>100000</v>
          </cell>
          <cell r="H77">
            <v>9.5000000000000001E-2</v>
          </cell>
          <cell r="I77">
            <v>9500</v>
          </cell>
          <cell r="J77">
            <v>109500</v>
          </cell>
          <cell r="K77">
            <v>121.76411854954583</v>
          </cell>
          <cell r="L77">
            <v>6666.666666666667</v>
          </cell>
          <cell r="N77">
            <v>92694.15288702726</v>
          </cell>
          <cell r="O77">
            <v>8805.9445242675902</v>
          </cell>
          <cell r="P77">
            <v>101500.09741129485</v>
          </cell>
          <cell r="R77">
            <v>0</v>
          </cell>
          <cell r="S77">
            <v>0</v>
          </cell>
          <cell r="T77">
            <v>0</v>
          </cell>
          <cell r="V77">
            <v>7305.8471129727495</v>
          </cell>
          <cell r="W77">
            <v>694.0554757324112</v>
          </cell>
          <cell r="X77">
            <v>7999.9025887051612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H77">
            <v>0</v>
          </cell>
          <cell r="AI77">
            <v>0</v>
          </cell>
          <cell r="AK77">
            <v>0</v>
          </cell>
          <cell r="AL77">
            <v>0</v>
          </cell>
          <cell r="AM77">
            <v>0</v>
          </cell>
          <cell r="AO77">
            <v>100000</v>
          </cell>
          <cell r="AP77">
            <v>100000</v>
          </cell>
        </row>
        <row r="79">
          <cell r="A79" t="str">
            <v>B5</v>
          </cell>
          <cell r="D79" t="str">
            <v>Actualisations/Révisions</v>
          </cell>
          <cell r="G79">
            <v>0</v>
          </cell>
          <cell r="H79">
            <v>9.5000000000000001E-2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N79">
            <v>0</v>
          </cell>
          <cell r="O79">
            <v>0</v>
          </cell>
          <cell r="P79">
            <v>0</v>
          </cell>
          <cell r="R79">
            <v>0</v>
          </cell>
          <cell r="S79">
            <v>0</v>
          </cell>
          <cell r="T79">
            <v>0</v>
          </cell>
          <cell r="V79">
            <v>0</v>
          </cell>
          <cell r="W79">
            <v>0</v>
          </cell>
          <cell r="X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H79">
            <v>0</v>
          </cell>
          <cell r="AI79">
            <v>0</v>
          </cell>
          <cell r="AK79">
            <v>0</v>
          </cell>
          <cell r="AL79">
            <v>0</v>
          </cell>
          <cell r="AM79">
            <v>0</v>
          </cell>
          <cell r="AO79">
            <v>0</v>
          </cell>
          <cell r="AP79">
            <v>0</v>
          </cell>
        </row>
        <row r="80">
          <cell r="D80" t="str">
            <v>Total A+B</v>
          </cell>
          <cell r="G80">
            <v>4589652</v>
          </cell>
          <cell r="I80">
            <v>372908.04000000004</v>
          </cell>
          <cell r="J80">
            <v>4962560.04</v>
          </cell>
          <cell r="K80">
            <v>5588.5493022916007</v>
          </cell>
          <cell r="L80">
            <v>305976.8</v>
          </cell>
          <cell r="N80">
            <v>4254339.0418625046</v>
          </cell>
          <cell r="O80">
            <v>345663.94872561679</v>
          </cell>
          <cell r="P80">
            <v>4600002.990588122</v>
          </cell>
          <cell r="R80">
            <v>0</v>
          </cell>
          <cell r="S80">
            <v>0</v>
          </cell>
          <cell r="T80">
            <v>0</v>
          </cell>
          <cell r="V80">
            <v>335312.95813749603</v>
          </cell>
          <cell r="W80">
            <v>27244.09127438326</v>
          </cell>
          <cell r="X80">
            <v>362557.04941187933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E80">
            <v>0</v>
          </cell>
          <cell r="AG80">
            <v>0</v>
          </cell>
          <cell r="AH80">
            <v>0</v>
          </cell>
          <cell r="AI80">
            <v>0</v>
          </cell>
          <cell r="AK80">
            <v>0</v>
          </cell>
          <cell r="AL80">
            <v>0</v>
          </cell>
          <cell r="AM80">
            <v>0</v>
          </cell>
          <cell r="AO80">
            <v>4589652</v>
          </cell>
          <cell r="AP80">
            <v>4589652</v>
          </cell>
        </row>
        <row r="81">
          <cell r="A81" t="str">
            <v>C</v>
          </cell>
          <cell r="D81" t="str">
            <v xml:space="preserve">FRAIS GENERAUX </v>
          </cell>
          <cell r="G81">
            <v>393460</v>
          </cell>
          <cell r="I81">
            <v>3764.9450000000002</v>
          </cell>
          <cell r="J81">
            <v>397224.94500000001</v>
          </cell>
          <cell r="K81">
            <v>479.09310084504295</v>
          </cell>
          <cell r="L81">
            <v>26230.666666666664</v>
          </cell>
          <cell r="N81">
            <v>378483.0134184059</v>
          </cell>
          <cell r="O81">
            <v>3764.9450000000002</v>
          </cell>
          <cell r="P81">
            <v>382247.95841840591</v>
          </cell>
          <cell r="R81">
            <v>0</v>
          </cell>
          <cell r="S81">
            <v>0</v>
          </cell>
          <cell r="T81">
            <v>0</v>
          </cell>
          <cell r="V81">
            <v>14976.986581594136</v>
          </cell>
          <cell r="W81">
            <v>0</v>
          </cell>
          <cell r="X81">
            <v>14976.986581594136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E81">
            <v>0</v>
          </cell>
          <cell r="AG81">
            <v>0</v>
          </cell>
          <cell r="AH81">
            <v>0</v>
          </cell>
          <cell r="AI81">
            <v>0</v>
          </cell>
          <cell r="AK81">
            <v>0</v>
          </cell>
          <cell r="AL81">
            <v>0</v>
          </cell>
          <cell r="AM81">
            <v>0</v>
          </cell>
          <cell r="AO81">
            <v>393460</v>
          </cell>
          <cell r="AP81">
            <v>393460</v>
          </cell>
        </row>
        <row r="82">
          <cell r="A82" t="str">
            <v>C1</v>
          </cell>
          <cell r="D82" t="str">
            <v xml:space="preserve"> Rémunération du Maître d'ouvrage    </v>
          </cell>
          <cell r="G82">
            <v>205000</v>
          </cell>
          <cell r="I82">
            <v>0</v>
          </cell>
          <cell r="J82">
            <v>205000</v>
          </cell>
          <cell r="K82">
            <v>249.61644302656893</v>
          </cell>
          <cell r="L82">
            <v>13666.666666666666</v>
          </cell>
          <cell r="N82">
            <v>190023.01341840587</v>
          </cell>
          <cell r="O82">
            <v>0</v>
          </cell>
          <cell r="P82">
            <v>190023.01341840587</v>
          </cell>
          <cell r="R82">
            <v>0</v>
          </cell>
          <cell r="S82">
            <v>0</v>
          </cell>
          <cell r="T82">
            <v>0</v>
          </cell>
          <cell r="V82">
            <v>14976.986581594136</v>
          </cell>
          <cell r="W82">
            <v>0</v>
          </cell>
          <cell r="X82">
            <v>14976.986581594136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E82">
            <v>0</v>
          </cell>
          <cell r="AG82">
            <v>0</v>
          </cell>
          <cell r="AH82">
            <v>0</v>
          </cell>
          <cell r="AI82">
            <v>0</v>
          </cell>
          <cell r="AK82">
            <v>0</v>
          </cell>
          <cell r="AL82">
            <v>0</v>
          </cell>
          <cell r="AM82">
            <v>0</v>
          </cell>
          <cell r="AO82">
            <v>205000</v>
          </cell>
          <cell r="AP82">
            <v>205000</v>
          </cell>
        </row>
        <row r="83">
          <cell r="D83" t="str">
            <v>Direction d'investissement</v>
          </cell>
          <cell r="F83">
            <v>4.4665695786957268E-2</v>
          </cell>
          <cell r="G83">
            <v>205000</v>
          </cell>
          <cell r="H83">
            <v>0</v>
          </cell>
          <cell r="I83">
            <v>0</v>
          </cell>
          <cell r="J83">
            <v>205000</v>
          </cell>
          <cell r="K83">
            <v>249.61644302656893</v>
          </cell>
          <cell r="L83">
            <v>13666.666666666666</v>
          </cell>
          <cell r="N83">
            <v>190023.01341840587</v>
          </cell>
          <cell r="O83">
            <v>0</v>
          </cell>
          <cell r="P83">
            <v>190023.01341840587</v>
          </cell>
          <cell r="R83">
            <v>0</v>
          </cell>
          <cell r="S83">
            <v>0</v>
          </cell>
          <cell r="T83">
            <v>0</v>
          </cell>
          <cell r="V83">
            <v>14976.986581594136</v>
          </cell>
          <cell r="W83">
            <v>0</v>
          </cell>
          <cell r="X83">
            <v>14976.986581594136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H83">
            <v>0</v>
          </cell>
          <cell r="AI83">
            <v>0</v>
          </cell>
          <cell r="AK83">
            <v>0</v>
          </cell>
          <cell r="AL83">
            <v>0</v>
          </cell>
          <cell r="AM83">
            <v>0</v>
          </cell>
          <cell r="AO83">
            <v>205000</v>
          </cell>
          <cell r="AP83">
            <v>205000</v>
          </cell>
        </row>
        <row r="84">
          <cell r="A84" t="str">
            <v xml:space="preserve"> </v>
          </cell>
          <cell r="D84" t="str">
            <v>Conduite d'opération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N84">
            <v>0</v>
          </cell>
          <cell r="O84">
            <v>0</v>
          </cell>
          <cell r="P84">
            <v>0</v>
          </cell>
          <cell r="R84">
            <v>0</v>
          </cell>
          <cell r="S84">
            <v>0</v>
          </cell>
          <cell r="T84">
            <v>0</v>
          </cell>
          <cell r="V84">
            <v>0</v>
          </cell>
          <cell r="W84">
            <v>0</v>
          </cell>
          <cell r="X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H84">
            <v>0</v>
          </cell>
          <cell r="AI84">
            <v>0</v>
          </cell>
          <cell r="AK84">
            <v>0</v>
          </cell>
          <cell r="AL84">
            <v>0</v>
          </cell>
          <cell r="AM84">
            <v>0</v>
          </cell>
          <cell r="AO84">
            <v>0</v>
          </cell>
          <cell r="AP84">
            <v>0</v>
          </cell>
        </row>
        <row r="85">
          <cell r="A85" t="str">
            <v>C2</v>
          </cell>
          <cell r="D85" t="str">
            <v>Charges financières</v>
          </cell>
          <cell r="G85">
            <v>148829</v>
          </cell>
          <cell r="I85">
            <v>0</v>
          </cell>
          <cell r="J85">
            <v>148829</v>
          </cell>
          <cell r="K85">
            <v>181.22031999610354</v>
          </cell>
          <cell r="L85">
            <v>9921.9333333333343</v>
          </cell>
          <cell r="N85">
            <v>148829</v>
          </cell>
          <cell r="O85">
            <v>0</v>
          </cell>
          <cell r="P85">
            <v>148829</v>
          </cell>
          <cell r="R85">
            <v>0</v>
          </cell>
          <cell r="S85">
            <v>0</v>
          </cell>
          <cell r="T85">
            <v>0</v>
          </cell>
          <cell r="V85">
            <v>0</v>
          </cell>
          <cell r="W85">
            <v>0</v>
          </cell>
          <cell r="X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E85">
            <v>0</v>
          </cell>
          <cell r="AG85">
            <v>0</v>
          </cell>
          <cell r="AH85">
            <v>0</v>
          </cell>
          <cell r="AI85">
            <v>0</v>
          </cell>
          <cell r="AK85">
            <v>0</v>
          </cell>
          <cell r="AL85">
            <v>0</v>
          </cell>
          <cell r="AM85">
            <v>0</v>
          </cell>
          <cell r="AO85">
            <v>148829</v>
          </cell>
          <cell r="AP85">
            <v>148829</v>
          </cell>
        </row>
        <row r="86">
          <cell r="D86" t="str">
            <v xml:space="preserve">Intérêts sur emprunts </v>
          </cell>
          <cell r="E86" t="str">
            <v>(Préfinancement CDC)</v>
          </cell>
          <cell r="G86">
            <v>112226</v>
          </cell>
          <cell r="H86">
            <v>0</v>
          </cell>
          <cell r="I86">
            <v>0</v>
          </cell>
          <cell r="J86">
            <v>112226</v>
          </cell>
          <cell r="K86">
            <v>136.65099968341329</v>
          </cell>
          <cell r="L86">
            <v>7481.7333333333336</v>
          </cell>
          <cell r="N86">
            <v>112226</v>
          </cell>
          <cell r="O86">
            <v>0</v>
          </cell>
          <cell r="P86">
            <v>112226</v>
          </cell>
          <cell r="S86">
            <v>0</v>
          </cell>
          <cell r="T86">
            <v>0</v>
          </cell>
          <cell r="W86">
            <v>0</v>
          </cell>
          <cell r="X86">
            <v>0</v>
          </cell>
          <cell r="AA86">
            <v>0</v>
          </cell>
          <cell r="AB86">
            <v>0</v>
          </cell>
          <cell r="AC86">
            <v>0</v>
          </cell>
          <cell r="AH86">
            <v>0</v>
          </cell>
          <cell r="AI86">
            <v>0</v>
          </cell>
          <cell r="AK86">
            <v>0</v>
          </cell>
          <cell r="AL86">
            <v>0</v>
          </cell>
          <cell r="AM86">
            <v>0</v>
          </cell>
          <cell r="AO86">
            <v>112226</v>
          </cell>
          <cell r="AP86">
            <v>112226</v>
          </cell>
        </row>
        <row r="87">
          <cell r="D87" t="str">
            <v>Frais sur emprunts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O87">
            <v>0</v>
          </cell>
          <cell r="P87">
            <v>0</v>
          </cell>
          <cell r="S87">
            <v>0</v>
          </cell>
          <cell r="T87">
            <v>0</v>
          </cell>
          <cell r="W87">
            <v>0</v>
          </cell>
          <cell r="X87">
            <v>0</v>
          </cell>
          <cell r="AA87">
            <v>0</v>
          </cell>
          <cell r="AB87">
            <v>0</v>
          </cell>
          <cell r="AC87">
            <v>0</v>
          </cell>
          <cell r="AH87">
            <v>0</v>
          </cell>
          <cell r="AI87">
            <v>0</v>
          </cell>
          <cell r="AK87">
            <v>0</v>
          </cell>
          <cell r="AL87">
            <v>0</v>
          </cell>
          <cell r="AM87">
            <v>0</v>
          </cell>
          <cell r="AO87">
            <v>0</v>
          </cell>
          <cell r="AP87">
            <v>0</v>
          </cell>
        </row>
        <row r="88">
          <cell r="D88" t="str">
            <v>Cautions et garanties financières</v>
          </cell>
          <cell r="E88" t="str">
            <v>CGLS</v>
          </cell>
          <cell r="G88">
            <v>36603</v>
          </cell>
          <cell r="H88">
            <v>0</v>
          </cell>
          <cell r="I88">
            <v>0</v>
          </cell>
          <cell r="J88">
            <v>36603</v>
          </cell>
          <cell r="K88">
            <v>44.569320312690259</v>
          </cell>
          <cell r="L88">
            <v>2440.1999999999998</v>
          </cell>
          <cell r="N88">
            <v>36603</v>
          </cell>
          <cell r="O88">
            <v>0</v>
          </cell>
          <cell r="P88">
            <v>36603</v>
          </cell>
          <cell r="S88">
            <v>0</v>
          </cell>
          <cell r="T88">
            <v>0</v>
          </cell>
          <cell r="W88">
            <v>0</v>
          </cell>
          <cell r="X88">
            <v>0</v>
          </cell>
          <cell r="AA88">
            <v>0</v>
          </cell>
          <cell r="AB88">
            <v>0</v>
          </cell>
          <cell r="AC88">
            <v>0</v>
          </cell>
          <cell r="AH88">
            <v>0</v>
          </cell>
          <cell r="AI88">
            <v>0</v>
          </cell>
          <cell r="AK88">
            <v>0</v>
          </cell>
          <cell r="AL88">
            <v>0</v>
          </cell>
          <cell r="AM88">
            <v>0</v>
          </cell>
          <cell r="AO88">
            <v>36603</v>
          </cell>
          <cell r="AP88">
            <v>36603</v>
          </cell>
        </row>
        <row r="89">
          <cell r="E89" t="str">
            <v>Estimation TCE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O89">
            <v>0</v>
          </cell>
          <cell r="P89">
            <v>0</v>
          </cell>
          <cell r="S89">
            <v>0</v>
          </cell>
          <cell r="T89">
            <v>0</v>
          </cell>
          <cell r="W89">
            <v>0</v>
          </cell>
          <cell r="X89">
            <v>0</v>
          </cell>
          <cell r="AA89">
            <v>0</v>
          </cell>
          <cell r="AB89">
            <v>0</v>
          </cell>
          <cell r="AC89">
            <v>0</v>
          </cell>
          <cell r="AH89">
            <v>0</v>
          </cell>
          <cell r="AI89">
            <v>0</v>
          </cell>
          <cell r="AK89">
            <v>0</v>
          </cell>
          <cell r="AL89">
            <v>0</v>
          </cell>
          <cell r="AM89">
            <v>0</v>
          </cell>
          <cell r="AO89">
            <v>0</v>
          </cell>
          <cell r="AP89">
            <v>0</v>
          </cell>
        </row>
        <row r="90">
          <cell r="A90" t="str">
            <v>C3</v>
          </cell>
          <cell r="D90" t="str">
            <v>Frais annexes divers</v>
          </cell>
          <cell r="G90">
            <v>39631</v>
          </cell>
          <cell r="I90">
            <v>3764.9450000000002</v>
          </cell>
          <cell r="J90">
            <v>43395.945</v>
          </cell>
          <cell r="K90">
            <v>48.256337822370504</v>
          </cell>
          <cell r="L90">
            <v>2642.0666666666666</v>
          </cell>
          <cell r="N90">
            <v>39631</v>
          </cell>
          <cell r="O90">
            <v>3764.9450000000002</v>
          </cell>
          <cell r="P90">
            <v>43395.945</v>
          </cell>
          <cell r="R90">
            <v>0</v>
          </cell>
          <cell r="S90">
            <v>0</v>
          </cell>
          <cell r="T90">
            <v>0</v>
          </cell>
          <cell r="V90">
            <v>0</v>
          </cell>
          <cell r="W90">
            <v>0</v>
          </cell>
          <cell r="X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E90">
            <v>0</v>
          </cell>
          <cell r="AG90">
            <v>0</v>
          </cell>
          <cell r="AH90">
            <v>0</v>
          </cell>
          <cell r="AI90">
            <v>0</v>
          </cell>
          <cell r="AK90">
            <v>0</v>
          </cell>
          <cell r="AL90">
            <v>0</v>
          </cell>
          <cell r="AM90">
            <v>0</v>
          </cell>
          <cell r="AO90">
            <v>39631</v>
          </cell>
          <cell r="AP90">
            <v>39631</v>
          </cell>
        </row>
        <row r="91">
          <cell r="D91" t="str">
            <v>Participation au LCR de quartier</v>
          </cell>
          <cell r="G91">
            <v>39631</v>
          </cell>
          <cell r="H91">
            <v>9.5000000000000001E-2</v>
          </cell>
          <cell r="I91">
            <v>3764.9450000000002</v>
          </cell>
          <cell r="J91">
            <v>43395.945</v>
          </cell>
          <cell r="K91">
            <v>48.256337822370504</v>
          </cell>
          <cell r="L91">
            <v>2642.0666666666666</v>
          </cell>
          <cell r="N91">
            <v>39631</v>
          </cell>
          <cell r="O91">
            <v>3764.9450000000002</v>
          </cell>
          <cell r="P91">
            <v>43395.945</v>
          </cell>
          <cell r="S91">
            <v>0</v>
          </cell>
          <cell r="T91">
            <v>0</v>
          </cell>
          <cell r="W91">
            <v>0</v>
          </cell>
          <cell r="X91">
            <v>0</v>
          </cell>
          <cell r="AA91">
            <v>0</v>
          </cell>
          <cell r="AB91">
            <v>0</v>
          </cell>
          <cell r="AC91">
            <v>0</v>
          </cell>
          <cell r="AH91">
            <v>0</v>
          </cell>
          <cell r="AI91">
            <v>0</v>
          </cell>
          <cell r="AK91">
            <v>0</v>
          </cell>
          <cell r="AL91">
            <v>0</v>
          </cell>
          <cell r="AM91">
            <v>0</v>
          </cell>
          <cell r="AO91">
            <v>39631</v>
          </cell>
          <cell r="AP91">
            <v>39631</v>
          </cell>
        </row>
        <row r="92">
          <cell r="D92" t="str">
            <v>Frais de première installation</v>
          </cell>
          <cell r="H92">
            <v>9.5000000000000001E-2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N92">
            <v>0</v>
          </cell>
          <cell r="O92">
            <v>0</v>
          </cell>
          <cell r="P92">
            <v>0</v>
          </cell>
          <cell r="R92">
            <v>0</v>
          </cell>
          <cell r="S92">
            <v>0</v>
          </cell>
          <cell r="T92">
            <v>0</v>
          </cell>
          <cell r="V92">
            <v>0</v>
          </cell>
          <cell r="W92">
            <v>0</v>
          </cell>
          <cell r="X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H92">
            <v>0</v>
          </cell>
          <cell r="AI92">
            <v>0</v>
          </cell>
          <cell r="AK92">
            <v>0</v>
          </cell>
          <cell r="AL92">
            <v>0</v>
          </cell>
          <cell r="AM92">
            <v>0</v>
          </cell>
          <cell r="AO92">
            <v>0</v>
          </cell>
          <cell r="AP92">
            <v>0</v>
          </cell>
        </row>
        <row r="93">
          <cell r="D93" t="str">
            <v xml:space="preserve">Autres frais divers </v>
          </cell>
          <cell r="H93">
            <v>9.5000000000000001E-2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N93">
            <v>0</v>
          </cell>
          <cell r="O93">
            <v>0</v>
          </cell>
          <cell r="P93">
            <v>0</v>
          </cell>
          <cell r="R93">
            <v>0</v>
          </cell>
          <cell r="S93">
            <v>0</v>
          </cell>
          <cell r="T93">
            <v>0</v>
          </cell>
          <cell r="V93">
            <v>0</v>
          </cell>
          <cell r="W93">
            <v>0</v>
          </cell>
          <cell r="X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H93">
            <v>0</v>
          </cell>
          <cell r="AI93">
            <v>0</v>
          </cell>
          <cell r="AK93">
            <v>0</v>
          </cell>
          <cell r="AL93">
            <v>0</v>
          </cell>
          <cell r="AM93">
            <v>0</v>
          </cell>
          <cell r="AO93">
            <v>0</v>
          </cell>
          <cell r="AP93">
            <v>0</v>
          </cell>
        </row>
        <row r="94">
          <cell r="E94" t="str">
            <v>Estimation TCE</v>
          </cell>
          <cell r="H94">
            <v>9.5000000000000001E-2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N94">
            <v>0</v>
          </cell>
          <cell r="O94">
            <v>0</v>
          </cell>
          <cell r="P94">
            <v>0</v>
          </cell>
          <cell r="R94">
            <v>0</v>
          </cell>
          <cell r="S94">
            <v>0</v>
          </cell>
          <cell r="T94">
            <v>0</v>
          </cell>
          <cell r="V94">
            <v>0</v>
          </cell>
          <cell r="W94">
            <v>0</v>
          </cell>
          <cell r="X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H94">
            <v>0</v>
          </cell>
          <cell r="AI94">
            <v>0</v>
          </cell>
          <cell r="AK94">
            <v>0</v>
          </cell>
          <cell r="AL94">
            <v>0</v>
          </cell>
          <cell r="AM94">
            <v>0</v>
          </cell>
          <cell r="AO94">
            <v>0</v>
          </cell>
          <cell r="AP94">
            <v>0</v>
          </cell>
        </row>
        <row r="96">
          <cell r="A96" t="str">
            <v>D</v>
          </cell>
          <cell r="D96" t="str">
            <v>Total HT. Livraison à soi-même</v>
          </cell>
          <cell r="F96" t="str">
            <v>A+B+C</v>
          </cell>
          <cell r="G96">
            <v>4983112</v>
          </cell>
          <cell r="I96">
            <v>376672.98500000004</v>
          </cell>
          <cell r="J96">
            <v>5359784.9850000003</v>
          </cell>
          <cell r="K96">
            <v>6067.6424031366441</v>
          </cell>
          <cell r="L96">
            <v>332207.46666666667</v>
          </cell>
          <cell r="N96">
            <v>4632822.0552809108</v>
          </cell>
          <cell r="O96">
            <v>349428.8937256168</v>
          </cell>
          <cell r="P96">
            <v>4982250.9490065277</v>
          </cell>
          <cell r="R96">
            <v>0</v>
          </cell>
          <cell r="S96">
            <v>0</v>
          </cell>
          <cell r="T96">
            <v>0</v>
          </cell>
          <cell r="V96">
            <v>350289.94471909018</v>
          </cell>
          <cell r="W96">
            <v>27244.09127438326</v>
          </cell>
          <cell r="X96">
            <v>377534.03599347349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E96">
            <v>0</v>
          </cell>
          <cell r="AG96">
            <v>0</v>
          </cell>
          <cell r="AH96">
            <v>0</v>
          </cell>
          <cell r="AI96">
            <v>0</v>
          </cell>
          <cell r="AK96">
            <v>0</v>
          </cell>
          <cell r="AL96">
            <v>0</v>
          </cell>
          <cell r="AM96">
            <v>0</v>
          </cell>
          <cell r="AO96">
            <v>4983112</v>
          </cell>
          <cell r="AP96">
            <v>4983112</v>
          </cell>
        </row>
        <row r="97">
          <cell r="D97" t="str">
            <v>Charges fiscales</v>
          </cell>
          <cell r="O97" t="str">
            <v>TVAS</v>
          </cell>
          <cell r="S97" t="str">
            <v>TVAS</v>
          </cell>
          <cell r="W97" t="str">
            <v>TVAN</v>
          </cell>
          <cell r="AA97" t="str">
            <v>TVAN</v>
          </cell>
          <cell r="AH97">
            <v>0</v>
          </cell>
          <cell r="AL97">
            <v>0</v>
          </cell>
        </row>
        <row r="98">
          <cell r="D98" t="str">
            <v>TVA sur livraison àsoi-même</v>
          </cell>
          <cell r="G98">
            <v>130566.8079092127</v>
          </cell>
          <cell r="N98">
            <v>97289.263160899136</v>
          </cell>
          <cell r="O98">
            <v>2.1000000000000001E-2</v>
          </cell>
          <cell r="R98">
            <v>0</v>
          </cell>
          <cell r="S98">
            <v>2.1000000000000001E-2</v>
          </cell>
          <cell r="V98">
            <v>33277.544748313565</v>
          </cell>
          <cell r="W98">
            <v>9.5000000000000001E-2</v>
          </cell>
          <cell r="Z98">
            <v>0</v>
          </cell>
          <cell r="AA98">
            <v>9.5000000000000001E-2</v>
          </cell>
          <cell r="AH98">
            <v>0</v>
          </cell>
          <cell r="AI98">
            <v>0</v>
          </cell>
          <cell r="AK98">
            <v>0</v>
          </cell>
          <cell r="AL98">
            <v>0</v>
          </cell>
          <cell r="AM98">
            <v>0</v>
          </cell>
          <cell r="AO98">
            <v>130566.8079092127</v>
          </cell>
          <cell r="AP98">
            <v>130566.8079092127</v>
          </cell>
        </row>
        <row r="99">
          <cell r="D99" t="str">
            <v>TVA déductible</v>
          </cell>
          <cell r="I99">
            <v>376672.98500000004</v>
          </cell>
          <cell r="O99">
            <v>349428.8937256168</v>
          </cell>
          <cell r="S99">
            <v>0</v>
          </cell>
          <cell r="W99">
            <v>27244.09127438326</v>
          </cell>
          <cell r="AA99">
            <v>0</v>
          </cell>
          <cell r="AH99">
            <v>0</v>
          </cell>
          <cell r="AI99">
            <v>0</v>
          </cell>
          <cell r="AL99">
            <v>0</v>
          </cell>
          <cell r="AM99">
            <v>0</v>
          </cell>
        </row>
        <row r="100">
          <cell r="D100" t="str">
            <v>TVA résiduelle</v>
          </cell>
          <cell r="J100">
            <v>-246106.17709078736</v>
          </cell>
          <cell r="P100">
            <v>-252139.63056471766</v>
          </cell>
          <cell r="T100">
            <v>0</v>
          </cell>
          <cell r="X100">
            <v>6033.4534739303053</v>
          </cell>
          <cell r="AB100">
            <v>0</v>
          </cell>
          <cell r="AH100">
            <v>0</v>
          </cell>
          <cell r="AI100">
            <v>0</v>
          </cell>
          <cell r="AL100">
            <v>0</v>
          </cell>
          <cell r="AM100">
            <v>0</v>
          </cell>
        </row>
        <row r="101">
          <cell r="AH101">
            <v>0</v>
          </cell>
          <cell r="AI101">
            <v>0</v>
          </cell>
          <cell r="AL101">
            <v>0</v>
          </cell>
          <cell r="AM101">
            <v>0</v>
          </cell>
        </row>
        <row r="102">
          <cell r="A102" t="str">
            <v>E</v>
          </cell>
          <cell r="D102" t="str">
            <v>PRIX DE REVIENT PREVISIONNEL</v>
          </cell>
          <cell r="F102" t="str">
            <v>A+B+C+D</v>
          </cell>
          <cell r="G102">
            <v>5113678.807909213</v>
          </cell>
          <cell r="I102">
            <v>376672.98500000004</v>
          </cell>
          <cell r="J102">
            <v>5113678.807909213</v>
          </cell>
          <cell r="K102">
            <v>6226.625925905576</v>
          </cell>
          <cell r="L102">
            <v>340911.92052728089</v>
          </cell>
          <cell r="N102">
            <v>4730111.3184418101</v>
          </cell>
          <cell r="O102">
            <v>349428.91472561681</v>
          </cell>
          <cell r="P102">
            <v>4730111.3184418101</v>
          </cell>
          <cell r="R102">
            <v>0</v>
          </cell>
          <cell r="S102">
            <v>2.1000000000000001E-2</v>
          </cell>
          <cell r="T102">
            <v>0</v>
          </cell>
          <cell r="V102">
            <v>383567.48946740374</v>
          </cell>
          <cell r="W102">
            <v>27244.186274383261</v>
          </cell>
          <cell r="X102">
            <v>383567.48946740379</v>
          </cell>
          <cell r="Z102">
            <v>0</v>
          </cell>
          <cell r="AA102">
            <v>9.5000000000000001E-2</v>
          </cell>
          <cell r="AB102">
            <v>0</v>
          </cell>
          <cell r="AC102">
            <v>0</v>
          </cell>
          <cell r="AE102">
            <v>0</v>
          </cell>
          <cell r="AG102">
            <v>0</v>
          </cell>
          <cell r="AH102">
            <v>0</v>
          </cell>
          <cell r="AI102">
            <v>0</v>
          </cell>
          <cell r="AK102">
            <v>0</v>
          </cell>
          <cell r="AL102">
            <v>0</v>
          </cell>
          <cell r="AM102">
            <v>0</v>
          </cell>
          <cell r="AO102">
            <v>5113678.807909213</v>
          </cell>
          <cell r="AP102">
            <v>5113678.807909213</v>
          </cell>
        </row>
        <row r="103">
          <cell r="E103" t="str">
            <v>insuffisance ou excédent de financement</v>
          </cell>
          <cell r="G103">
            <v>-0.80790921300649643</v>
          </cell>
          <cell r="N103">
            <v>-0.31844181008636951</v>
          </cell>
          <cell r="R103">
            <v>0</v>
          </cell>
          <cell r="V103">
            <v>-0.48946740373503417</v>
          </cell>
          <cell r="Z103">
            <v>0</v>
          </cell>
        </row>
        <row r="104">
          <cell r="A104" t="str">
            <v>F</v>
          </cell>
          <cell r="D104" t="str">
            <v>FINANCEMENT PREVISIONNEL</v>
          </cell>
          <cell r="G104">
            <v>5113678</v>
          </cell>
          <cell r="K104">
            <v>6226.6249421620432</v>
          </cell>
          <cell r="L104">
            <v>340911.86666666664</v>
          </cell>
          <cell r="N104">
            <v>4730111</v>
          </cell>
          <cell r="R104">
            <v>0</v>
          </cell>
          <cell r="V104">
            <v>383567</v>
          </cell>
          <cell r="Z104">
            <v>0</v>
          </cell>
          <cell r="AC104">
            <v>0</v>
          </cell>
          <cell r="AE104">
            <v>0</v>
          </cell>
          <cell r="AG104">
            <v>0</v>
          </cell>
          <cell r="AK104">
            <v>0</v>
          </cell>
          <cell r="AO104">
            <v>426065</v>
          </cell>
          <cell r="AP104">
            <v>426065</v>
          </cell>
        </row>
        <row r="105">
          <cell r="A105" t="str">
            <v>F1</v>
          </cell>
          <cell r="D105" t="str">
            <v>Prêt CDC</v>
          </cell>
          <cell r="G105">
            <v>4687613</v>
          </cell>
          <cell r="K105">
            <v>5707.8306504639213</v>
          </cell>
          <cell r="L105">
            <v>312507.53333333333</v>
          </cell>
          <cell r="N105">
            <v>4687613</v>
          </cell>
          <cell r="R105">
            <v>0</v>
          </cell>
          <cell r="V105">
            <v>0</v>
          </cell>
          <cell r="Z105">
            <v>0</v>
          </cell>
          <cell r="AC105">
            <v>0</v>
          </cell>
          <cell r="AE105">
            <v>0</v>
          </cell>
          <cell r="AG105">
            <v>0</v>
          </cell>
          <cell r="AK105">
            <v>0</v>
          </cell>
          <cell r="AO105">
            <v>0</v>
          </cell>
          <cell r="AP105">
            <v>0</v>
          </cell>
        </row>
        <row r="106">
          <cell r="A106" t="str">
            <v>F11</v>
          </cell>
          <cell r="D106" t="str">
            <v>Principal</v>
          </cell>
          <cell r="E106" t="str">
            <v>LLS</v>
          </cell>
          <cell r="G106">
            <v>0</v>
          </cell>
          <cell r="K106">
            <v>0</v>
          </cell>
          <cell r="L106">
            <v>0</v>
          </cell>
          <cell r="AC106">
            <v>0</v>
          </cell>
          <cell r="AK106">
            <v>0</v>
          </cell>
          <cell r="AO106">
            <v>0</v>
          </cell>
          <cell r="AP106">
            <v>0</v>
          </cell>
        </row>
        <row r="107">
          <cell r="D107" t="str">
            <v>Principal</v>
          </cell>
          <cell r="E107" t="str">
            <v>LLTS</v>
          </cell>
          <cell r="G107">
            <v>4575387</v>
          </cell>
          <cell r="K107">
            <v>5571.1796507805084</v>
          </cell>
          <cell r="L107">
            <v>305025.8</v>
          </cell>
          <cell r="N107">
            <v>4575387</v>
          </cell>
          <cell r="AC107">
            <v>0</v>
          </cell>
        </row>
        <row r="108">
          <cell r="A108" t="str">
            <v>F12</v>
          </cell>
          <cell r="D108" t="str">
            <v>Complémentaire</v>
          </cell>
          <cell r="G108">
            <v>0</v>
          </cell>
          <cell r="K108">
            <v>0</v>
          </cell>
          <cell r="L108">
            <v>0</v>
          </cell>
          <cell r="AC108">
            <v>0</v>
          </cell>
        </row>
        <row r="109">
          <cell r="A109" t="str">
            <v>F13</v>
          </cell>
          <cell r="D109" t="str">
            <v>Révisions de prix</v>
          </cell>
          <cell r="G109">
            <v>0</v>
          </cell>
          <cell r="K109">
            <v>0</v>
          </cell>
          <cell r="L109">
            <v>0</v>
          </cell>
          <cell r="AC109">
            <v>0</v>
          </cell>
        </row>
        <row r="110">
          <cell r="A110" t="str">
            <v>F14</v>
          </cell>
          <cell r="D110" t="str">
            <v>Intérêts consolidés</v>
          </cell>
          <cell r="G110">
            <v>112226</v>
          </cell>
          <cell r="K110">
            <v>136.65099968341329</v>
          </cell>
          <cell r="L110">
            <v>7481.7333333333336</v>
          </cell>
          <cell r="N110">
            <v>112226</v>
          </cell>
          <cell r="AC110">
            <v>0</v>
          </cell>
        </row>
        <row r="111">
          <cell r="A111" t="str">
            <v>F2</v>
          </cell>
          <cell r="D111" t="str">
            <v>Autres prêts</v>
          </cell>
          <cell r="G111">
            <v>0</v>
          </cell>
          <cell r="K111">
            <v>0</v>
          </cell>
          <cell r="L111">
            <v>0</v>
          </cell>
          <cell r="N111">
            <v>0</v>
          </cell>
          <cell r="R111">
            <v>0</v>
          </cell>
          <cell r="V111">
            <v>0</v>
          </cell>
          <cell r="Z111">
            <v>0</v>
          </cell>
          <cell r="AC111">
            <v>0</v>
          </cell>
          <cell r="AE111">
            <v>0</v>
          </cell>
          <cell r="AG111">
            <v>0</v>
          </cell>
          <cell r="AK111">
            <v>0</v>
          </cell>
          <cell r="AO111">
            <v>0</v>
          </cell>
          <cell r="AP111">
            <v>0</v>
          </cell>
        </row>
        <row r="112">
          <cell r="A112" t="str">
            <v>F21</v>
          </cell>
          <cell r="D112" t="str">
            <v>1/8ème ACL-PME</v>
          </cell>
          <cell r="G112">
            <v>0</v>
          </cell>
          <cell r="K112">
            <v>0</v>
          </cell>
          <cell r="L112">
            <v>0</v>
          </cell>
          <cell r="AC112">
            <v>0</v>
          </cell>
          <cell r="AK112">
            <v>0</v>
          </cell>
          <cell r="AO112">
            <v>0</v>
          </cell>
          <cell r="AP112">
            <v>0</v>
          </cell>
        </row>
        <row r="113">
          <cell r="A113" t="str">
            <v>F22</v>
          </cell>
          <cell r="D113" t="str">
            <v>Autres</v>
          </cell>
          <cell r="G113">
            <v>0</v>
          </cell>
          <cell r="K113">
            <v>0</v>
          </cell>
          <cell r="L113">
            <v>0</v>
          </cell>
          <cell r="AC113">
            <v>0</v>
          </cell>
          <cell r="AK113">
            <v>0</v>
          </cell>
          <cell r="AO113">
            <v>0</v>
          </cell>
          <cell r="AP113">
            <v>0</v>
          </cell>
        </row>
        <row r="114">
          <cell r="A114" t="str">
            <v>F23</v>
          </cell>
          <cell r="D114" t="str">
            <v>Autres</v>
          </cell>
          <cell r="G114">
            <v>0</v>
          </cell>
          <cell r="K114">
            <v>0</v>
          </cell>
          <cell r="L114">
            <v>0</v>
          </cell>
          <cell r="AC114">
            <v>0</v>
          </cell>
          <cell r="AK114">
            <v>0</v>
          </cell>
          <cell r="AO114">
            <v>0</v>
          </cell>
          <cell r="AP114">
            <v>0</v>
          </cell>
        </row>
        <row r="115">
          <cell r="G115">
            <v>0</v>
          </cell>
          <cell r="K115">
            <v>0</v>
          </cell>
          <cell r="L115">
            <v>0</v>
          </cell>
          <cell r="AC115">
            <v>0</v>
          </cell>
          <cell r="AK115">
            <v>0</v>
          </cell>
          <cell r="AO115">
            <v>0</v>
          </cell>
          <cell r="AP115">
            <v>0</v>
          </cell>
        </row>
        <row r="116">
          <cell r="A116" t="str">
            <v>F3</v>
          </cell>
          <cell r="D116" t="str">
            <v>Subventions</v>
          </cell>
          <cell r="G116">
            <v>0</v>
          </cell>
          <cell r="K116">
            <v>0</v>
          </cell>
          <cell r="L116">
            <v>0</v>
          </cell>
          <cell r="N116">
            <v>0</v>
          </cell>
          <cell r="R116">
            <v>0</v>
          </cell>
          <cell r="V116">
            <v>0</v>
          </cell>
          <cell r="Z116">
            <v>0</v>
          </cell>
          <cell r="AC116">
            <v>0</v>
          </cell>
          <cell r="AE116">
            <v>0</v>
          </cell>
          <cell r="AG116">
            <v>0</v>
          </cell>
          <cell r="AK116">
            <v>0</v>
          </cell>
          <cell r="AO116">
            <v>0</v>
          </cell>
          <cell r="AP116">
            <v>0</v>
          </cell>
        </row>
        <row r="117">
          <cell r="A117" t="str">
            <v>F31</v>
          </cell>
          <cell r="D117" t="str">
            <v>LBU-LLTS</v>
          </cell>
          <cell r="G117">
            <v>0</v>
          </cell>
          <cell r="K117">
            <v>0</v>
          </cell>
          <cell r="L117">
            <v>0</v>
          </cell>
          <cell r="AC117">
            <v>0</v>
          </cell>
          <cell r="AK117">
            <v>0</v>
          </cell>
          <cell r="AO117">
            <v>0</v>
          </cell>
          <cell r="AP117">
            <v>0</v>
          </cell>
        </row>
        <row r="118">
          <cell r="A118" t="str">
            <v>F32</v>
          </cell>
          <cell r="D118" t="str">
            <v>CAF</v>
          </cell>
          <cell r="G118">
            <v>0</v>
          </cell>
          <cell r="K118">
            <v>0</v>
          </cell>
          <cell r="L118">
            <v>0</v>
          </cell>
          <cell r="AC118">
            <v>0</v>
          </cell>
          <cell r="AK118">
            <v>0</v>
          </cell>
          <cell r="AO118">
            <v>0</v>
          </cell>
          <cell r="AP118">
            <v>0</v>
          </cell>
        </row>
        <row r="119">
          <cell r="A119" t="str">
            <v>F33</v>
          </cell>
          <cell r="D119" t="str">
            <v>ADI</v>
          </cell>
          <cell r="G119">
            <v>0</v>
          </cell>
          <cell r="K119">
            <v>0</v>
          </cell>
          <cell r="L119">
            <v>0</v>
          </cell>
          <cell r="AC119">
            <v>0</v>
          </cell>
          <cell r="AK119">
            <v>0</v>
          </cell>
          <cell r="AO119">
            <v>0</v>
          </cell>
          <cell r="AP119">
            <v>0</v>
          </cell>
        </row>
        <row r="120">
          <cell r="A120" t="str">
            <v>F34</v>
          </cell>
          <cell r="D120" t="str">
            <v>Autres</v>
          </cell>
          <cell r="G120">
            <v>0</v>
          </cell>
          <cell r="K120">
            <v>0</v>
          </cell>
          <cell r="L120">
            <v>0</v>
          </cell>
          <cell r="AC120">
            <v>0</v>
          </cell>
          <cell r="AK120">
            <v>0</v>
          </cell>
          <cell r="AO120">
            <v>0</v>
          </cell>
          <cell r="AP120">
            <v>0</v>
          </cell>
        </row>
        <row r="121">
          <cell r="A121" t="str">
            <v>F4</v>
          </cell>
          <cell r="D121" t="str">
            <v>Fonds propres</v>
          </cell>
          <cell r="G121">
            <v>426065</v>
          </cell>
          <cell r="K121">
            <v>518.79429169812238</v>
          </cell>
          <cell r="L121">
            <v>28404.333333333336</v>
          </cell>
          <cell r="N121">
            <v>42498</v>
          </cell>
          <cell r="R121">
            <v>0</v>
          </cell>
          <cell r="V121">
            <v>383567</v>
          </cell>
          <cell r="Z121">
            <v>0</v>
          </cell>
          <cell r="AC121">
            <v>0</v>
          </cell>
          <cell r="AE121">
            <v>0</v>
          </cell>
          <cell r="AG121">
            <v>0</v>
          </cell>
          <cell r="AK121">
            <v>0</v>
          </cell>
          <cell r="AO121">
            <v>426065</v>
          </cell>
          <cell r="AP121">
            <v>426065</v>
          </cell>
        </row>
        <row r="122">
          <cell r="A122" t="str">
            <v>F31</v>
          </cell>
          <cell r="D122" t="str">
            <v>Sur logements</v>
          </cell>
          <cell r="G122">
            <v>42498</v>
          </cell>
          <cell r="K122">
            <v>51.747315101185983</v>
          </cell>
          <cell r="L122">
            <v>2833.2</v>
          </cell>
          <cell r="N122">
            <v>42498</v>
          </cell>
          <cell r="AC122">
            <v>0</v>
          </cell>
          <cell r="AK122">
            <v>0</v>
          </cell>
          <cell r="AO122">
            <v>42498</v>
          </cell>
          <cell r="AP122">
            <v>42498</v>
          </cell>
        </row>
        <row r="123">
          <cell r="A123" t="str">
            <v>F32</v>
          </cell>
          <cell r="D123" t="str">
            <v>Sur autres locaux</v>
          </cell>
          <cell r="G123">
            <v>383567</v>
          </cell>
          <cell r="K123">
            <v>467.04697659693642</v>
          </cell>
          <cell r="L123">
            <v>25571.133333333335</v>
          </cell>
          <cell r="V123">
            <v>383567</v>
          </cell>
          <cell r="AC123">
            <v>0</v>
          </cell>
          <cell r="AK123">
            <v>0</v>
          </cell>
          <cell r="AO123">
            <v>383567</v>
          </cell>
          <cell r="AP123">
            <v>383567</v>
          </cell>
        </row>
        <row r="124">
          <cell r="AC124">
            <v>0</v>
          </cell>
        </row>
        <row r="126">
          <cell r="D126" t="str">
            <v>Fiche Programme</v>
          </cell>
          <cell r="K126" t="str">
            <v>Fiche Programme</v>
          </cell>
        </row>
        <row r="127">
          <cell r="D127" t="str">
            <v>Prix de Revient</v>
          </cell>
          <cell r="E127" t="str">
            <v>TTC</v>
          </cell>
          <cell r="K127" t="str">
            <v>Prix de Revient</v>
          </cell>
          <cell r="L127" t="str">
            <v>TTC</v>
          </cell>
          <cell r="N127" t="str">
            <v>LLTS</v>
          </cell>
          <cell r="V127" t="str">
            <v>Com</v>
          </cell>
        </row>
        <row r="129">
          <cell r="D129" t="str">
            <v>Terrain</v>
          </cell>
          <cell r="K129" t="str">
            <v>Terrain</v>
          </cell>
          <cell r="N129">
            <v>683628.79619470076</v>
          </cell>
          <cell r="R129">
            <v>0</v>
          </cell>
          <cell r="V129">
            <v>57786.576358278733</v>
          </cell>
          <cell r="Z129">
            <v>0</v>
          </cell>
        </row>
        <row r="130">
          <cell r="D130" t="str">
            <v>VRD/Aménag.</v>
          </cell>
          <cell r="K130" t="str">
            <v>VRD/Aménag.</v>
          </cell>
          <cell r="N130">
            <v>78741.087441248805</v>
          </cell>
          <cell r="R130">
            <v>0</v>
          </cell>
          <cell r="V130">
            <v>6655.918953802694</v>
          </cell>
          <cell r="Z130">
            <v>0</v>
          </cell>
        </row>
        <row r="132">
          <cell r="D132" t="str">
            <v xml:space="preserve"> Charge Foncière</v>
          </cell>
          <cell r="K132" t="str">
            <v xml:space="preserve"> Charge Foncière</v>
          </cell>
          <cell r="N132">
            <v>762369.88363594958</v>
          </cell>
          <cell r="R132">
            <v>0</v>
          </cell>
          <cell r="V132">
            <v>64442.495312081424</v>
          </cell>
          <cell r="Z132">
            <v>0</v>
          </cell>
        </row>
        <row r="134">
          <cell r="D134" t="str">
            <v>Travaux Bâtiment</v>
          </cell>
          <cell r="K134" t="str">
            <v>Travaux Bâtiment</v>
          </cell>
          <cell r="N134">
            <v>3217436.5454335045</v>
          </cell>
          <cell r="R134">
            <v>0</v>
          </cell>
          <cell r="V134">
            <v>271967.24837444897</v>
          </cell>
          <cell r="Z134">
            <v>0</v>
          </cell>
        </row>
        <row r="135">
          <cell r="D135" t="str">
            <v>Honoraires Techniques</v>
          </cell>
          <cell r="K135" t="str">
            <v>Honoraires Techniques</v>
          </cell>
          <cell r="N135">
            <v>296414.7666658549</v>
          </cell>
          <cell r="R135">
            <v>0</v>
          </cell>
          <cell r="V135">
            <v>25055.694907824563</v>
          </cell>
          <cell r="Z135">
            <v>0</v>
          </cell>
        </row>
        <row r="136">
          <cell r="D136" t="str">
            <v>Assurance et contrôle</v>
          </cell>
          <cell r="K136" t="str">
            <v>Assurance et contrôle</v>
          </cell>
          <cell r="N136">
            <v>67458.966006307382</v>
          </cell>
          <cell r="R136">
            <v>0</v>
          </cell>
          <cell r="V136">
            <v>5702.2505662031517</v>
          </cell>
          <cell r="Z136">
            <v>0</v>
          </cell>
        </row>
        <row r="137">
          <cell r="D137" t="str">
            <v xml:space="preserve"> Côut Technique</v>
          </cell>
          <cell r="K137" t="str">
            <v xml:space="preserve"> Côut Technique</v>
          </cell>
          <cell r="N137">
            <v>3581310.2781056669</v>
          </cell>
          <cell r="R137">
            <v>0</v>
          </cell>
          <cell r="V137">
            <v>302725.19384847669</v>
          </cell>
          <cell r="Z137">
            <v>0</v>
          </cell>
        </row>
        <row r="139">
          <cell r="D139" t="str">
            <v>Frais annexes</v>
          </cell>
          <cell r="K139" t="str">
            <v>Frais annexes</v>
          </cell>
          <cell r="N139">
            <v>386431.15670019237</v>
          </cell>
          <cell r="R139">
            <v>0</v>
          </cell>
          <cell r="V139">
            <v>16399.800306845576</v>
          </cell>
          <cell r="Z139">
            <v>0</v>
          </cell>
        </row>
        <row r="141">
          <cell r="D141" t="str">
            <v>Prix de Revient Prév. TTC</v>
          </cell>
          <cell r="K141" t="str">
            <v>Prix de Revient Prév. TTC</v>
          </cell>
          <cell r="N141">
            <v>4730111.3184418082</v>
          </cell>
          <cell r="R141">
            <v>0</v>
          </cell>
          <cell r="V141">
            <v>383567.48946740368</v>
          </cell>
          <cell r="Z141">
            <v>0</v>
          </cell>
        </row>
        <row r="142">
          <cell r="M142" t="str">
            <v>Cr.</v>
          </cell>
          <cell r="N142">
            <v>0</v>
          </cell>
          <cell r="R142">
            <v>0</v>
          </cell>
          <cell r="V142">
            <v>0</v>
          </cell>
          <cell r="Z142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CFFCC"/>
    <pageSetUpPr fitToPage="1"/>
  </sheetPr>
  <dimension ref="A5:Z97"/>
  <sheetViews>
    <sheetView tabSelected="1" view="pageBreakPreview" zoomScale="85" zoomScaleNormal="55" zoomScaleSheetLayoutView="85" workbookViewId="0">
      <selection activeCell="K19" sqref="K19"/>
    </sheetView>
  </sheetViews>
  <sheetFormatPr baseColWidth="10" defaultColWidth="11.44140625" defaultRowHeight="15" outlineLevelCol="1" x14ac:dyDescent="0.25"/>
  <cols>
    <col min="1" max="1" width="3.44140625" style="115" customWidth="1"/>
    <col min="2" max="2" width="24" style="113" customWidth="1"/>
    <col min="3" max="3" width="41.44140625" style="115" customWidth="1"/>
    <col min="4" max="4" width="71" style="115" bestFit="1" customWidth="1"/>
    <col min="5" max="5" width="18.5546875" style="115" hidden="1" customWidth="1" outlineLevel="1"/>
    <col min="6" max="6" width="7.109375" style="115" hidden="1" customWidth="1" outlineLevel="1"/>
    <col min="7" max="7" width="21.6640625" style="115" customWidth="1" outlineLevel="1"/>
    <col min="8" max="8" width="7.6640625" style="115" bestFit="1" customWidth="1" outlineLevel="1"/>
    <col min="9" max="9" width="21.33203125" style="115" customWidth="1" outlineLevel="1"/>
    <col min="10" max="10" width="10.109375" style="115" customWidth="1" outlineLevel="1"/>
    <col min="11" max="11" width="18.44140625" style="115" customWidth="1"/>
    <col min="12" max="12" width="8.6640625" style="115" bestFit="1" customWidth="1"/>
    <col min="13" max="13" width="22" style="115" customWidth="1"/>
    <col min="14" max="14" width="7.109375" style="115" customWidth="1"/>
    <col min="15" max="15" width="16.88671875" style="331" customWidth="1"/>
    <col min="16" max="16" width="18.44140625" style="116" customWidth="1"/>
    <col min="17" max="17" width="2.44140625" style="123" customWidth="1"/>
    <col min="18" max="18" width="8.6640625" style="125" customWidth="1"/>
    <col min="19" max="19" width="24.33203125" style="126" customWidth="1"/>
    <col min="20" max="20" width="2.44140625" style="123" customWidth="1"/>
    <col min="21" max="21" width="41.44140625" style="115" customWidth="1"/>
    <col min="22" max="23" width="20.109375" style="115" bestFit="1" customWidth="1"/>
    <col min="24" max="25" width="20.109375" style="115" customWidth="1"/>
    <col min="26" max="16384" width="11.44140625" style="64"/>
  </cols>
  <sheetData>
    <row r="5" spans="2:25" ht="15.6" thickBot="1" x14ac:dyDescent="0.3"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320"/>
      <c r="P5" s="124"/>
    </row>
    <row r="6" spans="2:25" ht="15.6" thickBot="1" x14ac:dyDescent="0.3">
      <c r="C6" s="338" t="s">
        <v>151</v>
      </c>
      <c r="D6" s="150"/>
      <c r="E6" s="114" t="s">
        <v>132</v>
      </c>
      <c r="F6" s="234" t="s">
        <v>114</v>
      </c>
      <c r="G6" s="114" t="s">
        <v>133</v>
      </c>
      <c r="H6" s="233" t="s">
        <v>168</v>
      </c>
      <c r="I6" s="114" t="s">
        <v>134</v>
      </c>
      <c r="J6" s="233" t="s">
        <v>168</v>
      </c>
      <c r="K6" s="154" t="s">
        <v>165</v>
      </c>
      <c r="L6" s="233" t="s">
        <v>168</v>
      </c>
      <c r="M6" s="114" t="s">
        <v>81</v>
      </c>
      <c r="N6" s="316" t="s">
        <v>168</v>
      </c>
      <c r="O6" s="321"/>
      <c r="P6" s="154" t="s">
        <v>166</v>
      </c>
      <c r="R6" s="298" t="s">
        <v>168</v>
      </c>
      <c r="S6" s="120"/>
      <c r="U6" s="64"/>
      <c r="V6" s="64"/>
      <c r="W6" s="64"/>
      <c r="X6" s="64"/>
      <c r="Y6" s="64"/>
    </row>
    <row r="7" spans="2:25" x14ac:dyDescent="0.25">
      <c r="C7" s="339"/>
      <c r="D7" s="151" t="s">
        <v>137</v>
      </c>
      <c r="E7" s="235"/>
      <c r="F7" s="152">
        <f>+E7/K7</f>
        <v>0</v>
      </c>
      <c r="G7" s="235">
        <v>28</v>
      </c>
      <c r="H7" s="311">
        <f>G7/P7</f>
        <v>0.51851851851851849</v>
      </c>
      <c r="I7" s="235">
        <v>25</v>
      </c>
      <c r="J7" s="312">
        <f>I7/P7</f>
        <v>0.46296296296296297</v>
      </c>
      <c r="K7" s="155">
        <f>+E7+G7+I7</f>
        <v>53</v>
      </c>
      <c r="L7" s="295">
        <f>K7/P7</f>
        <v>0.98148148148148151</v>
      </c>
      <c r="M7" s="236">
        <v>1</v>
      </c>
      <c r="N7" s="317">
        <f t="shared" ref="N7:N10" si="0">M7/P7</f>
        <v>1.8518518518518517E-2</v>
      </c>
      <c r="O7" s="321"/>
      <c r="P7" s="155">
        <f>K7+M7</f>
        <v>54</v>
      </c>
      <c r="R7" s="297">
        <f>H7+J7+N7</f>
        <v>0.99999999999999989</v>
      </c>
      <c r="S7" s="120"/>
      <c r="U7" s="64"/>
      <c r="V7" s="64"/>
      <c r="W7" s="64"/>
      <c r="X7" s="64"/>
      <c r="Y7" s="64"/>
    </row>
    <row r="8" spans="2:25" x14ac:dyDescent="0.25">
      <c r="C8" s="339"/>
      <c r="D8" s="151" t="s">
        <v>173</v>
      </c>
      <c r="E8" s="237"/>
      <c r="F8" s="153">
        <f>+E8/K8</f>
        <v>0</v>
      </c>
      <c r="G8" s="156">
        <v>1505.7</v>
      </c>
      <c r="H8" s="294">
        <f>G8/P8</f>
        <v>0.47218389362769692</v>
      </c>
      <c r="I8" s="156">
        <v>1596.1</v>
      </c>
      <c r="J8" s="293">
        <f>I8/P8</f>
        <v>0.50053311590566973</v>
      </c>
      <c r="K8" s="156">
        <f>+E8+G8+I8</f>
        <v>3101.8</v>
      </c>
      <c r="L8" s="296">
        <f>K8/P8</f>
        <v>0.97271700953336682</v>
      </c>
      <c r="M8" s="238">
        <v>87</v>
      </c>
      <c r="N8" s="296">
        <f t="shared" si="0"/>
        <v>2.7282990466633215E-2</v>
      </c>
      <c r="O8" s="321"/>
      <c r="P8" s="156">
        <f>K8+M8</f>
        <v>3188.8</v>
      </c>
      <c r="R8" s="297">
        <f>H8+J8+N8</f>
        <v>0.99999999999999978</v>
      </c>
      <c r="S8" s="120"/>
      <c r="U8" s="64"/>
      <c r="V8" s="64"/>
      <c r="W8" s="64"/>
      <c r="X8" s="64"/>
      <c r="Y8" s="64"/>
    </row>
    <row r="9" spans="2:25" x14ac:dyDescent="0.25">
      <c r="C9" s="339"/>
      <c r="D9" s="151" t="s">
        <v>85</v>
      </c>
      <c r="E9" s="237"/>
      <c r="F9" s="153">
        <f>+E9/K9</f>
        <v>0</v>
      </c>
      <c r="G9" s="156">
        <v>1400.84</v>
      </c>
      <c r="H9" s="299">
        <f>G9/P9</f>
        <v>0.41073365820476282</v>
      </c>
      <c r="I9" s="380">
        <f>1636.98*0+1922.74</f>
        <v>1922.74</v>
      </c>
      <c r="J9" s="300">
        <f>I9/P9</f>
        <v>0.56375748406429405</v>
      </c>
      <c r="K9" s="156">
        <f>+E9+G9+I9</f>
        <v>3323.58</v>
      </c>
      <c r="L9" s="296">
        <f>K9/P9</f>
        <v>0.97449114226905686</v>
      </c>
      <c r="M9" s="238">
        <v>87</v>
      </c>
      <c r="N9" s="318">
        <f t="shared" si="0"/>
        <v>2.5508857730943125E-2</v>
      </c>
      <c r="O9" s="321"/>
      <c r="P9" s="156">
        <f>K9+M9</f>
        <v>3410.58</v>
      </c>
      <c r="R9" s="297">
        <f>H9+J9+N9</f>
        <v>1</v>
      </c>
      <c r="S9" s="120"/>
      <c r="U9" s="64"/>
      <c r="V9" s="64"/>
      <c r="W9" s="64"/>
      <c r="X9" s="64"/>
      <c r="Y9" s="64"/>
    </row>
    <row r="10" spans="2:25" ht="15.6" thickBot="1" x14ac:dyDescent="0.3">
      <c r="C10" s="339"/>
      <c r="D10" s="151" t="s">
        <v>169</v>
      </c>
      <c r="E10" s="237"/>
      <c r="F10" s="153">
        <f>+E10/K10</f>
        <v>0</v>
      </c>
      <c r="G10" s="156">
        <v>1682.4299999999998</v>
      </c>
      <c r="H10" s="303">
        <f>G10/P10</f>
        <v>0.41830161236185526</v>
      </c>
      <c r="I10" s="156">
        <v>2227.62</v>
      </c>
      <c r="J10" s="304">
        <f>I10/P10</f>
        <v>0.55385189144839075</v>
      </c>
      <c r="K10" s="156">
        <f>+E10+G10+I10</f>
        <v>3910.0499999999997</v>
      </c>
      <c r="L10" s="296">
        <f>K10/P10</f>
        <v>0.97215350381024601</v>
      </c>
      <c r="M10" s="238">
        <v>112</v>
      </c>
      <c r="N10" s="319">
        <f t="shared" si="0"/>
        <v>2.7846496189753982E-2</v>
      </c>
      <c r="O10" s="321"/>
      <c r="P10" s="156">
        <f>K10+M10</f>
        <v>4022.0499999999997</v>
      </c>
      <c r="R10" s="297">
        <f>H10+J10+N10</f>
        <v>1</v>
      </c>
      <c r="S10" s="120"/>
      <c r="U10" s="64"/>
      <c r="V10" s="64"/>
      <c r="W10" s="64"/>
      <c r="X10" s="64"/>
      <c r="Y10" s="64"/>
    </row>
    <row r="11" spans="2:25" ht="45.6" thickBot="1" x14ac:dyDescent="0.35">
      <c r="B11" s="157" t="s">
        <v>57</v>
      </c>
      <c r="C11" s="158" t="s">
        <v>56</v>
      </c>
      <c r="D11" s="159"/>
      <c r="E11" s="159"/>
      <c r="F11" s="159"/>
      <c r="G11" s="159"/>
      <c r="H11" s="270"/>
      <c r="I11" s="159"/>
      <c r="J11" s="159"/>
      <c r="K11" s="159"/>
      <c r="L11" s="159"/>
      <c r="M11" s="159"/>
      <c r="N11" s="159"/>
      <c r="O11" s="322" t="s">
        <v>170</v>
      </c>
      <c r="P11" s="255"/>
      <c r="Q11" s="127"/>
      <c r="R11" s="128"/>
      <c r="S11" s="114" t="s">
        <v>167</v>
      </c>
      <c r="T11" s="127"/>
      <c r="U11" s="64"/>
      <c r="V11" s="64"/>
      <c r="W11" s="179"/>
      <c r="X11" s="179"/>
      <c r="Y11" s="179"/>
    </row>
    <row r="12" spans="2:25" ht="15.6" x14ac:dyDescent="0.3">
      <c r="B12" s="335" t="s">
        <v>55</v>
      </c>
      <c r="C12" s="47" t="s">
        <v>54</v>
      </c>
      <c r="D12" s="46"/>
      <c r="E12" s="45">
        <f>SUM(E13:E14)</f>
        <v>0</v>
      </c>
      <c r="F12" s="274">
        <f t="shared" ref="F12:F43" si="1">E12/$P12</f>
        <v>0</v>
      </c>
      <c r="G12" s="262">
        <f>SUM(G13:G14)</f>
        <v>410733.65732153918</v>
      </c>
      <c r="H12" s="274"/>
      <c r="I12" s="45">
        <f>SUM(I13:I14)</f>
        <v>563757.48285201471</v>
      </c>
      <c r="J12" s="274"/>
      <c r="K12" s="45">
        <f>SUM(K13:K14)</f>
        <v>974491.14017355384</v>
      </c>
      <c r="L12" s="274"/>
      <c r="M12" s="45">
        <f>SUM(M13:M14)</f>
        <v>25508.857676089996</v>
      </c>
      <c r="N12" s="274"/>
      <c r="O12" s="323"/>
      <c r="P12" s="45">
        <f>SUM(P13:P14)</f>
        <v>999999.99784964381</v>
      </c>
      <c r="Q12" s="129"/>
      <c r="R12" s="130">
        <f>K12*100/P12</f>
        <v>97.449114226905692</v>
      </c>
      <c r="S12" s="115"/>
      <c r="T12" s="129"/>
      <c r="U12" s="180" t="s">
        <v>135</v>
      </c>
      <c r="V12" s="181" t="s">
        <v>82</v>
      </c>
      <c r="W12" s="179"/>
      <c r="X12" s="179"/>
      <c r="Y12" s="182"/>
    </row>
    <row r="13" spans="2:25" x14ac:dyDescent="0.25">
      <c r="B13" s="336"/>
      <c r="C13" s="26"/>
      <c r="D13" s="24" t="s">
        <v>53</v>
      </c>
      <c r="E13" s="160"/>
      <c r="F13" s="261">
        <f t="shared" si="1"/>
        <v>0</v>
      </c>
      <c r="G13" s="263">
        <f>O13/($G$9+$I$9+$M$9)*$G$9</f>
        <v>400465.31647122541</v>
      </c>
      <c r="H13" s="261">
        <f t="shared" ref="H12:H43" si="2">G13/$P13</f>
        <v>0.41073365820476282</v>
      </c>
      <c r="I13" s="161">
        <f>O13/($G$9+$I$9+$M$9)*$I$9</f>
        <v>549663.54658054025</v>
      </c>
      <c r="J13" s="261">
        <f t="shared" ref="J12:J43" si="3">I13/$P13</f>
        <v>0.56375748406429405</v>
      </c>
      <c r="K13" s="162">
        <f>+E13+G13+I13</f>
        <v>950128.8630517656</v>
      </c>
      <c r="L13" s="261">
        <f t="shared" ref="L12:L43" si="4">K13/$P13</f>
        <v>0.97449114226905686</v>
      </c>
      <c r="M13" s="162">
        <f>O13/($G$9+$I$9+$M$9)*$M$9</f>
        <v>24871.136270378211</v>
      </c>
      <c r="N13" s="261">
        <f>M13/$P13</f>
        <v>2.5508857730943125E-2</v>
      </c>
      <c r="O13" s="324">
        <v>974999.99932214385</v>
      </c>
      <c r="P13" s="247">
        <f>K13+M13</f>
        <v>974999.99932214385</v>
      </c>
      <c r="R13" s="292"/>
      <c r="S13" s="301" t="s">
        <v>85</v>
      </c>
      <c r="U13" s="183" t="s">
        <v>83</v>
      </c>
      <c r="V13" s="184">
        <f>M7</f>
        <v>1</v>
      </c>
      <c r="W13" s="185"/>
      <c r="X13" s="185"/>
      <c r="Y13" s="186"/>
    </row>
    <row r="14" spans="2:25" ht="16.2" thickBot="1" x14ac:dyDescent="0.35">
      <c r="B14" s="337"/>
      <c r="C14" s="41"/>
      <c r="D14" s="31" t="s">
        <v>84</v>
      </c>
      <c r="E14" s="160"/>
      <c r="F14" s="261">
        <f t="shared" si="1"/>
        <v>0</v>
      </c>
      <c r="G14" s="263">
        <f>O14/($G$9+$I$9+$M$9)*$G$9</f>
        <v>10268.34085031376</v>
      </c>
      <c r="H14" s="261">
        <f t="shared" si="2"/>
        <v>0.41073365820476282</v>
      </c>
      <c r="I14" s="161">
        <f>O14/($G$9+$I$9+$M$9)*$I$9</f>
        <v>14093.936271474458</v>
      </c>
      <c r="J14" s="261">
        <f t="shared" si="3"/>
        <v>0.56375748406429405</v>
      </c>
      <c r="K14" s="162">
        <f>+E14+G14+I14</f>
        <v>24362.277121788218</v>
      </c>
      <c r="L14" s="261">
        <f t="shared" si="4"/>
        <v>0.97449114226905686</v>
      </c>
      <c r="M14" s="162">
        <f>O14/($G$9+$I$9+$M$9)*$M$9</f>
        <v>637.72140571178522</v>
      </c>
      <c r="N14" s="261">
        <f t="shared" ref="N14:N64" si="5">M14/$P14</f>
        <v>2.5508857730943125E-2</v>
      </c>
      <c r="O14" s="324">
        <v>24999.998527500004</v>
      </c>
      <c r="P14" s="247">
        <f>K14+M14</f>
        <v>24999.998527500004</v>
      </c>
      <c r="R14" s="292"/>
      <c r="S14" s="301" t="s">
        <v>85</v>
      </c>
      <c r="U14" s="187" t="s">
        <v>85</v>
      </c>
      <c r="V14" s="188">
        <f>M9</f>
        <v>87</v>
      </c>
      <c r="W14" s="179"/>
      <c r="X14" s="189"/>
      <c r="Y14" s="190"/>
    </row>
    <row r="15" spans="2:25" ht="15.6" thickBot="1" x14ac:dyDescent="0.3">
      <c r="B15" s="335" t="s">
        <v>51</v>
      </c>
      <c r="C15" s="6" t="s">
        <v>50</v>
      </c>
      <c r="D15" s="8"/>
      <c r="E15" s="7">
        <f>SUM(E16)</f>
        <v>0</v>
      </c>
      <c r="F15" s="273">
        <f t="shared" si="1"/>
        <v>0</v>
      </c>
      <c r="G15" s="264">
        <f>SUM(G16)</f>
        <v>4723.4382697854981</v>
      </c>
      <c r="H15" s="273"/>
      <c r="I15" s="7">
        <f>SUM(I16)</f>
        <v>6483.2127144051919</v>
      </c>
      <c r="J15" s="273"/>
      <c r="K15" s="7">
        <f>SUM(K16)</f>
        <v>11206.65098419069</v>
      </c>
      <c r="L15" s="273">
        <f t="shared" si="4"/>
        <v>0.97449114226905686</v>
      </c>
      <c r="M15" s="7">
        <f>SUM(M16)</f>
        <v>293.35193845930894</v>
      </c>
      <c r="N15" s="273">
        <f t="shared" si="5"/>
        <v>2.5508857730943121E-2</v>
      </c>
      <c r="O15" s="325"/>
      <c r="P15" s="7">
        <f>SUM(P16)</f>
        <v>11500.002922649999</v>
      </c>
      <c r="R15" s="130">
        <f>K15*100/P15</f>
        <v>97.449114226905692</v>
      </c>
      <c r="S15" s="120"/>
      <c r="U15" s="191" t="s">
        <v>86</v>
      </c>
      <c r="V15" s="192">
        <f>M64/M9</f>
        <v>2135.3356180498181</v>
      </c>
      <c r="W15" s="193"/>
      <c r="X15" s="194"/>
      <c r="Y15" s="186"/>
    </row>
    <row r="16" spans="2:25" ht="15.6" thickBot="1" x14ac:dyDescent="0.3">
      <c r="B16" s="337"/>
      <c r="C16" s="44"/>
      <c r="D16" s="31" t="s">
        <v>49</v>
      </c>
      <c r="E16" s="160"/>
      <c r="F16" s="261">
        <f t="shared" si="1"/>
        <v>0</v>
      </c>
      <c r="G16" s="263">
        <f>O16/($G$9+$I$9+$M$9)*$G$9</f>
        <v>4723.4382697854981</v>
      </c>
      <c r="H16" s="261">
        <f t="shared" si="2"/>
        <v>0.41073365820476282</v>
      </c>
      <c r="I16" s="161">
        <f>O16/($G$9+$I$9+$M$9)*$I$9</f>
        <v>6483.2127144051919</v>
      </c>
      <c r="J16" s="261">
        <f t="shared" si="3"/>
        <v>0.56375748406429405</v>
      </c>
      <c r="K16" s="162">
        <f>+E16+G16+I16</f>
        <v>11206.65098419069</v>
      </c>
      <c r="L16" s="261">
        <f t="shared" si="4"/>
        <v>0.97449114226905686</v>
      </c>
      <c r="M16" s="162">
        <f>O16/($G$9+$I$9+$M$9)*$M$9</f>
        <v>293.35193845930894</v>
      </c>
      <c r="N16" s="261">
        <f t="shared" si="5"/>
        <v>2.5508857730943121E-2</v>
      </c>
      <c r="O16" s="324">
        <v>11500.002922649999</v>
      </c>
      <c r="P16" s="247">
        <f>K16+M16</f>
        <v>11500.002922649999</v>
      </c>
      <c r="R16" s="292"/>
      <c r="S16" s="301" t="s">
        <v>85</v>
      </c>
      <c r="U16" s="195" t="s">
        <v>138</v>
      </c>
      <c r="V16" s="192">
        <f>M64/M10</f>
        <v>1658.6982033065549</v>
      </c>
      <c r="W16" s="254"/>
      <c r="X16" s="185"/>
      <c r="Y16" s="197"/>
    </row>
    <row r="17" spans="2:26" ht="15.75" customHeight="1" thickBot="1" x14ac:dyDescent="0.3">
      <c r="B17" s="335" t="s">
        <v>48</v>
      </c>
      <c r="C17" s="6" t="s">
        <v>47</v>
      </c>
      <c r="D17" s="8"/>
      <c r="E17" s="222">
        <f>SUM(E18:E21)</f>
        <v>0</v>
      </c>
      <c r="F17" s="273">
        <f t="shared" si="1"/>
        <v>0</v>
      </c>
      <c r="G17" s="264">
        <f>SUM(G18:G21)</f>
        <v>249869.82039720219</v>
      </c>
      <c r="H17" s="273"/>
      <c r="I17" s="7">
        <f>SUM(I18:I21)</f>
        <v>342961.86464586714</v>
      </c>
      <c r="J17" s="273"/>
      <c r="K17" s="7">
        <f>SUM(K18:K21)</f>
        <v>592831.6850430693</v>
      </c>
      <c r="L17" s="273"/>
      <c r="M17" s="7">
        <f>SUM(M18:M21)</f>
        <v>15518.313565115637</v>
      </c>
      <c r="N17" s="273"/>
      <c r="O17" s="325"/>
      <c r="P17" s="7">
        <f>SUM(P18:P21)</f>
        <v>608349.99860818498</v>
      </c>
      <c r="Q17" s="129"/>
      <c r="R17" s="130">
        <f>K17*100/P17</f>
        <v>97.449114226905678</v>
      </c>
      <c r="S17" s="120"/>
      <c r="T17" s="129"/>
      <c r="U17" s="183" t="s">
        <v>88</v>
      </c>
      <c r="V17" s="192">
        <f>M62</f>
        <v>171220.45969616051</v>
      </c>
      <c r="W17" s="196"/>
      <c r="X17" s="185"/>
      <c r="Y17" s="197"/>
    </row>
    <row r="18" spans="2:26" ht="15.75" customHeight="1" thickBot="1" x14ac:dyDescent="0.3">
      <c r="B18" s="336"/>
      <c r="C18" s="42"/>
      <c r="D18" s="24" t="s">
        <v>157</v>
      </c>
      <c r="E18" s="160"/>
      <c r="F18" s="261">
        <f t="shared" si="1"/>
        <v>0</v>
      </c>
      <c r="G18" s="263">
        <f>O18/($G$9+$I$9+$M$9)*$G$9</f>
        <v>238225.52087075624</v>
      </c>
      <c r="H18" s="307">
        <f t="shared" si="2"/>
        <v>0.41073365820476282</v>
      </c>
      <c r="I18" s="161">
        <f>O18/($G$9+$I$9+$M$9)*$I$9</f>
        <v>326979.33953844686</v>
      </c>
      <c r="J18" s="307">
        <f t="shared" si="3"/>
        <v>0.56375748406429405</v>
      </c>
      <c r="K18" s="162">
        <f>+E18+G18+I18</f>
        <v>565204.8604092031</v>
      </c>
      <c r="L18" s="261">
        <f t="shared" si="4"/>
        <v>0.97449114226905686</v>
      </c>
      <c r="M18" s="162">
        <f>O18/($G$9+$I$9+$M$9)*$M$9</f>
        <v>14795.137428796861</v>
      </c>
      <c r="N18" s="307">
        <f t="shared" si="5"/>
        <v>2.5508857730943125E-2</v>
      </c>
      <c r="O18" s="324">
        <v>579999.99783799995</v>
      </c>
      <c r="P18" s="247">
        <f>K18+M18</f>
        <v>579999.99783799995</v>
      </c>
      <c r="R18" s="130"/>
      <c r="S18" s="301" t="s">
        <v>85</v>
      </c>
      <c r="U18" s="198" t="s">
        <v>87</v>
      </c>
      <c r="V18" s="199">
        <f>M64</f>
        <v>185774.19877033416</v>
      </c>
      <c r="W18" s="200"/>
      <c r="X18" s="194"/>
      <c r="Y18" s="201"/>
    </row>
    <row r="19" spans="2:26" ht="15.75" customHeight="1" thickBot="1" x14ac:dyDescent="0.3">
      <c r="B19" s="336"/>
      <c r="C19" s="25"/>
      <c r="D19" s="33" t="s">
        <v>45</v>
      </c>
      <c r="E19" s="160"/>
      <c r="F19" s="261">
        <f t="shared" si="1"/>
        <v>0</v>
      </c>
      <c r="G19" s="263">
        <f>O19/($G$9+$I$9+$M$9)*$G$9</f>
        <v>6366.3709986076028</v>
      </c>
      <c r="H19" s="261">
        <f t="shared" si="2"/>
        <v>0.41073365820476282</v>
      </c>
      <c r="I19" s="161">
        <f>O19/($G$9+$I$9+$M$9)*$I$9</f>
        <v>8738.2400373081746</v>
      </c>
      <c r="J19" s="261">
        <f t="shared" si="3"/>
        <v>0.56375748406429405</v>
      </c>
      <c r="K19" s="162">
        <f>+E19+G19+I19</f>
        <v>15104.611035915777</v>
      </c>
      <c r="L19" s="261">
        <f t="shared" si="4"/>
        <v>0.97449114226905698</v>
      </c>
      <c r="M19" s="162">
        <f>O19/($G$9+$I$9+$M$9)*$M$9</f>
        <v>395.38725113422055</v>
      </c>
      <c r="N19" s="261">
        <f t="shared" si="5"/>
        <v>2.5508857730943128E-2</v>
      </c>
      <c r="O19" s="324">
        <v>15499.998287049999</v>
      </c>
      <c r="P19" s="247">
        <f>K19+M19</f>
        <v>15499.998287049997</v>
      </c>
      <c r="Q19" s="124"/>
      <c r="R19" s="130"/>
      <c r="S19" s="301" t="s">
        <v>85</v>
      </c>
      <c r="T19" s="124"/>
      <c r="U19" s="202"/>
      <c r="V19" s="202"/>
      <c r="W19" s="202"/>
      <c r="X19" s="194"/>
      <c r="Y19" s="203"/>
    </row>
    <row r="20" spans="2:26" ht="15.75" customHeight="1" thickBot="1" x14ac:dyDescent="0.3">
      <c r="B20" s="336"/>
      <c r="C20" s="25"/>
      <c r="D20" s="31" t="s">
        <v>44</v>
      </c>
      <c r="E20" s="160"/>
      <c r="F20" s="261">
        <f t="shared" si="1"/>
        <v>0</v>
      </c>
      <c r="G20" s="263">
        <f>O20/($G$9+$I$9+$M$9)*$G$9</f>
        <v>2957.2813762817386</v>
      </c>
      <c r="H20" s="261">
        <f t="shared" si="2"/>
        <v>0.41073365820476282</v>
      </c>
      <c r="I20" s="161">
        <f>O20/($G$9+$I$9+$M$9)*$I$9</f>
        <v>4059.052563770274</v>
      </c>
      <c r="J20" s="261">
        <f t="shared" si="3"/>
        <v>0.56375748406429405</v>
      </c>
      <c r="K20" s="162">
        <f>+E20+G20+I20</f>
        <v>7016.3339400520126</v>
      </c>
      <c r="L20" s="261">
        <f t="shared" si="4"/>
        <v>0.97449114226905698</v>
      </c>
      <c r="M20" s="162">
        <f>O20/($G$9+$I$9+$M$9)*$M$9</f>
        <v>183.66371586798726</v>
      </c>
      <c r="N20" s="261">
        <f t="shared" si="5"/>
        <v>2.5508857730943125E-2</v>
      </c>
      <c r="O20" s="324">
        <v>7199.9976559200004</v>
      </c>
      <c r="P20" s="247">
        <f>K20+M20</f>
        <v>7199.9976559199995</v>
      </c>
      <c r="R20" s="130"/>
      <c r="S20" s="301" t="s">
        <v>85</v>
      </c>
      <c r="U20" s="64"/>
      <c r="V20" s="346" t="s">
        <v>139</v>
      </c>
      <c r="W20" s="347"/>
      <c r="X20" s="347"/>
      <c r="Y20" s="333" t="s">
        <v>89</v>
      </c>
    </row>
    <row r="21" spans="2:26" ht="15.6" thickBot="1" x14ac:dyDescent="0.3">
      <c r="B21" s="337"/>
      <c r="C21" s="41"/>
      <c r="D21" s="33" t="s">
        <v>43</v>
      </c>
      <c r="E21" s="160"/>
      <c r="F21" s="261">
        <f t="shared" si="1"/>
        <v>0</v>
      </c>
      <c r="G21" s="263">
        <f>O21/($G$9+$I$9+$M$9)*$G$9</f>
        <v>2320.6471515565854</v>
      </c>
      <c r="H21" s="261">
        <f t="shared" si="2"/>
        <v>0.41073365820476276</v>
      </c>
      <c r="I21" s="161">
        <f>O21/($G$9+$I$9+$M$9)*$I$9</f>
        <v>3185.2325063418448</v>
      </c>
      <c r="J21" s="261">
        <f t="shared" si="3"/>
        <v>0.56375748406429405</v>
      </c>
      <c r="K21" s="162">
        <f>+E21+G21+I21</f>
        <v>5505.8796578984302</v>
      </c>
      <c r="L21" s="261">
        <f t="shared" si="4"/>
        <v>0.97449114226905686</v>
      </c>
      <c r="M21" s="162">
        <f>O21/($G$9+$I$9+$M$9)*$M$9</f>
        <v>144.1251693165693</v>
      </c>
      <c r="N21" s="261">
        <f t="shared" si="5"/>
        <v>2.5508857730943121E-2</v>
      </c>
      <c r="O21" s="324">
        <v>5650.0048272149998</v>
      </c>
      <c r="P21" s="247">
        <f>K21+M21</f>
        <v>5650.0048272149998</v>
      </c>
      <c r="R21" s="130"/>
      <c r="S21" s="301" t="s">
        <v>85</v>
      </c>
      <c r="U21" s="204" t="s">
        <v>135</v>
      </c>
      <c r="V21" s="205" t="str">
        <f>+E6</f>
        <v>LLS</v>
      </c>
      <c r="W21" s="205" t="str">
        <f>+G6</f>
        <v>LLTS</v>
      </c>
      <c r="X21" s="206" t="str">
        <f>+I6</f>
        <v>PLS</v>
      </c>
      <c r="Y21" s="334"/>
    </row>
    <row r="22" spans="2:26" ht="21.15" customHeight="1" thickBot="1" x14ac:dyDescent="0.3">
      <c r="B22" s="163"/>
      <c r="C22" s="353" t="s">
        <v>42</v>
      </c>
      <c r="D22" s="354"/>
      <c r="E22" s="223">
        <f>SUM(E23:E35)-E36-E37-E38</f>
        <v>0</v>
      </c>
      <c r="F22" s="273">
        <f t="shared" si="1"/>
        <v>0</v>
      </c>
      <c r="G22" s="265">
        <f>SUM(G23:G35)-G36-G37-G38</f>
        <v>2198376.3925425992</v>
      </c>
      <c r="H22" s="273"/>
      <c r="I22" s="223">
        <f>SUM(I23:I35)-I36-I37-I38</f>
        <v>2106909.8222515504</v>
      </c>
      <c r="J22" s="273"/>
      <c r="K22" s="223">
        <f>SUM(K23:K35)-K36-K37-K38</f>
        <v>4305286.2147941496</v>
      </c>
      <c r="L22" s="273"/>
      <c r="M22" s="7">
        <f>SUM(M23:M35)-M36-M37-M38</f>
        <v>71659.045328290653</v>
      </c>
      <c r="N22" s="273"/>
      <c r="O22" s="325"/>
      <c r="P22" s="7">
        <f>SUM(P23:P35)-P36-P37-P38</f>
        <v>4376945.2601224398</v>
      </c>
      <c r="Q22" s="131"/>
      <c r="R22" s="130">
        <f>K22*100/P22</f>
        <v>98.362806910537287</v>
      </c>
      <c r="S22" s="120"/>
      <c r="T22" s="131"/>
      <c r="U22" s="207" t="s">
        <v>90</v>
      </c>
      <c r="V22" s="208">
        <f>+E7</f>
        <v>0</v>
      </c>
      <c r="W22" s="208">
        <f>+G7</f>
        <v>28</v>
      </c>
      <c r="X22" s="208">
        <f>+I7</f>
        <v>25</v>
      </c>
      <c r="Y22" s="184">
        <f>V22+X22+W22</f>
        <v>53</v>
      </c>
    </row>
    <row r="23" spans="2:26" ht="15" customHeight="1" x14ac:dyDescent="0.25">
      <c r="B23" s="336" t="s">
        <v>41</v>
      </c>
      <c r="C23" s="42"/>
      <c r="D23" s="164" t="s">
        <v>40</v>
      </c>
      <c r="E23" s="160"/>
      <c r="F23" s="261">
        <f t="shared" si="1"/>
        <v>0</v>
      </c>
      <c r="G23" s="263">
        <f>O23/($G$7+$I$7+$M$7)*$G$7</f>
        <v>1431111.1118557036</v>
      </c>
      <c r="H23" s="310">
        <f t="shared" si="2"/>
        <v>0.51851851851851849</v>
      </c>
      <c r="I23" s="161">
        <f>O23/($G$7+$I$7+$M$7)*$I$7</f>
        <v>1277777.7784425926</v>
      </c>
      <c r="J23" s="310">
        <f t="shared" si="3"/>
        <v>0.46296296296296302</v>
      </c>
      <c r="K23" s="162">
        <f t="shared" ref="K23:K37" si="6">+E23+G23+I23</f>
        <v>2708888.8902982962</v>
      </c>
      <c r="L23" s="261">
        <f t="shared" si="4"/>
        <v>0.98148148148148151</v>
      </c>
      <c r="M23" s="162">
        <f>O23/($G$7+$I$7+$M$7)*$M$7</f>
        <v>51111.111137703701</v>
      </c>
      <c r="N23" s="310">
        <f t="shared" si="5"/>
        <v>1.8518518518518521E-2</v>
      </c>
      <c r="O23" s="324">
        <v>2760000.0014359998</v>
      </c>
      <c r="P23" s="248">
        <f t="shared" ref="P23:P37" si="7">K23+M23</f>
        <v>2760000.0014359998</v>
      </c>
      <c r="Q23" s="132"/>
      <c r="R23" s="130"/>
      <c r="S23" s="309" t="s">
        <v>171</v>
      </c>
      <c r="T23" s="132"/>
      <c r="U23" s="209" t="s">
        <v>91</v>
      </c>
      <c r="V23" s="210">
        <f>+E9</f>
        <v>0</v>
      </c>
      <c r="W23" s="210">
        <f>+G9</f>
        <v>1400.84</v>
      </c>
      <c r="X23" s="210">
        <f>+I9</f>
        <v>1922.74</v>
      </c>
      <c r="Y23" s="188">
        <f>V23+X23+W23</f>
        <v>3323.58</v>
      </c>
    </row>
    <row r="24" spans="2:26" x14ac:dyDescent="0.25">
      <c r="B24" s="336"/>
      <c r="C24" s="25"/>
      <c r="D24" s="164" t="s">
        <v>154</v>
      </c>
      <c r="E24" s="160"/>
      <c r="F24" s="261">
        <f t="shared" si="1"/>
        <v>0</v>
      </c>
      <c r="G24" s="263">
        <f>O24/($G$7+$I$7+$M$7)*$G$7</f>
        <v>103703.70370370371</v>
      </c>
      <c r="H24" s="310">
        <f t="shared" si="2"/>
        <v>0.51851851851851849</v>
      </c>
      <c r="I24" s="161">
        <f>O24/($G$7+$I$7+$M$7)*$I$7</f>
        <v>92592.592592592599</v>
      </c>
      <c r="J24" s="310">
        <f t="shared" si="3"/>
        <v>0.46296296296296297</v>
      </c>
      <c r="K24" s="162">
        <f t="shared" si="6"/>
        <v>196296.29629629629</v>
      </c>
      <c r="L24" s="261">
        <f t="shared" si="4"/>
        <v>0.98148148148148151</v>
      </c>
      <c r="M24" s="162">
        <f>O24/($G$7+$I$7+$M$7)*$M$7</f>
        <v>3703.7037037037039</v>
      </c>
      <c r="N24" s="310">
        <f t="shared" si="5"/>
        <v>1.8518518518518521E-2</v>
      </c>
      <c r="O24" s="324">
        <v>200000</v>
      </c>
      <c r="P24" s="248">
        <f t="shared" si="7"/>
        <v>200000</v>
      </c>
      <c r="R24" s="130"/>
      <c r="S24" s="309" t="s">
        <v>171</v>
      </c>
      <c r="U24" s="211" t="s">
        <v>140</v>
      </c>
      <c r="V24" s="212">
        <f>IF($E$9=0,0,$E$64/$E$9)</f>
        <v>0</v>
      </c>
      <c r="W24" s="253">
        <f>IF($G$9=0,0,$G$64/$G$9)</f>
        <v>2413.6422865224713</v>
      </c>
      <c r="X24" s="253">
        <f>IF(I9=0,0,$I$64/$I$9)</f>
        <v>2696.2141050956393</v>
      </c>
      <c r="Y24" s="213">
        <f>V24+W24+X24</f>
        <v>5109.8563916181101</v>
      </c>
    </row>
    <row r="25" spans="2:26" ht="15.75" customHeight="1" x14ac:dyDescent="0.25">
      <c r="B25" s="336"/>
      <c r="C25" s="25"/>
      <c r="D25" s="164" t="s">
        <v>39</v>
      </c>
      <c r="E25" s="160"/>
      <c r="F25" s="261">
        <f t="shared" si="1"/>
        <v>0</v>
      </c>
      <c r="G25" s="263">
        <f>O25/($G$7+$I$7+$M$7)*$G$7</f>
        <v>82962.962962962949</v>
      </c>
      <c r="H25" s="310">
        <f t="shared" si="2"/>
        <v>0.51851851851851849</v>
      </c>
      <c r="I25" s="161">
        <f>O25/($G$7+$I$7+$M$7)*$I$7</f>
        <v>74074.074074074058</v>
      </c>
      <c r="J25" s="310">
        <f t="shared" si="3"/>
        <v>0.46296296296296297</v>
      </c>
      <c r="K25" s="162">
        <f t="shared" si="6"/>
        <v>157037.03703703702</v>
      </c>
      <c r="L25" s="261">
        <f t="shared" si="4"/>
        <v>0.98148148148148151</v>
      </c>
      <c r="M25" s="162">
        <f>O25/($G$7+$I$7+$M$7)*$M$7</f>
        <v>2962.9629629629626</v>
      </c>
      <c r="N25" s="310">
        <f t="shared" si="5"/>
        <v>1.8518518518518521E-2</v>
      </c>
      <c r="O25" s="324">
        <v>159999.99999999997</v>
      </c>
      <c r="P25" s="248">
        <f t="shared" si="7"/>
        <v>159999.99999999997</v>
      </c>
      <c r="R25" s="130"/>
      <c r="S25" s="309" t="s">
        <v>171</v>
      </c>
      <c r="U25" s="207" t="s">
        <v>141</v>
      </c>
      <c r="V25" s="212">
        <f>IF($E$10=0,0,$E$64/$E$10)</f>
        <v>0</v>
      </c>
      <c r="W25" s="251">
        <f>IF($G$10=0,0,$G$64/$G$10)</f>
        <v>2009.6685512337149</v>
      </c>
      <c r="X25" s="251">
        <f>IF($I$10=0,0,$I$64/$I$10)</f>
        <v>2327.2006484192052</v>
      </c>
      <c r="Y25" s="213">
        <f>V25+W25+X25</f>
        <v>4336.8691996529196</v>
      </c>
    </row>
    <row r="26" spans="2:26" x14ac:dyDescent="0.25">
      <c r="B26" s="336"/>
      <c r="C26" s="25"/>
      <c r="D26" s="164" t="s">
        <v>155</v>
      </c>
      <c r="E26" s="160"/>
      <c r="F26" s="261">
        <f t="shared" si="1"/>
        <v>0</v>
      </c>
      <c r="G26" s="263">
        <f t="shared" ref="G26:G27" si="8">O26/($G$7+$I$7+$M$7)*$G$7</f>
        <v>118481.48148148149</v>
      </c>
      <c r="H26" s="310">
        <f t="shared" si="2"/>
        <v>0.51851851851851849</v>
      </c>
      <c r="I26" s="161">
        <f t="shared" ref="I26:I27" si="9">O26/($G$7+$I$7+$M$7)*$I$7</f>
        <v>105787.03703703705</v>
      </c>
      <c r="J26" s="310">
        <f t="shared" si="3"/>
        <v>0.46296296296296297</v>
      </c>
      <c r="K26" s="162">
        <f t="shared" si="6"/>
        <v>224268.51851851854</v>
      </c>
      <c r="L26" s="261">
        <f t="shared" si="4"/>
        <v>0.9814814814814814</v>
      </c>
      <c r="M26" s="162">
        <f t="shared" ref="M26:M27" si="10">O26/($G$7+$I$7+$M$7)*$M$7</f>
        <v>4231.4814814814818</v>
      </c>
      <c r="N26" s="310">
        <f t="shared" si="5"/>
        <v>1.8518518518518517E-2</v>
      </c>
      <c r="O26" s="324">
        <v>228500.00000000003</v>
      </c>
      <c r="P26" s="248">
        <f t="shared" si="7"/>
        <v>228500.00000000003</v>
      </c>
      <c r="R26" s="130"/>
      <c r="S26" s="309" t="s">
        <v>171</v>
      </c>
      <c r="U26" s="207" t="s">
        <v>88</v>
      </c>
      <c r="V26" s="212">
        <f>E62</f>
        <v>0</v>
      </c>
      <c r="W26" s="212">
        <f>G62</f>
        <v>3311583.4090618403</v>
      </c>
      <c r="X26" s="212">
        <f>I62</f>
        <v>5077491.3892571889</v>
      </c>
      <c r="Y26" s="213">
        <f t="shared" ref="Y26:Y27" si="11">V26+W26+X26</f>
        <v>8389074.7983190287</v>
      </c>
    </row>
    <row r="27" spans="2:26" x14ac:dyDescent="0.25">
      <c r="B27" s="336"/>
      <c r="C27" s="25"/>
      <c r="D27" s="164" t="s">
        <v>72</v>
      </c>
      <c r="E27" s="160"/>
      <c r="F27" s="261">
        <f t="shared" si="1"/>
        <v>0</v>
      </c>
      <c r="G27" s="263">
        <f t="shared" si="8"/>
        <v>136629.62962962964</v>
      </c>
      <c r="H27" s="310">
        <f t="shared" si="2"/>
        <v>0.51851851851851849</v>
      </c>
      <c r="I27" s="161">
        <f t="shared" si="9"/>
        <v>121990.74074074074</v>
      </c>
      <c r="J27" s="310">
        <f t="shared" si="3"/>
        <v>0.46296296296296297</v>
      </c>
      <c r="K27" s="162">
        <f t="shared" si="6"/>
        <v>258620.37037037039</v>
      </c>
      <c r="L27" s="261">
        <f t="shared" si="4"/>
        <v>0.98148148148148162</v>
      </c>
      <c r="M27" s="162">
        <f t="shared" si="10"/>
        <v>4879.6296296296296</v>
      </c>
      <c r="N27" s="310">
        <f t="shared" si="5"/>
        <v>1.8518518518518517E-2</v>
      </c>
      <c r="O27" s="324">
        <v>263500</v>
      </c>
      <c r="P27" s="248">
        <f t="shared" si="7"/>
        <v>263500</v>
      </c>
      <c r="R27" s="130"/>
      <c r="S27" s="309" t="s">
        <v>171</v>
      </c>
      <c r="U27" s="229" t="s">
        <v>87</v>
      </c>
      <c r="V27" s="230">
        <f>E64</f>
        <v>0</v>
      </c>
      <c r="W27" s="230">
        <f>G64</f>
        <v>3381126.6606521388</v>
      </c>
      <c r="X27" s="230">
        <f>I64</f>
        <v>5184118.7084315894</v>
      </c>
      <c r="Y27" s="231">
        <f t="shared" si="11"/>
        <v>8565245.3690837286</v>
      </c>
    </row>
    <row r="28" spans="2:26" ht="15.6" thickBot="1" x14ac:dyDescent="0.3">
      <c r="B28" s="336"/>
      <c r="C28" s="25"/>
      <c r="D28" s="164" t="s">
        <v>156</v>
      </c>
      <c r="E28" s="160"/>
      <c r="F28" s="261">
        <f t="shared" si="1"/>
        <v>0</v>
      </c>
      <c r="G28" s="305">
        <f>O28/($G$10+$I$10+$M$10)*$G$10</f>
        <v>51451.098320508201</v>
      </c>
      <c r="H28" s="308">
        <f t="shared" si="2"/>
        <v>0.43028350021099476</v>
      </c>
      <c r="I28" s="306">
        <f>O28/($G$10+$I$10+$M$10)*$I$10</f>
        <v>68123.782648152061</v>
      </c>
      <c r="J28" s="308">
        <f t="shared" si="3"/>
        <v>0.56971649978900529</v>
      </c>
      <c r="K28" s="162">
        <f t="shared" si="6"/>
        <v>119574.88096866026</v>
      </c>
      <c r="L28" s="307">
        <f t="shared" si="4"/>
        <v>1</v>
      </c>
      <c r="M28" s="162">
        <v>0</v>
      </c>
      <c r="N28" s="308">
        <f t="shared" si="5"/>
        <v>0</v>
      </c>
      <c r="O28" s="324">
        <v>123000</v>
      </c>
      <c r="P28" s="248">
        <f t="shared" si="7"/>
        <v>119574.88096866026</v>
      </c>
      <c r="R28" s="130"/>
      <c r="S28" s="302" t="s">
        <v>169</v>
      </c>
      <c r="U28" s="214" t="s">
        <v>158</v>
      </c>
      <c r="V28" s="215">
        <f>IF(E64=0,0,E64/E7)</f>
        <v>0</v>
      </c>
      <c r="W28" s="215">
        <f>G64/G7</f>
        <v>120754.52359471924</v>
      </c>
      <c r="X28" s="215">
        <f>I64/I7</f>
        <v>207364.74833726359</v>
      </c>
      <c r="Y28" s="216">
        <f>V28+W28+X28</f>
        <v>328119.27193198283</v>
      </c>
      <c r="Z28" s="232"/>
    </row>
    <row r="29" spans="2:26" ht="15.75" customHeight="1" x14ac:dyDescent="0.25">
      <c r="B29" s="336"/>
      <c r="C29" s="41"/>
      <c r="D29" s="164" t="s">
        <v>38</v>
      </c>
      <c r="E29" s="160"/>
      <c r="F29" s="261">
        <f t="shared" si="1"/>
        <v>0</v>
      </c>
      <c r="G29" s="263">
        <f>O29/($G$9+$I$9+$M$9)*$G$9</f>
        <v>110898.08857659445</v>
      </c>
      <c r="H29" s="307">
        <f t="shared" si="2"/>
        <v>0.41073365820476282</v>
      </c>
      <c r="I29" s="161">
        <f>O29/($G$9+$I$9+$M$9)*$I$9</f>
        <v>152214.52187955886</v>
      </c>
      <c r="J29" s="307">
        <f t="shared" si="3"/>
        <v>0.56375748406429405</v>
      </c>
      <c r="K29" s="162">
        <f t="shared" si="6"/>
        <v>263112.61045615328</v>
      </c>
      <c r="L29" s="307">
        <f t="shared" si="4"/>
        <v>0.97449114226905686</v>
      </c>
      <c r="M29" s="162">
        <f>O29/($G$9+$I$9+$M$9)*$M$9</f>
        <v>6887.3916408467185</v>
      </c>
      <c r="N29" s="307">
        <f t="shared" si="5"/>
        <v>2.5508857730943125E-2</v>
      </c>
      <c r="O29" s="324">
        <v>270000.00209700002</v>
      </c>
      <c r="P29" s="248">
        <f t="shared" si="7"/>
        <v>270000.00209700002</v>
      </c>
      <c r="R29" s="130"/>
      <c r="S29" s="301" t="s">
        <v>85</v>
      </c>
      <c r="U29" s="64"/>
      <c r="V29" s="64"/>
      <c r="W29" s="64"/>
      <c r="X29" s="64"/>
      <c r="Y29" s="64"/>
    </row>
    <row r="30" spans="2:26" x14ac:dyDescent="0.25">
      <c r="B30" s="336"/>
      <c r="C30" s="25"/>
      <c r="D30" s="164" t="s">
        <v>37</v>
      </c>
      <c r="E30" s="160"/>
      <c r="F30" s="261">
        <f t="shared" si="1"/>
        <v>0</v>
      </c>
      <c r="G30" s="263">
        <f>O30/($G$9+$I$9+$M$9)*$G$9</f>
        <v>96933.14189859193</v>
      </c>
      <c r="H30" s="307">
        <f t="shared" si="2"/>
        <v>0.41073365820476282</v>
      </c>
      <c r="I30" s="161">
        <f>O30/($G$9+$I$9+$M$9)*$I$9</f>
        <v>133046.76426579669</v>
      </c>
      <c r="J30" s="307">
        <f t="shared" si="3"/>
        <v>0.56375748406429405</v>
      </c>
      <c r="K30" s="162">
        <f t="shared" si="6"/>
        <v>229979.90616438864</v>
      </c>
      <c r="L30" s="307">
        <f t="shared" si="4"/>
        <v>0.97449114226905686</v>
      </c>
      <c r="M30" s="162">
        <f>O30/($G$9+$I$9+$M$9)*$M$9</f>
        <v>6020.0903352113719</v>
      </c>
      <c r="N30" s="307">
        <f t="shared" si="5"/>
        <v>2.5508857730943125E-2</v>
      </c>
      <c r="O30" s="324">
        <v>235999.99649959998</v>
      </c>
      <c r="P30" s="248">
        <f t="shared" si="7"/>
        <v>235999.99649960001</v>
      </c>
      <c r="R30" s="130"/>
      <c r="S30" s="301" t="s">
        <v>85</v>
      </c>
      <c r="U30" s="217"/>
      <c r="V30" s="64"/>
      <c r="W30" s="64"/>
      <c r="X30" s="64"/>
      <c r="Y30" s="64"/>
    </row>
    <row r="31" spans="2:26" x14ac:dyDescent="0.25">
      <c r="B31" s="336"/>
      <c r="C31" s="25"/>
      <c r="D31" s="164" t="s">
        <v>36</v>
      </c>
      <c r="E31" s="160"/>
      <c r="F31" s="261">
        <f t="shared" si="1"/>
        <v>0</v>
      </c>
      <c r="G31" s="305">
        <f>O31/($G$10+$I$10+$M$10)*$G$10</f>
        <v>65464.202334630347</v>
      </c>
      <c r="H31" s="308">
        <f t="shared" si="2"/>
        <v>0.43028350021099476</v>
      </c>
      <c r="I31" s="306">
        <f>O31/($G$10+$I$10+$M$10)*$I$10</f>
        <v>86677.82101167315</v>
      </c>
      <c r="J31" s="308">
        <f t="shared" si="3"/>
        <v>0.56971649978900529</v>
      </c>
      <c r="K31" s="162">
        <f t="shared" si="6"/>
        <v>152142.0233463035</v>
      </c>
      <c r="L31" s="307">
        <f t="shared" si="4"/>
        <v>1</v>
      </c>
      <c r="M31" s="162">
        <v>0</v>
      </c>
      <c r="N31" s="308">
        <f t="shared" si="5"/>
        <v>0</v>
      </c>
      <c r="O31" s="324">
        <v>156500</v>
      </c>
      <c r="P31" s="248">
        <f t="shared" si="7"/>
        <v>152142.0233463035</v>
      </c>
      <c r="R31" s="130"/>
      <c r="S31" s="302" t="s">
        <v>169</v>
      </c>
      <c r="U31" s="217"/>
      <c r="V31" s="64"/>
      <c r="W31" s="64"/>
      <c r="X31" s="64"/>
      <c r="Y31" s="64"/>
    </row>
    <row r="32" spans="2:26" x14ac:dyDescent="0.25">
      <c r="B32" s="336"/>
      <c r="C32" s="25"/>
      <c r="D32" s="164" t="s">
        <v>92</v>
      </c>
      <c r="E32" s="160"/>
      <c r="F32" s="261">
        <f t="shared" si="1"/>
        <v>0</v>
      </c>
      <c r="G32" s="263">
        <f>O32/($G$9+$I$9+$M$9)*$G$9</f>
        <v>136158.20854700747</v>
      </c>
      <c r="H32" s="307">
        <f t="shared" si="2"/>
        <v>0.41073365820476282</v>
      </c>
      <c r="I32" s="161">
        <f>O32/($G$9+$I$9+$M$9)*$I$9</f>
        <v>186885.60713691293</v>
      </c>
      <c r="J32" s="307">
        <f t="shared" si="3"/>
        <v>0.56375748406429393</v>
      </c>
      <c r="K32" s="162">
        <f t="shared" si="6"/>
        <v>323043.8156839204</v>
      </c>
      <c r="L32" s="307">
        <f t="shared" si="4"/>
        <v>0.97449114226905675</v>
      </c>
      <c r="M32" s="162">
        <f>O32/($G$9+$I$9+$M$9)*$M$9</f>
        <v>8456.1863907295974</v>
      </c>
      <c r="N32" s="307">
        <f t="shared" si="5"/>
        <v>2.5508857730943121E-2</v>
      </c>
      <c r="O32" s="324">
        <v>331500.00207465002</v>
      </c>
      <c r="P32" s="248">
        <f t="shared" si="7"/>
        <v>331500.00207465002</v>
      </c>
      <c r="R32" s="130"/>
      <c r="S32" s="301" t="s">
        <v>85</v>
      </c>
      <c r="U32" s="217"/>
      <c r="V32" s="64"/>
      <c r="W32" s="64"/>
      <c r="X32" s="64"/>
      <c r="Y32" s="64"/>
    </row>
    <row r="33" spans="2:25" x14ac:dyDescent="0.25">
      <c r="B33" s="336"/>
      <c r="C33" s="25"/>
      <c r="D33" s="164" t="s">
        <v>161</v>
      </c>
      <c r="E33" s="160"/>
      <c r="F33" s="261">
        <f t="shared" si="1"/>
        <v>0</v>
      </c>
      <c r="G33" s="305">
        <f>O33/($G$10+$I$10+$M$10)*$G$10</f>
        <v>102483.89502865453</v>
      </c>
      <c r="H33" s="308">
        <f t="shared" si="2"/>
        <v>0.43028350021099476</v>
      </c>
      <c r="I33" s="306">
        <f>O33/($G$10+$I$10+$M$10)*$I$10</f>
        <v>135693.71340485572</v>
      </c>
      <c r="J33" s="308">
        <f t="shared" si="3"/>
        <v>0.56971649978900529</v>
      </c>
      <c r="K33" s="162">
        <f t="shared" si="6"/>
        <v>238177.60843351024</v>
      </c>
      <c r="L33" s="307">
        <f t="shared" si="4"/>
        <v>1</v>
      </c>
      <c r="M33" s="162">
        <v>0</v>
      </c>
      <c r="N33" s="308">
        <f t="shared" si="5"/>
        <v>0</v>
      </c>
      <c r="O33" s="324">
        <v>245000</v>
      </c>
      <c r="P33" s="248">
        <f t="shared" si="7"/>
        <v>238177.60843351024</v>
      </c>
      <c r="R33" s="130"/>
      <c r="S33" s="302" t="s">
        <v>169</v>
      </c>
      <c r="U33" s="217"/>
      <c r="V33" s="64"/>
      <c r="W33" s="64"/>
      <c r="X33" s="64"/>
      <c r="Y33" s="64"/>
    </row>
    <row r="34" spans="2:25" x14ac:dyDescent="0.25">
      <c r="B34" s="336"/>
      <c r="C34" s="25"/>
      <c r="D34" s="165" t="s">
        <v>34</v>
      </c>
      <c r="E34" s="160"/>
      <c r="F34" s="261">
        <f t="shared" si="1"/>
        <v>0</v>
      </c>
      <c r="G34" s="305">
        <f>O34/($G$10+$I$10+$M$10)*$G$10</f>
        <v>29281.112865329866</v>
      </c>
      <c r="H34" s="308">
        <f t="shared" si="2"/>
        <v>0.43028350021099471</v>
      </c>
      <c r="I34" s="306">
        <f>O34/($G$10+$I$10+$M$10)*$I$10</f>
        <v>38769.632401387353</v>
      </c>
      <c r="J34" s="308">
        <f t="shared" si="3"/>
        <v>0.56971649978900529</v>
      </c>
      <c r="K34" s="162">
        <f t="shared" si="6"/>
        <v>68050.745266717218</v>
      </c>
      <c r="L34" s="307">
        <f t="shared" si="4"/>
        <v>1</v>
      </c>
      <c r="M34" s="162">
        <v>0</v>
      </c>
      <c r="N34" s="308">
        <f t="shared" si="5"/>
        <v>0</v>
      </c>
      <c r="O34" s="324">
        <v>70000</v>
      </c>
      <c r="P34" s="248">
        <f t="shared" si="7"/>
        <v>68050.745266717218</v>
      </c>
      <c r="R34" s="130"/>
      <c r="S34" s="302" t="s">
        <v>169</v>
      </c>
      <c r="U34" s="217" t="s">
        <v>163</v>
      </c>
      <c r="V34" s="64"/>
      <c r="W34" s="64"/>
      <c r="X34" s="64"/>
      <c r="Y34" s="64"/>
    </row>
    <row r="35" spans="2:25" ht="15.6" thickBot="1" x14ac:dyDescent="0.3">
      <c r="B35" s="336"/>
      <c r="C35" s="25"/>
      <c r="D35" s="246" t="s">
        <v>160</v>
      </c>
      <c r="E35" s="160"/>
      <c r="F35" s="261" t="e">
        <f t="shared" si="1"/>
        <v>#DIV/0!</v>
      </c>
      <c r="G35" s="263"/>
      <c r="H35" s="261" t="e">
        <f t="shared" si="2"/>
        <v>#DIV/0!</v>
      </c>
      <c r="I35" s="161">
        <v>0</v>
      </c>
      <c r="J35" s="261" t="e">
        <f t="shared" si="3"/>
        <v>#DIV/0!</v>
      </c>
      <c r="K35" s="162">
        <f t="shared" si="6"/>
        <v>0</v>
      </c>
      <c r="L35" s="261" t="e">
        <f t="shared" si="4"/>
        <v>#DIV/0!</v>
      </c>
      <c r="M35" s="162">
        <f>O35/($G$9+$I$9+$M$9)*$M$9</f>
        <v>0</v>
      </c>
      <c r="N35" s="261" t="e">
        <f t="shared" si="5"/>
        <v>#DIV/0!</v>
      </c>
      <c r="O35" s="324">
        <v>0</v>
      </c>
      <c r="P35" s="248">
        <f t="shared" si="7"/>
        <v>0</v>
      </c>
      <c r="R35" s="130"/>
      <c r="S35" s="130"/>
      <c r="U35" s="217"/>
      <c r="V35" s="64"/>
      <c r="W35" s="64"/>
      <c r="X35" s="64"/>
      <c r="Y35" s="64"/>
    </row>
    <row r="36" spans="2:25" ht="30.6" thickBot="1" x14ac:dyDescent="0.3">
      <c r="B36" s="166" t="s">
        <v>33</v>
      </c>
      <c r="C36" s="39"/>
      <c r="D36" s="40" t="s">
        <v>32</v>
      </c>
      <c r="E36" s="224"/>
      <c r="F36" s="272">
        <f t="shared" si="1"/>
        <v>0</v>
      </c>
      <c r="G36" s="263">
        <f>O36/($G$9+$I$9+$M$9)*$G$9</f>
        <v>160186.12669985747</v>
      </c>
      <c r="H36" s="383">
        <f t="shared" si="2"/>
        <v>0.41073365820476282</v>
      </c>
      <c r="I36" s="161">
        <f>O36/($G$9+$I$9+$M$9)*$I$9</f>
        <v>219865.41878507464</v>
      </c>
      <c r="J36" s="272">
        <f t="shared" si="3"/>
        <v>0.56375748406429405</v>
      </c>
      <c r="K36" s="224">
        <f t="shared" si="6"/>
        <v>380051.54548493214</v>
      </c>
      <c r="L36" s="383">
        <f t="shared" si="4"/>
        <v>0.97449114226905686</v>
      </c>
      <c r="M36" s="162">
        <f>O36/($G$9+$I$9+$M$9)*$M$9</f>
        <v>9948.4545150678168</v>
      </c>
      <c r="N36" s="383">
        <f t="shared" si="5"/>
        <v>2.5508857730943125E-2</v>
      </c>
      <c r="O36" s="326">
        <v>389999.99999999994</v>
      </c>
      <c r="P36" s="249">
        <f t="shared" si="7"/>
        <v>389999.99999999994</v>
      </c>
      <c r="Q36" s="133"/>
      <c r="R36" s="130"/>
      <c r="S36" s="301" t="s">
        <v>85</v>
      </c>
      <c r="T36" s="133"/>
      <c r="U36" s="64"/>
      <c r="V36" s="64"/>
      <c r="W36" s="64"/>
      <c r="X36" s="64"/>
      <c r="Y36" s="64"/>
    </row>
    <row r="37" spans="2:25" ht="34.5" customHeight="1" thickBot="1" x14ac:dyDescent="0.3">
      <c r="B37" s="167" t="s">
        <v>31</v>
      </c>
      <c r="C37" s="39"/>
      <c r="D37" s="38" t="s">
        <v>30</v>
      </c>
      <c r="E37" s="224"/>
      <c r="F37" s="272">
        <f t="shared" si="1"/>
        <v>0</v>
      </c>
      <c r="G37" s="263">
        <f>O37/($G$9+$I$9+$M$9)*$G$9</f>
        <v>16018.61266998575</v>
      </c>
      <c r="H37" s="383">
        <f t="shared" si="2"/>
        <v>0.41073365820476282</v>
      </c>
      <c r="I37" s="161">
        <f>O37/($G$9+$I$9+$M$9)*$I$9</f>
        <v>21986.541878507469</v>
      </c>
      <c r="J37" s="272">
        <f t="shared" si="3"/>
        <v>0.56375748406429405</v>
      </c>
      <c r="K37" s="224">
        <f t="shared" si="6"/>
        <v>38005.154548493221</v>
      </c>
      <c r="L37" s="383">
        <f t="shared" si="4"/>
        <v>0.97449114226905698</v>
      </c>
      <c r="M37" s="162">
        <f>O37/($G$9+$I$9+$M$9)*$M$9</f>
        <v>994.84545150678196</v>
      </c>
      <c r="N37" s="383">
        <f t="shared" si="5"/>
        <v>2.5508857730943128E-2</v>
      </c>
      <c r="O37" s="326">
        <v>39000</v>
      </c>
      <c r="P37" s="249">
        <f t="shared" si="7"/>
        <v>39000</v>
      </c>
      <c r="Q37" s="133"/>
      <c r="R37" s="130"/>
      <c r="S37" s="301" t="s">
        <v>85</v>
      </c>
      <c r="T37" s="133"/>
      <c r="U37" s="64"/>
      <c r="V37" s="64"/>
      <c r="W37" s="64"/>
      <c r="X37" s="64"/>
      <c r="Y37" s="64"/>
    </row>
    <row r="38" spans="2:25" ht="15.75" customHeight="1" thickBot="1" x14ac:dyDescent="0.3">
      <c r="B38" s="335" t="s">
        <v>29</v>
      </c>
      <c r="C38" s="6" t="s">
        <v>28</v>
      </c>
      <c r="D38" s="8"/>
      <c r="E38" s="225">
        <f>E39</f>
        <v>0</v>
      </c>
      <c r="F38" s="273">
        <f t="shared" si="1"/>
        <v>0</v>
      </c>
      <c r="G38" s="266">
        <f>G39</f>
        <v>90977.505292354952</v>
      </c>
      <c r="H38" s="273"/>
      <c r="I38" s="225">
        <f>I39</f>
        <v>124872.28272024113</v>
      </c>
      <c r="J38" s="273"/>
      <c r="K38" s="7">
        <f>K39</f>
        <v>215849.78801259608</v>
      </c>
      <c r="L38" s="273"/>
      <c r="M38" s="7">
        <f>M39</f>
        <v>5650.2119874039017</v>
      </c>
      <c r="N38" s="273"/>
      <c r="O38" s="325"/>
      <c r="P38" s="7">
        <f>P39</f>
        <v>221499.99999999997</v>
      </c>
      <c r="Q38" s="134"/>
      <c r="R38" s="130">
        <f>K38*100/P38</f>
        <v>97.449114226905692</v>
      </c>
      <c r="S38" s="134"/>
      <c r="T38" s="134"/>
      <c r="U38" s="64"/>
      <c r="V38" s="64"/>
      <c r="W38" s="64"/>
      <c r="X38" s="64"/>
      <c r="Y38" s="64"/>
    </row>
    <row r="39" spans="2:25" ht="34.5" customHeight="1" thickBot="1" x14ac:dyDescent="0.3">
      <c r="B39" s="337"/>
      <c r="C39" s="37"/>
      <c r="D39" s="82" t="s">
        <v>27</v>
      </c>
      <c r="E39" s="160"/>
      <c r="F39" s="261">
        <f t="shared" si="1"/>
        <v>0</v>
      </c>
      <c r="G39" s="263">
        <f>O39/($G$9+$I$9+$M$9)*$G$9</f>
        <v>90977.505292354952</v>
      </c>
      <c r="H39" s="261">
        <f t="shared" si="2"/>
        <v>0.41073365820476282</v>
      </c>
      <c r="I39" s="161">
        <f>O39/($G$9+$I$9+$M$9)*$I$9</f>
        <v>124872.28272024113</v>
      </c>
      <c r="J39" s="261">
        <f t="shared" si="3"/>
        <v>0.56375748406429416</v>
      </c>
      <c r="K39" s="168">
        <f>+E39+G39+I39</f>
        <v>215849.78801259608</v>
      </c>
      <c r="L39" s="261">
        <f t="shared" si="4"/>
        <v>0.97449114226905698</v>
      </c>
      <c r="M39" s="162">
        <f>O39/($G$9+$I$9+$M$9)*$M$9</f>
        <v>5650.2119874039017</v>
      </c>
      <c r="N39" s="261">
        <f t="shared" si="5"/>
        <v>2.5508857730943125E-2</v>
      </c>
      <c r="O39" s="324">
        <v>221500</v>
      </c>
      <c r="P39" s="250">
        <f>K39+M39</f>
        <v>221499.99999999997</v>
      </c>
      <c r="Q39" s="135"/>
      <c r="R39" s="130"/>
      <c r="S39" s="301" t="s">
        <v>85</v>
      </c>
      <c r="T39" s="135"/>
      <c r="U39" s="64"/>
      <c r="V39" s="64"/>
      <c r="W39" s="64"/>
      <c r="X39" s="64"/>
      <c r="Y39" s="64"/>
    </row>
    <row r="40" spans="2:25" ht="22.65" customHeight="1" thickBot="1" x14ac:dyDescent="0.3">
      <c r="B40" s="169" t="s">
        <v>26</v>
      </c>
      <c r="C40" s="19" t="s">
        <v>25</v>
      </c>
      <c r="D40" s="18"/>
      <c r="E40" s="7"/>
      <c r="F40" s="273">
        <f t="shared" si="1"/>
        <v>0</v>
      </c>
      <c r="G40" s="264">
        <f>O40/($G$9+$I$9+$M$9)*$G$9</f>
        <v>14170.311208064317</v>
      </c>
      <c r="H40" s="273">
        <f t="shared" si="2"/>
        <v>0.41073365820476282</v>
      </c>
      <c r="I40" s="7">
        <f>O40/($G$9+$I$9+$M$9)*$I$9</f>
        <v>19449.633200218144</v>
      </c>
      <c r="J40" s="273">
        <f t="shared" si="3"/>
        <v>0.56375748406429405</v>
      </c>
      <c r="K40" s="7">
        <f>+E40+G40+I40</f>
        <v>33619.944408282463</v>
      </c>
      <c r="L40" s="273">
        <f t="shared" si="4"/>
        <v>0.97449114226905686</v>
      </c>
      <c r="M40" s="7">
        <f>O40/($G$9+$I$9+$M$9)*$M$9</f>
        <v>880.05559171753782</v>
      </c>
      <c r="N40" s="273">
        <f t="shared" si="5"/>
        <v>2.5508857730943125E-2</v>
      </c>
      <c r="O40" s="325">
        <v>34500</v>
      </c>
      <c r="P40" s="7">
        <f>K40+M40</f>
        <v>34500</v>
      </c>
      <c r="Q40" s="136"/>
      <c r="R40" s="130"/>
      <c r="S40" s="301" t="s">
        <v>85</v>
      </c>
      <c r="T40" s="136"/>
      <c r="U40" s="64"/>
      <c r="V40" s="64"/>
      <c r="W40" s="64"/>
      <c r="X40" s="64"/>
      <c r="Y40" s="64"/>
    </row>
    <row r="41" spans="2:25" ht="15.6" thickBot="1" x14ac:dyDescent="0.3">
      <c r="B41" s="170" t="s">
        <v>24</v>
      </c>
      <c r="C41" s="6" t="s">
        <v>23</v>
      </c>
      <c r="D41" s="8"/>
      <c r="E41" s="7">
        <f>SUM(E42:E52)</f>
        <v>0</v>
      </c>
      <c r="F41" s="273">
        <f t="shared" si="1"/>
        <v>0</v>
      </c>
      <c r="G41" s="264">
        <f>SUM(G42:G52)</f>
        <v>470495.40672658093</v>
      </c>
      <c r="H41" s="273"/>
      <c r="I41" s="7">
        <f>SUM(I42:I52)</f>
        <v>645784.19971550372</v>
      </c>
      <c r="J41" s="273"/>
      <c r="K41" s="7">
        <f>SUM(K42:K52)</f>
        <v>1116279.6064420848</v>
      </c>
      <c r="L41" s="273"/>
      <c r="M41" s="7">
        <f>SUM(M42:M52)</f>
        <v>29220.396608615221</v>
      </c>
      <c r="N41" s="273"/>
      <c r="O41" s="325"/>
      <c r="P41" s="7">
        <f>SUM(P42:P52)</f>
        <v>1145500.0030506998</v>
      </c>
      <c r="R41" s="130">
        <f>K41*100/P41</f>
        <v>97.449114226905706</v>
      </c>
      <c r="S41" s="121"/>
      <c r="U41" s="64"/>
      <c r="V41" s="64"/>
      <c r="W41" s="64"/>
      <c r="X41" s="64"/>
      <c r="Y41" s="64"/>
    </row>
    <row r="42" spans="2:25" x14ac:dyDescent="0.25">
      <c r="B42" s="171"/>
      <c r="C42" s="26"/>
      <c r="D42" s="24" t="s">
        <v>22</v>
      </c>
      <c r="E42" s="160"/>
      <c r="F42" s="261">
        <f t="shared" si="1"/>
        <v>0</v>
      </c>
      <c r="G42" s="263">
        <f t="shared" ref="G42:G52" si="12">O42/($G$9+$I$9+$M$9)*$G$9</f>
        <v>160186.12794396974</v>
      </c>
      <c r="H42" s="261">
        <f t="shared" si="2"/>
        <v>0.41073365820476282</v>
      </c>
      <c r="I42" s="161">
        <f t="shared" ref="I42:I52" si="13">O42/($G$9+$I$9+$M$9)*$I$9</f>
        <v>219865.42049269608</v>
      </c>
      <c r="J42" s="261">
        <f t="shared" si="3"/>
        <v>0.56375748406429405</v>
      </c>
      <c r="K42" s="162">
        <f t="shared" ref="K42:K52" si="14">+E42+G42+I42</f>
        <v>380051.54843666579</v>
      </c>
      <c r="L42" s="261">
        <f t="shared" si="4"/>
        <v>0.97449114226905686</v>
      </c>
      <c r="M42" s="162">
        <f t="shared" ref="M42:M52" si="15">O42/($G$9+$I$9+$M$9)*$M$9</f>
        <v>9948.4545923341484</v>
      </c>
      <c r="N42" s="261">
        <f t="shared" si="5"/>
        <v>2.5508857730943128E-2</v>
      </c>
      <c r="O42" s="324">
        <v>390000.00302899996</v>
      </c>
      <c r="P42" s="248">
        <f t="shared" ref="P42:P52" si="16">K42+M42</f>
        <v>390000.00302899996</v>
      </c>
      <c r="Q42" s="137"/>
      <c r="R42" s="130"/>
      <c r="S42" s="301" t="s">
        <v>85</v>
      </c>
      <c r="T42" s="137"/>
      <c r="U42" s="64"/>
      <c r="V42" s="64"/>
      <c r="W42" s="64"/>
      <c r="X42" s="64"/>
      <c r="Y42" s="64"/>
    </row>
    <row r="43" spans="2:25" x14ac:dyDescent="0.25">
      <c r="B43" s="171"/>
      <c r="C43" s="26"/>
      <c r="D43" s="24" t="s">
        <v>21</v>
      </c>
      <c r="E43" s="160"/>
      <c r="F43" s="261" t="e">
        <f t="shared" si="1"/>
        <v>#DIV/0!</v>
      </c>
      <c r="G43" s="263">
        <f t="shared" si="12"/>
        <v>0</v>
      </c>
      <c r="H43" s="261" t="e">
        <f t="shared" si="2"/>
        <v>#DIV/0!</v>
      </c>
      <c r="I43" s="161">
        <f t="shared" si="13"/>
        <v>0</v>
      </c>
      <c r="J43" s="261" t="e">
        <f t="shared" si="3"/>
        <v>#DIV/0!</v>
      </c>
      <c r="K43" s="162">
        <f t="shared" si="14"/>
        <v>0</v>
      </c>
      <c r="L43" s="261" t="e">
        <f t="shared" si="4"/>
        <v>#DIV/0!</v>
      </c>
      <c r="M43" s="162">
        <f t="shared" si="15"/>
        <v>0</v>
      </c>
      <c r="N43" s="261" t="e">
        <f t="shared" si="5"/>
        <v>#DIV/0!</v>
      </c>
      <c r="O43" s="324">
        <v>0</v>
      </c>
      <c r="P43" s="248">
        <f t="shared" si="16"/>
        <v>0</v>
      </c>
      <c r="Q43" s="137"/>
      <c r="R43" s="130"/>
      <c r="S43" s="130"/>
      <c r="T43" s="137"/>
      <c r="U43" s="64"/>
      <c r="V43" s="64"/>
      <c r="W43" s="64"/>
      <c r="X43" s="64"/>
      <c r="Y43" s="64"/>
    </row>
    <row r="44" spans="2:25" x14ac:dyDescent="0.25">
      <c r="B44" s="171"/>
      <c r="C44" s="26"/>
      <c r="D44" s="24" t="s">
        <v>20</v>
      </c>
      <c r="E44" s="160"/>
      <c r="F44" s="261">
        <f t="shared" ref="F44:F64" si="17">E44/$P44</f>
        <v>0</v>
      </c>
      <c r="G44" s="263">
        <f t="shared" si="12"/>
        <v>2259.0371228840499</v>
      </c>
      <c r="H44" s="261">
        <f t="shared" ref="H44:H64" si="18">G44/$P44</f>
        <v>0.41073365820476276</v>
      </c>
      <c r="I44" s="161">
        <f t="shared" si="13"/>
        <v>3100.668911263298</v>
      </c>
      <c r="J44" s="261">
        <f t="shared" ref="J44:J64" si="19">I44/$P44</f>
        <v>0.56375748406429405</v>
      </c>
      <c r="K44" s="162">
        <f t="shared" si="14"/>
        <v>5359.706034147348</v>
      </c>
      <c r="L44" s="261">
        <f t="shared" ref="L44:L64" si="20">K44/$P44</f>
        <v>0.97449114226905686</v>
      </c>
      <c r="M44" s="162">
        <f t="shared" si="15"/>
        <v>140.29884190265292</v>
      </c>
      <c r="N44" s="261">
        <f t="shared" si="5"/>
        <v>2.5508857730943118E-2</v>
      </c>
      <c r="O44" s="324">
        <v>5500.0048760500003</v>
      </c>
      <c r="P44" s="248">
        <f t="shared" si="16"/>
        <v>5500.0048760500013</v>
      </c>
      <c r="R44" s="130"/>
      <c r="S44" s="301" t="s">
        <v>85</v>
      </c>
      <c r="U44" s="64"/>
      <c r="V44" s="64"/>
      <c r="W44" s="64"/>
      <c r="X44" s="64"/>
      <c r="Y44" s="64"/>
    </row>
    <row r="45" spans="2:25" x14ac:dyDescent="0.25">
      <c r="B45" s="171"/>
      <c r="C45" s="26"/>
      <c r="D45" s="24" t="s">
        <v>19</v>
      </c>
      <c r="E45" s="160"/>
      <c r="F45" s="261">
        <f t="shared" si="17"/>
        <v>0</v>
      </c>
      <c r="G45" s="263">
        <f t="shared" si="12"/>
        <v>12732.741997215206</v>
      </c>
      <c r="H45" s="261">
        <f t="shared" si="18"/>
        <v>0.41073365820476282</v>
      </c>
      <c r="I45" s="161">
        <f t="shared" si="13"/>
        <v>17476.480074616349</v>
      </c>
      <c r="J45" s="261">
        <f t="shared" si="19"/>
        <v>0.56375748406429405</v>
      </c>
      <c r="K45" s="162">
        <f t="shared" si="14"/>
        <v>30209.222071831555</v>
      </c>
      <c r="L45" s="261">
        <f t="shared" si="20"/>
        <v>0.97449114226905698</v>
      </c>
      <c r="M45" s="162">
        <f t="shared" si="15"/>
        <v>790.7745022684411</v>
      </c>
      <c r="N45" s="261">
        <f t="shared" si="5"/>
        <v>2.5508857730943128E-2</v>
      </c>
      <c r="O45" s="324">
        <v>30999.996574099998</v>
      </c>
      <c r="P45" s="248">
        <f t="shared" si="16"/>
        <v>30999.996574099994</v>
      </c>
      <c r="R45" s="130"/>
      <c r="S45" s="301" t="s">
        <v>85</v>
      </c>
      <c r="U45" s="64"/>
      <c r="V45" s="64"/>
      <c r="W45" s="64"/>
      <c r="X45" s="64"/>
      <c r="Y45" s="64"/>
    </row>
    <row r="46" spans="2:25" x14ac:dyDescent="0.25">
      <c r="B46" s="171"/>
      <c r="C46" s="26"/>
      <c r="D46" s="24" t="s">
        <v>18</v>
      </c>
      <c r="E46" s="160"/>
      <c r="F46" s="261">
        <f t="shared" si="17"/>
        <v>0</v>
      </c>
      <c r="G46" s="263">
        <f t="shared" si="12"/>
        <v>6571.7391299615856</v>
      </c>
      <c r="H46" s="261">
        <f t="shared" si="18"/>
        <v>0.41073365820476282</v>
      </c>
      <c r="I46" s="161">
        <f t="shared" si="13"/>
        <v>9020.1205667616141</v>
      </c>
      <c r="J46" s="261">
        <f t="shared" si="19"/>
        <v>0.56375748406429405</v>
      </c>
      <c r="K46" s="162">
        <f t="shared" si="14"/>
        <v>15591.859696723201</v>
      </c>
      <c r="L46" s="261">
        <f t="shared" si="20"/>
        <v>0.97449114226905686</v>
      </c>
      <c r="M46" s="162">
        <f t="shared" si="15"/>
        <v>408.14176087680107</v>
      </c>
      <c r="N46" s="261">
        <f t="shared" si="5"/>
        <v>2.5508857730943125E-2</v>
      </c>
      <c r="O46" s="324">
        <v>16000.001457600001</v>
      </c>
      <c r="P46" s="248">
        <f t="shared" si="16"/>
        <v>16000.001457600001</v>
      </c>
      <c r="R46" s="130"/>
      <c r="S46" s="301" t="s">
        <v>85</v>
      </c>
      <c r="U46" s="64"/>
      <c r="V46" s="64"/>
      <c r="W46" s="64"/>
      <c r="X46" s="64"/>
      <c r="Y46" s="64"/>
    </row>
    <row r="47" spans="2:25" x14ac:dyDescent="0.25">
      <c r="B47" s="171"/>
      <c r="C47" s="26"/>
      <c r="D47" s="24" t="s">
        <v>17</v>
      </c>
      <c r="E47" s="160"/>
      <c r="F47" s="261">
        <f t="shared" si="17"/>
        <v>0</v>
      </c>
      <c r="G47" s="263">
        <f t="shared" si="12"/>
        <v>8625.4056583219044</v>
      </c>
      <c r="H47" s="261">
        <f t="shared" si="18"/>
        <v>0.41073365820476276</v>
      </c>
      <c r="I47" s="161">
        <f t="shared" si="13"/>
        <v>11838.905567717842</v>
      </c>
      <c r="J47" s="261">
        <f t="shared" si="19"/>
        <v>0.56375748406429405</v>
      </c>
      <c r="K47" s="162">
        <f t="shared" si="14"/>
        <v>20464.311226039747</v>
      </c>
      <c r="L47" s="261">
        <f t="shared" si="20"/>
        <v>0.97449114226905675</v>
      </c>
      <c r="M47" s="162">
        <f t="shared" si="15"/>
        <v>535.68594006025376</v>
      </c>
      <c r="N47" s="261">
        <f t="shared" si="5"/>
        <v>2.5508857730943125E-2</v>
      </c>
      <c r="O47" s="324">
        <v>20999.997166100002</v>
      </c>
      <c r="P47" s="248">
        <f t="shared" si="16"/>
        <v>20999.997166100002</v>
      </c>
      <c r="R47" s="130"/>
      <c r="S47" s="301" t="s">
        <v>85</v>
      </c>
      <c r="U47" s="64"/>
      <c r="V47" s="64"/>
      <c r="W47" s="64"/>
      <c r="X47" s="64"/>
      <c r="Y47" s="64"/>
    </row>
    <row r="48" spans="2:25" x14ac:dyDescent="0.25">
      <c r="B48" s="171"/>
      <c r="C48" s="26"/>
      <c r="D48" s="24" t="s">
        <v>16</v>
      </c>
      <c r="E48" s="160"/>
      <c r="F48" s="261">
        <f t="shared" si="17"/>
        <v>0</v>
      </c>
      <c r="G48" s="263">
        <f t="shared" si="12"/>
        <v>20947.41796333548</v>
      </c>
      <c r="H48" s="261">
        <f t="shared" si="18"/>
        <v>0.41073365820476282</v>
      </c>
      <c r="I48" s="161">
        <f t="shared" si="13"/>
        <v>28751.633601855789</v>
      </c>
      <c r="J48" s="261">
        <f t="shared" si="19"/>
        <v>0.56375748406429405</v>
      </c>
      <c r="K48" s="162">
        <f t="shared" si="14"/>
        <v>49699.051565191272</v>
      </c>
      <c r="L48" s="261">
        <f t="shared" si="20"/>
        <v>0.97449114226905686</v>
      </c>
      <c r="M48" s="162">
        <f t="shared" si="15"/>
        <v>1300.9518309087312</v>
      </c>
      <c r="N48" s="261">
        <f t="shared" si="5"/>
        <v>2.5508857730943125E-2</v>
      </c>
      <c r="O48" s="324">
        <v>51000.003396100001</v>
      </c>
      <c r="P48" s="248">
        <f t="shared" si="16"/>
        <v>51000.003396100001</v>
      </c>
      <c r="Q48" s="138"/>
      <c r="R48" s="130"/>
      <c r="S48" s="301" t="s">
        <v>85</v>
      </c>
      <c r="T48" s="138"/>
      <c r="U48" s="64"/>
      <c r="V48" s="64"/>
      <c r="W48" s="64"/>
      <c r="X48" s="64"/>
      <c r="Y48" s="64"/>
    </row>
    <row r="49" spans="1:25" x14ac:dyDescent="0.25">
      <c r="B49" s="171"/>
      <c r="C49" s="35"/>
      <c r="D49" s="34" t="s">
        <v>15</v>
      </c>
      <c r="E49" s="160"/>
      <c r="F49" s="261">
        <f t="shared" si="17"/>
        <v>0</v>
      </c>
      <c r="G49" s="263">
        <f t="shared" si="12"/>
        <v>184830.14619214326</v>
      </c>
      <c r="H49" s="261">
        <f t="shared" si="18"/>
        <v>0.41073365820476287</v>
      </c>
      <c r="I49" s="161">
        <f t="shared" si="13"/>
        <v>253690.8678289323</v>
      </c>
      <c r="J49" s="261">
        <f t="shared" si="19"/>
        <v>0.56375748406429405</v>
      </c>
      <c r="K49" s="162">
        <f t="shared" si="14"/>
        <v>438521.01402107556</v>
      </c>
      <c r="L49" s="261">
        <f t="shared" si="20"/>
        <v>0.97449114226905698</v>
      </c>
      <c r="M49" s="162">
        <f t="shared" si="15"/>
        <v>11478.985978924406</v>
      </c>
      <c r="N49" s="261">
        <f t="shared" si="5"/>
        <v>2.5508857730943128E-2</v>
      </c>
      <c r="O49" s="324">
        <v>450000</v>
      </c>
      <c r="P49" s="248">
        <f t="shared" si="16"/>
        <v>449999.99999999994</v>
      </c>
      <c r="Q49" s="124"/>
      <c r="R49" s="130"/>
      <c r="S49" s="301" t="s">
        <v>85</v>
      </c>
      <c r="T49" s="124"/>
      <c r="U49" s="64"/>
      <c r="V49" s="64"/>
      <c r="W49" s="64"/>
      <c r="X49" s="64"/>
      <c r="Y49" s="64"/>
    </row>
    <row r="50" spans="1:25" x14ac:dyDescent="0.25">
      <c r="B50" s="171"/>
      <c r="C50" s="35"/>
      <c r="D50" s="34" t="s">
        <v>14</v>
      </c>
      <c r="E50" s="160"/>
      <c r="F50" s="261">
        <f t="shared" si="17"/>
        <v>0</v>
      </c>
      <c r="G50" s="263">
        <f t="shared" si="12"/>
        <v>37992.861967628218</v>
      </c>
      <c r="H50" s="261">
        <f t="shared" si="18"/>
        <v>0.41073365820476276</v>
      </c>
      <c r="I50" s="161">
        <f t="shared" si="13"/>
        <v>52147.565331970451</v>
      </c>
      <c r="J50" s="261">
        <f t="shared" si="19"/>
        <v>0.56375748406429405</v>
      </c>
      <c r="K50" s="162">
        <f t="shared" si="14"/>
        <v>90140.427299598668</v>
      </c>
      <c r="L50" s="261">
        <f t="shared" si="20"/>
        <v>0.97449114226905675</v>
      </c>
      <c r="M50" s="162">
        <f t="shared" si="15"/>
        <v>2359.5692521513201</v>
      </c>
      <c r="N50" s="261">
        <f t="shared" si="5"/>
        <v>2.5508857730943125E-2</v>
      </c>
      <c r="O50" s="324">
        <v>92499.996551749995</v>
      </c>
      <c r="P50" s="248">
        <f t="shared" si="16"/>
        <v>92499.996551749995</v>
      </c>
      <c r="Q50" s="124"/>
      <c r="R50" s="130"/>
      <c r="S50" s="301" t="s">
        <v>85</v>
      </c>
      <c r="T50" s="124"/>
      <c r="U50" s="64"/>
      <c r="V50" s="64"/>
      <c r="W50" s="64"/>
      <c r="X50" s="64"/>
      <c r="Y50" s="64"/>
    </row>
    <row r="51" spans="1:25" x14ac:dyDescent="0.25">
      <c r="B51" s="171"/>
      <c r="C51" s="25"/>
      <c r="D51" s="33" t="s">
        <v>13</v>
      </c>
      <c r="E51" s="160"/>
      <c r="F51" s="261">
        <f t="shared" si="17"/>
        <v>0</v>
      </c>
      <c r="G51" s="263">
        <f t="shared" si="12"/>
        <v>36349.928751121508</v>
      </c>
      <c r="H51" s="261">
        <f t="shared" si="18"/>
        <v>0.41073365820476282</v>
      </c>
      <c r="I51" s="161">
        <f t="shared" si="13"/>
        <v>49892.537339690025</v>
      </c>
      <c r="J51" s="261">
        <f t="shared" si="19"/>
        <v>0.56375748406429405</v>
      </c>
      <c r="K51" s="162">
        <f t="shared" si="14"/>
        <v>86242.466090811533</v>
      </c>
      <c r="L51" s="261">
        <f t="shared" si="20"/>
        <v>0.97449114226905686</v>
      </c>
      <c r="M51" s="162">
        <f t="shared" si="15"/>
        <v>2257.5339091884666</v>
      </c>
      <c r="N51" s="261">
        <f t="shared" si="5"/>
        <v>2.5508857730943125E-2</v>
      </c>
      <c r="O51" s="324">
        <v>88500</v>
      </c>
      <c r="P51" s="248">
        <f t="shared" si="16"/>
        <v>88500</v>
      </c>
      <c r="Q51" s="124"/>
      <c r="R51" s="130"/>
      <c r="S51" s="301" t="s">
        <v>85</v>
      </c>
      <c r="T51" s="124"/>
      <c r="U51" s="64"/>
      <c r="V51" s="64"/>
      <c r="W51" s="64"/>
      <c r="X51" s="64"/>
      <c r="Y51" s="64"/>
    </row>
    <row r="52" spans="1:25" ht="15.6" thickBot="1" x14ac:dyDescent="0.3">
      <c r="B52" s="172"/>
      <c r="C52" s="32"/>
      <c r="D52" s="31" t="s">
        <v>12</v>
      </c>
      <c r="E52" s="160"/>
      <c r="F52" s="261" t="e">
        <f t="shared" si="17"/>
        <v>#DIV/0!</v>
      </c>
      <c r="G52" s="263">
        <f t="shared" si="12"/>
        <v>0</v>
      </c>
      <c r="H52" s="261" t="e">
        <f t="shared" si="18"/>
        <v>#DIV/0!</v>
      </c>
      <c r="I52" s="161">
        <f t="shared" si="13"/>
        <v>0</v>
      </c>
      <c r="J52" s="261" t="e">
        <f t="shared" si="19"/>
        <v>#DIV/0!</v>
      </c>
      <c r="K52" s="162">
        <f t="shared" si="14"/>
        <v>0</v>
      </c>
      <c r="L52" s="261" t="e">
        <f t="shared" si="20"/>
        <v>#DIV/0!</v>
      </c>
      <c r="M52" s="162">
        <f t="shared" si="15"/>
        <v>0</v>
      </c>
      <c r="N52" s="261" t="e">
        <f t="shared" si="5"/>
        <v>#DIV/0!</v>
      </c>
      <c r="O52" s="324">
        <v>0</v>
      </c>
      <c r="P52" s="248">
        <f t="shared" si="16"/>
        <v>0</v>
      </c>
      <c r="R52" s="130"/>
      <c r="S52" s="130"/>
      <c r="U52" s="64"/>
      <c r="V52" s="64"/>
      <c r="W52" s="64"/>
      <c r="X52" s="64"/>
      <c r="Y52" s="64"/>
    </row>
    <row r="53" spans="1:25" ht="15.6" thickBot="1" x14ac:dyDescent="0.3">
      <c r="B53" s="173"/>
      <c r="C53" s="6" t="s">
        <v>11</v>
      </c>
      <c r="D53" s="8"/>
      <c r="E53" s="7">
        <f>SUM(E54:E55)</f>
        <v>0</v>
      </c>
      <c r="F53" s="273">
        <f t="shared" si="17"/>
        <v>0</v>
      </c>
      <c r="G53" s="264">
        <f>SUM(G54:G55)</f>
        <v>38809.151947605504</v>
      </c>
      <c r="H53" s="273"/>
      <c r="I53" s="7">
        <f>SUM(I54:I55)</f>
        <v>53267.974083934649</v>
      </c>
      <c r="J53" s="273"/>
      <c r="K53" s="7">
        <f>SUM(K54:K55)</f>
        <v>92077.12603154016</v>
      </c>
      <c r="L53" s="273"/>
      <c r="M53" s="7">
        <f>SUM(M54:M55)</f>
        <v>2410.2654260598492</v>
      </c>
      <c r="N53" s="273"/>
      <c r="O53" s="325"/>
      <c r="P53" s="7">
        <f>SUM(P54:P55)</f>
        <v>94487.391457599995</v>
      </c>
      <c r="R53" s="130">
        <f>K53*100/P53</f>
        <v>97.449114226905706</v>
      </c>
      <c r="S53" s="121"/>
      <c r="U53" s="64"/>
      <c r="V53" s="64"/>
      <c r="W53" s="64"/>
      <c r="X53" s="64"/>
      <c r="Y53" s="64"/>
    </row>
    <row r="54" spans="1:25" x14ac:dyDescent="0.25">
      <c r="B54" s="172"/>
      <c r="C54" s="26"/>
      <c r="D54" s="24" t="s">
        <v>10</v>
      </c>
      <c r="E54" s="160"/>
      <c r="F54" s="261">
        <f t="shared" si="17"/>
        <v>0</v>
      </c>
      <c r="G54" s="263">
        <f>O54/($G$9+$I$9+$M$9)*$G$9</f>
        <v>31990.972622721063</v>
      </c>
      <c r="H54" s="261">
        <f t="shared" si="18"/>
        <v>0.41073365820476282</v>
      </c>
      <c r="I54" s="161">
        <f>O54/($G$9+$I$9+$M$9)*$I$9</f>
        <v>43909.59902673446</v>
      </c>
      <c r="J54" s="261">
        <f t="shared" si="19"/>
        <v>0.56375748406429416</v>
      </c>
      <c r="K54" s="162">
        <f>+E54+G54+I54</f>
        <v>75900.571649455524</v>
      </c>
      <c r="L54" s="261">
        <f t="shared" si="20"/>
        <v>0.97449114226905698</v>
      </c>
      <c r="M54" s="162">
        <f>O54/($G$9+$I$9+$M$9)*$M$9</f>
        <v>1986.8183505444822</v>
      </c>
      <c r="N54" s="261">
        <f t="shared" si="5"/>
        <v>2.5508857730943125E-2</v>
      </c>
      <c r="O54" s="324">
        <v>77887.39</v>
      </c>
      <c r="P54" s="248">
        <f>K54+M54</f>
        <v>77887.39</v>
      </c>
      <c r="R54" s="130"/>
      <c r="S54" s="301" t="s">
        <v>85</v>
      </c>
      <c r="U54" s="64"/>
      <c r="V54" s="64"/>
      <c r="W54" s="64"/>
      <c r="X54" s="64"/>
      <c r="Y54" s="64"/>
    </row>
    <row r="55" spans="1:25" ht="15.6" thickBot="1" x14ac:dyDescent="0.3">
      <c r="B55" s="174"/>
      <c r="C55" s="25"/>
      <c r="D55" s="28" t="s">
        <v>9</v>
      </c>
      <c r="E55" s="160"/>
      <c r="F55" s="261">
        <f t="shared" si="17"/>
        <v>0</v>
      </c>
      <c r="G55" s="263">
        <f>O55/($G$9+$I$9+$M$9)*$G$9</f>
        <v>6818.1793248844424</v>
      </c>
      <c r="H55" s="261">
        <f t="shared" si="18"/>
        <v>0.41073365820476282</v>
      </c>
      <c r="I55" s="161">
        <f>O55/($G$9+$I$9+$M$9)*$I$9</f>
        <v>9358.37505720019</v>
      </c>
      <c r="J55" s="261">
        <f t="shared" si="19"/>
        <v>0.56375748406429405</v>
      </c>
      <c r="K55" s="162">
        <f>+E55+G55+I55</f>
        <v>16176.554382084632</v>
      </c>
      <c r="L55" s="261">
        <f t="shared" si="20"/>
        <v>0.97449114226905686</v>
      </c>
      <c r="M55" s="162">
        <f>O55/($G$9+$I$9+$M$9)*$M$9</f>
        <v>423.44707551536686</v>
      </c>
      <c r="N55" s="261">
        <f t="shared" si="5"/>
        <v>2.5508857730943125E-2</v>
      </c>
      <c r="O55" s="324">
        <v>16600.001457599999</v>
      </c>
      <c r="P55" s="248">
        <f>K55+M55</f>
        <v>16600.001457599999</v>
      </c>
      <c r="R55" s="130"/>
      <c r="S55" s="301" t="s">
        <v>85</v>
      </c>
      <c r="U55" s="218"/>
      <c r="V55" s="64"/>
      <c r="W55" s="64"/>
      <c r="X55" s="64"/>
      <c r="Y55" s="64"/>
    </row>
    <row r="56" spans="1:25" ht="15.6" thickBot="1" x14ac:dyDescent="0.3">
      <c r="B56" s="348"/>
      <c r="C56" s="6" t="s">
        <v>8</v>
      </c>
      <c r="D56" s="8"/>
      <c r="E56" s="7">
        <f>SUM(E57:E59)</f>
        <v>0</v>
      </c>
      <c r="F56" s="273">
        <f t="shared" si="17"/>
        <v>0</v>
      </c>
      <c r="G56" s="264">
        <f>SUM(G57:G59)</f>
        <v>38403.598236456121</v>
      </c>
      <c r="H56" s="273"/>
      <c r="I56" s="7">
        <f>SUM(I57:I59)</f>
        <v>52711.326399277314</v>
      </c>
      <c r="J56" s="273"/>
      <c r="K56" s="7">
        <f>SUM(K57:K59)</f>
        <v>91114.924635733434</v>
      </c>
      <c r="L56" s="273"/>
      <c r="M56" s="7">
        <f>SUM(M57:M59)</f>
        <v>2385.0782720165635</v>
      </c>
      <c r="N56" s="273"/>
      <c r="O56" s="325"/>
      <c r="P56" s="7">
        <f>SUM(P57:P59)</f>
        <v>93500.002907749993</v>
      </c>
      <c r="Q56" s="129"/>
      <c r="R56" s="130">
        <f>K56*100/P56</f>
        <v>97.449114226905692</v>
      </c>
      <c r="S56" s="121"/>
      <c r="T56" s="129"/>
      <c r="U56" s="219"/>
      <c r="V56" s="64"/>
      <c r="W56" s="64"/>
      <c r="X56" s="64"/>
      <c r="Y56" s="64"/>
    </row>
    <row r="57" spans="1:25" x14ac:dyDescent="0.25">
      <c r="B57" s="349"/>
      <c r="C57" s="26"/>
      <c r="D57" s="24" t="s">
        <v>7</v>
      </c>
      <c r="E57" s="160"/>
      <c r="F57" s="261">
        <f t="shared" si="17"/>
        <v>0</v>
      </c>
      <c r="G57" s="263">
        <f>O57/($G$9+$I$9+$M$9)*$G$9</f>
        <v>21563.518250060843</v>
      </c>
      <c r="H57" s="261">
        <f t="shared" si="18"/>
        <v>0.41073365820476282</v>
      </c>
      <c r="I57" s="161">
        <f>O57/($G$9+$I$9+$M$9)*$I$9</f>
        <v>29597.269552641261</v>
      </c>
      <c r="J57" s="261">
        <f t="shared" si="19"/>
        <v>0.56375748406429405</v>
      </c>
      <c r="K57" s="162">
        <f>E57+G57+I57</f>
        <v>51160.787802702107</v>
      </c>
      <c r="L57" s="261">
        <f t="shared" si="20"/>
        <v>0.97449114226905686</v>
      </c>
      <c r="M57" s="162">
        <f>O57/($G$9+$I$9+$M$9)*$M$9</f>
        <v>1339.2151050478951</v>
      </c>
      <c r="N57" s="261">
        <f t="shared" si="5"/>
        <v>2.5508857730943125E-2</v>
      </c>
      <c r="O57" s="324">
        <v>52500.00290775</v>
      </c>
      <c r="P57" s="248">
        <f>K57+M57</f>
        <v>52500.00290775</v>
      </c>
      <c r="R57" s="130"/>
      <c r="S57" s="301" t="s">
        <v>85</v>
      </c>
      <c r="U57" s="64"/>
      <c r="V57" s="64"/>
      <c r="W57" s="64"/>
      <c r="X57" s="64"/>
      <c r="Y57" s="64"/>
    </row>
    <row r="58" spans="1:25" x14ac:dyDescent="0.25">
      <c r="B58" s="349"/>
      <c r="C58" s="25"/>
      <c r="D58" s="24" t="s">
        <v>6</v>
      </c>
      <c r="E58" s="160"/>
      <c r="F58" s="261">
        <f t="shared" si="17"/>
        <v>0</v>
      </c>
      <c r="G58" s="263">
        <f>O58/($G$9+$I$9+$M$9)*$G$9</f>
        <v>16840.079986395274</v>
      </c>
      <c r="H58" s="261">
        <f t="shared" si="18"/>
        <v>0.41073365820476287</v>
      </c>
      <c r="I58" s="161">
        <f>O58/($G$9+$I$9+$M$9)*$I$9</f>
        <v>23114.056846636056</v>
      </c>
      <c r="J58" s="261">
        <f t="shared" si="19"/>
        <v>0.56375748406429416</v>
      </c>
      <c r="K58" s="162">
        <f>E58+G58+I58</f>
        <v>39954.136833031327</v>
      </c>
      <c r="L58" s="261">
        <f t="shared" si="20"/>
        <v>0.97449114226905698</v>
      </c>
      <c r="M58" s="162">
        <f>O58/($G$9+$I$9+$M$9)*$M$9</f>
        <v>1045.8631669686681</v>
      </c>
      <c r="N58" s="261">
        <f t="shared" si="5"/>
        <v>2.5508857730943128E-2</v>
      </c>
      <c r="O58" s="324">
        <v>41000</v>
      </c>
      <c r="P58" s="248">
        <f>K58+M58</f>
        <v>40999.999999999993</v>
      </c>
      <c r="R58" s="130"/>
      <c r="S58" s="301" t="s">
        <v>85</v>
      </c>
      <c r="U58" s="219"/>
      <c r="V58" s="64"/>
      <c r="W58" s="64"/>
      <c r="X58" s="64"/>
      <c r="Y58" s="64"/>
    </row>
    <row r="59" spans="1:25" ht="15.6" thickBot="1" x14ac:dyDescent="0.3">
      <c r="B59" s="350"/>
      <c r="C59" s="23"/>
      <c r="D59" s="22" t="s">
        <v>5</v>
      </c>
      <c r="E59" s="160"/>
      <c r="F59" s="261" t="e">
        <f t="shared" si="17"/>
        <v>#DIV/0!</v>
      </c>
      <c r="G59" s="263">
        <f>O59/($G$9+$I$9+$M$9)*$G$9</f>
        <v>0</v>
      </c>
      <c r="H59" s="261" t="e">
        <f t="shared" si="18"/>
        <v>#DIV/0!</v>
      </c>
      <c r="I59" s="161">
        <f>O59/($G$9+$I$9+$M$9)*$I$9</f>
        <v>0</v>
      </c>
      <c r="J59" s="261" t="e">
        <f t="shared" si="19"/>
        <v>#DIV/0!</v>
      </c>
      <c r="K59" s="162">
        <f>E59+G59+I59</f>
        <v>0</v>
      </c>
      <c r="L59" s="261" t="e">
        <f t="shared" si="20"/>
        <v>#DIV/0!</v>
      </c>
      <c r="M59" s="162">
        <f>O59/($G$9+$I$9+$M$9)*$M$9</f>
        <v>0</v>
      </c>
      <c r="N59" s="261" t="e">
        <f t="shared" si="5"/>
        <v>#DIV/0!</v>
      </c>
      <c r="O59" s="324">
        <v>0</v>
      </c>
      <c r="P59" s="248">
        <f>K59+M59</f>
        <v>0</v>
      </c>
      <c r="R59" s="130"/>
      <c r="S59" s="130"/>
      <c r="U59" s="64"/>
      <c r="V59" s="64"/>
      <c r="W59" s="64"/>
      <c r="X59" s="64"/>
      <c r="Y59" s="64"/>
    </row>
    <row r="60" spans="1:25" ht="15.6" thickBot="1" x14ac:dyDescent="0.3">
      <c r="B60" s="175"/>
      <c r="C60" s="21" t="s">
        <v>4</v>
      </c>
      <c r="D60" s="20"/>
      <c r="E60" s="7">
        <f>E12+E15+E17+E22+E38+E40+E41+E53+E56+E37+E36</f>
        <v>0</v>
      </c>
      <c r="F60" s="273">
        <f t="shared" si="17"/>
        <v>0</v>
      </c>
      <c r="G60" s="264">
        <f>G12+G15+G17+G22+G38+G40+G41+G53+G56+G37+G36</f>
        <v>3692764.021312031</v>
      </c>
      <c r="H60" s="273"/>
      <c r="I60" s="7">
        <f>I12+I15+I17+I22+I38+I40+I41+I53+I56+I37+I36</f>
        <v>4158049.7592465943</v>
      </c>
      <c r="J60" s="273"/>
      <c r="K60" s="7">
        <f>K12+K15+K17+K22+K38+K40+K41+K53+K56+K37+K36</f>
        <v>7850813.7805586252</v>
      </c>
      <c r="L60" s="273"/>
      <c r="M60" s="7">
        <f>M12+M15+M17+M22+M38+M40+M41+M53+M56+M37+M36</f>
        <v>164468.8763603433</v>
      </c>
      <c r="N60" s="273"/>
      <c r="O60" s="325"/>
      <c r="P60" s="7">
        <f>P12+P15+P17+P22+P38+P40+P41+P53+P56+P37+P36</f>
        <v>8015282.6569189681</v>
      </c>
      <c r="Q60" s="139"/>
      <c r="R60" s="130">
        <f>K60*100/P60</f>
        <v>97.948058934411137</v>
      </c>
      <c r="S60" s="121"/>
      <c r="T60" s="139"/>
      <c r="U60" s="64"/>
      <c r="V60" s="64"/>
      <c r="W60" s="64"/>
      <c r="X60" s="64"/>
      <c r="Y60" s="64"/>
    </row>
    <row r="61" spans="1:25" ht="15.6" thickBot="1" x14ac:dyDescent="0.3">
      <c r="B61" s="175"/>
      <c r="C61" s="351" t="s">
        <v>3</v>
      </c>
      <c r="D61" s="352"/>
      <c r="E61" s="176"/>
      <c r="F61" s="261">
        <f t="shared" si="17"/>
        <v>0</v>
      </c>
      <c r="G61" s="267">
        <v>-381180.61225019064</v>
      </c>
      <c r="H61" s="261">
        <f t="shared" si="18"/>
        <v>-0.69939779646102862</v>
      </c>
      <c r="I61" s="176">
        <v>919441.6300105945</v>
      </c>
      <c r="J61" s="261">
        <f t="shared" si="19"/>
        <v>1.6870098565817719</v>
      </c>
      <c r="K61" s="176">
        <f>+E61+G61+I61</f>
        <v>538261.01776040392</v>
      </c>
      <c r="L61" s="261">
        <f t="shared" si="20"/>
        <v>0.98761206012074343</v>
      </c>
      <c r="M61" s="176">
        <v>6751.5833358172113</v>
      </c>
      <c r="N61" s="261">
        <f t="shared" si="5"/>
        <v>1.2387939879256534E-2</v>
      </c>
      <c r="O61" s="324">
        <v>545012.6</v>
      </c>
      <c r="P61" s="221">
        <f>K61+M61</f>
        <v>545012.60109622113</v>
      </c>
      <c r="Q61" s="140"/>
      <c r="R61" s="130"/>
      <c r="S61" s="122"/>
      <c r="T61" s="140"/>
      <c r="U61" s="218"/>
      <c r="V61" s="64"/>
      <c r="W61" s="64"/>
      <c r="X61" s="64"/>
      <c r="Y61" s="64"/>
    </row>
    <row r="62" spans="1:25" ht="15.6" thickBot="1" x14ac:dyDescent="0.3">
      <c r="B62" s="175"/>
      <c r="C62" s="19" t="s">
        <v>2</v>
      </c>
      <c r="D62" s="18"/>
      <c r="E62" s="45">
        <f t="shared" ref="E62:I62" si="21">E60+E61</f>
        <v>0</v>
      </c>
      <c r="F62" s="273">
        <f t="shared" si="17"/>
        <v>0</v>
      </c>
      <c r="G62" s="314">
        <f t="shared" si="21"/>
        <v>3311583.4090618403</v>
      </c>
      <c r="H62" s="273"/>
      <c r="I62" s="315">
        <f t="shared" si="21"/>
        <v>5077491.3892571889</v>
      </c>
      <c r="J62" s="273"/>
      <c r="K62" s="45">
        <f>K60+K61</f>
        <v>8389074.7983190287</v>
      </c>
      <c r="L62" s="273"/>
      <c r="M62" s="315">
        <f>M60+M61</f>
        <v>171220.45969616051</v>
      </c>
      <c r="N62" s="273"/>
      <c r="O62" s="332">
        <v>8576849.9961754493</v>
      </c>
      <c r="P62" s="45">
        <f>P60+P61</f>
        <v>8560295.2580151893</v>
      </c>
      <c r="Q62" s="141"/>
      <c r="R62" s="130">
        <f>K62*100/P62</f>
        <v>97.999829976240093</v>
      </c>
      <c r="S62" s="121"/>
      <c r="T62" s="141"/>
      <c r="U62" s="64"/>
      <c r="V62" s="64"/>
      <c r="W62" s="64"/>
      <c r="X62" s="64"/>
      <c r="Y62" s="64"/>
    </row>
    <row r="63" spans="1:25" ht="15.6" thickBot="1" x14ac:dyDescent="0.3">
      <c r="B63" s="175"/>
      <c r="C63" s="16"/>
      <c r="D63" s="15" t="s">
        <v>153</v>
      </c>
      <c r="E63" s="14">
        <f t="shared" ref="E63:I63" si="22">E62*(2.1%)</f>
        <v>0</v>
      </c>
      <c r="F63" s="261">
        <f t="shared" si="17"/>
        <v>0</v>
      </c>
      <c r="G63" s="268">
        <f t="shared" si="22"/>
        <v>69543.251590298649</v>
      </c>
      <c r="H63" s="261"/>
      <c r="I63" s="14">
        <f t="shared" si="22"/>
        <v>106627.31917440097</v>
      </c>
      <c r="J63" s="261"/>
      <c r="K63" s="14">
        <f>K62*(2.1%)</f>
        <v>176170.5707646996</v>
      </c>
      <c r="L63" s="261"/>
      <c r="M63" s="14">
        <f>M62*(8.5%)</f>
        <v>14553.739074173645</v>
      </c>
      <c r="N63" s="261"/>
      <c r="O63" s="324"/>
      <c r="P63" s="14">
        <f>M63+K63</f>
        <v>190724.30983887325</v>
      </c>
      <c r="Q63" s="141"/>
      <c r="R63" s="130"/>
      <c r="S63" s="121"/>
      <c r="T63" s="141"/>
      <c r="U63" s="220"/>
      <c r="V63" s="64"/>
      <c r="W63" s="64"/>
      <c r="X63" s="64"/>
      <c r="Y63" s="64"/>
    </row>
    <row r="64" spans="1:25" s="65" customFormat="1" ht="15.6" thickBot="1" x14ac:dyDescent="0.3">
      <c r="A64" s="118"/>
      <c r="B64" s="177"/>
      <c r="C64" s="12" t="s">
        <v>0</v>
      </c>
      <c r="D64" s="11"/>
      <c r="E64" s="178">
        <f t="shared" ref="E64:I64" si="23">E62+E63</f>
        <v>0</v>
      </c>
      <c r="F64" s="271">
        <f t="shared" si="17"/>
        <v>0</v>
      </c>
      <c r="G64" s="269">
        <f t="shared" si="23"/>
        <v>3381126.6606521388</v>
      </c>
      <c r="H64" s="271"/>
      <c r="I64" s="178">
        <f t="shared" si="23"/>
        <v>5184118.7084315894</v>
      </c>
      <c r="J64" s="271"/>
      <c r="K64" s="178">
        <f>K62+K63</f>
        <v>8565245.3690837286</v>
      </c>
      <c r="L64" s="271"/>
      <c r="M64" s="178">
        <f>M62+M63</f>
        <v>185774.19877033416</v>
      </c>
      <c r="N64" s="271"/>
      <c r="O64" s="327"/>
      <c r="P64" s="178">
        <f>P62+P63</f>
        <v>8751019.5678540617</v>
      </c>
      <c r="Q64" s="141"/>
      <c r="R64" s="130">
        <f>K64*100/P64</f>
        <v>97.877113662815304</v>
      </c>
      <c r="S64" s="121"/>
      <c r="T64" s="142"/>
    </row>
    <row r="65" spans="1:25" s="66" customFormat="1" x14ac:dyDescent="0.25">
      <c r="A65" s="119"/>
      <c r="B65" s="143"/>
      <c r="C65" s="115"/>
      <c r="D65" s="144"/>
      <c r="E65" s="144"/>
      <c r="F65" s="144"/>
      <c r="G65" s="313">
        <v>3462390</v>
      </c>
      <c r="H65" s="144"/>
      <c r="I65" s="313">
        <v>4934316</v>
      </c>
      <c r="J65" s="144"/>
      <c r="K65" s="144"/>
      <c r="L65" s="144"/>
      <c r="M65" s="313">
        <v>180143.99617545001</v>
      </c>
      <c r="N65" s="144"/>
      <c r="P65" s="313">
        <v>8768493.0700000003</v>
      </c>
      <c r="Q65" s="141"/>
      <c r="R65" s="119"/>
      <c r="S65" s="119"/>
      <c r="T65" s="119"/>
    </row>
    <row r="66" spans="1:25" s="66" customFormat="1" ht="17.399999999999999" x14ac:dyDescent="0.3">
      <c r="A66" s="119"/>
      <c r="B66" s="143"/>
      <c r="C66" s="115"/>
      <c r="D66" s="382" t="s">
        <v>172</v>
      </c>
      <c r="E66" s="144"/>
      <c r="F66" s="144"/>
      <c r="G66" s="381">
        <v>3462390</v>
      </c>
      <c r="H66" s="144"/>
      <c r="I66" s="381">
        <v>4934316</v>
      </c>
      <c r="J66" s="144"/>
      <c r="K66" s="144"/>
      <c r="L66" s="144"/>
      <c r="M66" s="381">
        <v>180144</v>
      </c>
      <c r="N66" s="144"/>
      <c r="O66" s="328"/>
      <c r="P66" s="116"/>
      <c r="Q66" s="119"/>
      <c r="R66" s="119"/>
      <c r="S66" s="119"/>
      <c r="T66" s="119"/>
      <c r="U66" s="119"/>
      <c r="V66" s="119"/>
      <c r="W66" s="119"/>
      <c r="X66" s="119"/>
      <c r="Y66" s="119"/>
    </row>
    <row r="67" spans="1:25" s="66" customFormat="1" ht="17.399999999999999" x14ac:dyDescent="0.3">
      <c r="A67" s="119"/>
      <c r="B67" s="143"/>
      <c r="C67" s="115"/>
      <c r="D67" s="145" t="s">
        <v>93</v>
      </c>
      <c r="E67" s="146"/>
      <c r="F67" s="146"/>
      <c r="H67" s="146"/>
      <c r="I67" s="146"/>
      <c r="J67" s="146"/>
      <c r="K67" s="146"/>
      <c r="L67" s="146"/>
      <c r="M67" s="146"/>
      <c r="N67" s="146"/>
      <c r="O67" s="329"/>
      <c r="P67" s="147"/>
      <c r="Q67" s="119"/>
      <c r="R67" s="119"/>
      <c r="S67" s="119"/>
      <c r="T67" s="119"/>
      <c r="U67" s="119"/>
      <c r="V67" s="119"/>
      <c r="W67" s="119"/>
      <c r="X67" s="119"/>
      <c r="Y67" s="119"/>
    </row>
    <row r="68" spans="1:25" s="66" customFormat="1" ht="17.399999999999999" x14ac:dyDescent="0.3">
      <c r="A68" s="119"/>
      <c r="B68" s="143"/>
      <c r="C68" s="115"/>
      <c r="D68" s="148" t="s">
        <v>94</v>
      </c>
      <c r="E68" s="149"/>
      <c r="F68" s="149"/>
      <c r="G68" s="149"/>
      <c r="H68" s="149"/>
      <c r="I68" s="149"/>
      <c r="J68" s="149"/>
      <c r="K68" s="149"/>
      <c r="L68" s="149"/>
      <c r="M68" s="149"/>
      <c r="N68" s="149"/>
      <c r="O68" s="330"/>
      <c r="P68" s="252">
        <f ca="1">TODAY()</f>
        <v>45088</v>
      </c>
      <c r="Q68" s="119"/>
      <c r="R68" s="119"/>
      <c r="S68" s="119"/>
      <c r="T68" s="119"/>
      <c r="U68" s="119"/>
      <c r="V68" s="119"/>
      <c r="W68" s="119"/>
      <c r="X68" s="119"/>
      <c r="Y68" s="119"/>
    </row>
    <row r="69" spans="1:25" ht="17.399999999999999" x14ac:dyDescent="0.3">
      <c r="B69" s="143"/>
      <c r="D69" s="343"/>
      <c r="E69" s="344"/>
      <c r="F69" s="344"/>
      <c r="G69" s="344"/>
      <c r="H69" s="344"/>
      <c r="I69" s="344"/>
      <c r="J69" s="344"/>
      <c r="K69" s="344"/>
      <c r="L69" s="344"/>
      <c r="M69" s="344"/>
      <c r="N69" s="344"/>
      <c r="O69" s="344"/>
      <c r="P69" s="345"/>
      <c r="Q69" s="119"/>
      <c r="R69" s="119"/>
      <c r="S69" s="119"/>
      <c r="T69" s="119"/>
    </row>
    <row r="70" spans="1:25" ht="17.399999999999999" x14ac:dyDescent="0.3">
      <c r="B70" s="143"/>
      <c r="D70" s="343"/>
      <c r="E70" s="344"/>
      <c r="F70" s="344"/>
      <c r="G70" s="344"/>
      <c r="H70" s="344"/>
      <c r="I70" s="344"/>
      <c r="J70" s="344"/>
      <c r="K70" s="344"/>
      <c r="L70" s="344"/>
      <c r="M70" s="344"/>
      <c r="N70" s="344"/>
      <c r="O70" s="344"/>
      <c r="P70" s="345"/>
      <c r="Q70" s="119"/>
      <c r="R70" s="119"/>
      <c r="S70" s="119"/>
      <c r="T70" s="119"/>
    </row>
    <row r="71" spans="1:25" ht="17.399999999999999" x14ac:dyDescent="0.3">
      <c r="B71" s="143"/>
      <c r="D71" s="343"/>
      <c r="E71" s="344"/>
      <c r="F71" s="344"/>
      <c r="G71" s="344"/>
      <c r="H71" s="344"/>
      <c r="I71" s="344"/>
      <c r="J71" s="344"/>
      <c r="K71" s="344"/>
      <c r="L71" s="344"/>
      <c r="M71" s="344"/>
      <c r="N71" s="344"/>
      <c r="O71" s="344"/>
      <c r="P71" s="345"/>
      <c r="Q71" s="119"/>
      <c r="R71" s="119"/>
      <c r="S71" s="119"/>
      <c r="T71" s="119"/>
    </row>
    <row r="72" spans="1:25" x14ac:dyDescent="0.25">
      <c r="B72" s="143"/>
      <c r="D72" s="340" t="s">
        <v>95</v>
      </c>
      <c r="E72" s="341"/>
      <c r="F72" s="341"/>
      <c r="G72" s="341"/>
      <c r="H72" s="341"/>
      <c r="I72" s="341"/>
      <c r="J72" s="341"/>
      <c r="K72" s="341"/>
      <c r="L72" s="341"/>
      <c r="M72" s="341"/>
      <c r="N72" s="341"/>
      <c r="O72" s="341"/>
      <c r="P72" s="342"/>
      <c r="Q72" s="119"/>
      <c r="R72" s="119"/>
      <c r="S72" s="119"/>
      <c r="T72" s="119"/>
      <c r="U72" s="117"/>
      <c r="V72" s="118"/>
      <c r="W72" s="118"/>
    </row>
    <row r="73" spans="1:25" x14ac:dyDescent="0.25">
      <c r="B73" s="143"/>
      <c r="P73" s="115"/>
      <c r="Q73" s="119"/>
      <c r="R73" s="119"/>
      <c r="S73" s="119"/>
      <c r="T73" s="119"/>
    </row>
    <row r="74" spans="1:25" x14ac:dyDescent="0.25">
      <c r="B74" s="143"/>
      <c r="P74" s="115"/>
      <c r="Q74" s="115"/>
      <c r="R74" s="115"/>
      <c r="S74" s="115"/>
      <c r="T74" s="115"/>
    </row>
    <row r="75" spans="1:25" x14ac:dyDescent="0.25">
      <c r="B75" s="143"/>
      <c r="P75" s="115"/>
      <c r="Q75" s="115"/>
      <c r="R75" s="115"/>
      <c r="S75" s="115"/>
      <c r="T75" s="115"/>
    </row>
    <row r="76" spans="1:25" x14ac:dyDescent="0.25">
      <c r="B76" s="143"/>
      <c r="P76" s="115"/>
      <c r="Q76" s="115"/>
      <c r="R76" s="115"/>
      <c r="S76" s="115"/>
      <c r="T76" s="115"/>
    </row>
    <row r="77" spans="1:25" x14ac:dyDescent="0.25">
      <c r="B77" s="143"/>
      <c r="P77" s="115"/>
      <c r="Q77" s="115"/>
      <c r="R77" s="115"/>
      <c r="S77" s="115"/>
      <c r="T77" s="115"/>
    </row>
    <row r="78" spans="1:25" x14ac:dyDescent="0.25">
      <c r="B78" s="143"/>
      <c r="P78" s="115"/>
      <c r="Q78" s="115"/>
      <c r="R78" s="115"/>
      <c r="S78" s="115"/>
      <c r="T78" s="115"/>
    </row>
    <row r="79" spans="1:25" x14ac:dyDescent="0.25">
      <c r="B79" s="143"/>
      <c r="P79" s="115"/>
      <c r="Q79" s="115"/>
      <c r="R79" s="115"/>
      <c r="S79" s="115"/>
      <c r="T79" s="115"/>
    </row>
    <row r="80" spans="1:25" x14ac:dyDescent="0.25">
      <c r="B80" s="143"/>
      <c r="P80" s="115"/>
      <c r="Q80" s="115"/>
      <c r="R80" s="115"/>
      <c r="S80" s="115"/>
      <c r="T80" s="115"/>
    </row>
    <row r="81" spans="2:20" ht="18.75" customHeight="1" x14ac:dyDescent="0.25">
      <c r="B81" s="143"/>
      <c r="P81" s="115"/>
      <c r="Q81" s="115"/>
      <c r="R81" s="115"/>
      <c r="S81" s="115"/>
      <c r="T81" s="115"/>
    </row>
    <row r="82" spans="2:20" ht="15" hidden="1" customHeight="1" x14ac:dyDescent="0.25">
      <c r="B82" s="143"/>
      <c r="P82" s="115"/>
      <c r="Q82" s="115"/>
      <c r="R82" s="115"/>
      <c r="S82" s="115"/>
      <c r="T82" s="115"/>
    </row>
    <row r="83" spans="2:20" x14ac:dyDescent="0.25">
      <c r="B83" s="143"/>
      <c r="P83" s="115"/>
      <c r="Q83" s="115"/>
      <c r="R83" s="115"/>
      <c r="S83" s="115"/>
      <c r="T83" s="115"/>
    </row>
    <row r="84" spans="2:20" x14ac:dyDescent="0.25">
      <c r="B84" s="143"/>
      <c r="P84" s="115"/>
      <c r="Q84" s="115"/>
      <c r="R84" s="115"/>
      <c r="S84" s="115"/>
      <c r="T84" s="115"/>
    </row>
    <row r="85" spans="2:20" x14ac:dyDescent="0.25">
      <c r="B85" s="143"/>
      <c r="P85" s="115"/>
      <c r="Q85" s="115"/>
      <c r="R85" s="115"/>
      <c r="S85" s="115"/>
      <c r="T85" s="115"/>
    </row>
    <row r="86" spans="2:20" x14ac:dyDescent="0.25">
      <c r="B86" s="143"/>
      <c r="P86" s="115"/>
      <c r="Q86" s="115"/>
      <c r="R86" s="115"/>
      <c r="S86" s="115"/>
      <c r="T86" s="115"/>
    </row>
    <row r="87" spans="2:20" ht="15" hidden="1" customHeight="1" x14ac:dyDescent="0.25">
      <c r="B87" s="143"/>
      <c r="P87" s="115"/>
      <c r="Q87" s="115"/>
      <c r="R87" s="115"/>
      <c r="S87" s="115"/>
      <c r="T87" s="115"/>
    </row>
    <row r="88" spans="2:20" x14ac:dyDescent="0.25">
      <c r="B88" s="143"/>
      <c r="P88" s="115"/>
      <c r="Q88" s="115"/>
      <c r="R88" s="115"/>
      <c r="S88" s="115"/>
      <c r="T88" s="115"/>
    </row>
    <row r="89" spans="2:20" x14ac:dyDescent="0.25">
      <c r="B89" s="143"/>
      <c r="P89" s="115"/>
      <c r="Q89" s="115"/>
      <c r="R89" s="115"/>
      <c r="S89" s="115"/>
      <c r="T89" s="115"/>
    </row>
    <row r="90" spans="2:20" x14ac:dyDescent="0.25">
      <c r="B90" s="143"/>
      <c r="P90" s="115"/>
      <c r="Q90" s="115"/>
      <c r="R90" s="115"/>
      <c r="S90" s="115"/>
      <c r="T90" s="115"/>
    </row>
    <row r="91" spans="2:20" x14ac:dyDescent="0.25">
      <c r="B91" s="143"/>
      <c r="P91" s="115"/>
      <c r="Q91" s="115"/>
      <c r="R91" s="115"/>
      <c r="S91" s="115"/>
      <c r="T91" s="115"/>
    </row>
    <row r="92" spans="2:20" x14ac:dyDescent="0.25">
      <c r="B92" s="143"/>
      <c r="P92" s="115"/>
      <c r="Q92" s="115"/>
      <c r="R92" s="115"/>
      <c r="S92" s="115"/>
      <c r="T92" s="115"/>
    </row>
    <row r="93" spans="2:20" x14ac:dyDescent="0.25">
      <c r="B93" s="143"/>
      <c r="P93" s="115"/>
      <c r="Q93" s="115"/>
      <c r="R93" s="115"/>
      <c r="S93" s="115"/>
      <c r="T93" s="115"/>
    </row>
    <row r="94" spans="2:20" x14ac:dyDescent="0.25">
      <c r="B94" s="143"/>
      <c r="P94" s="115"/>
      <c r="Q94" s="115"/>
      <c r="R94" s="115"/>
      <c r="S94" s="115"/>
      <c r="T94" s="115"/>
    </row>
    <row r="95" spans="2:20" x14ac:dyDescent="0.25">
      <c r="B95" s="143"/>
      <c r="P95" s="115"/>
      <c r="Q95" s="115"/>
      <c r="R95" s="115"/>
      <c r="S95" s="115"/>
      <c r="T95" s="115"/>
    </row>
    <row r="96" spans="2:20" x14ac:dyDescent="0.25">
      <c r="B96" s="143"/>
      <c r="P96" s="115"/>
      <c r="Q96" s="115"/>
      <c r="R96" s="115"/>
      <c r="S96" s="115"/>
      <c r="T96" s="115"/>
    </row>
    <row r="97" spans="2:20" x14ac:dyDescent="0.25">
      <c r="B97" s="143"/>
      <c r="P97" s="115"/>
      <c r="Q97" s="115"/>
      <c r="R97" s="115"/>
      <c r="S97" s="115"/>
      <c r="T97" s="115"/>
    </row>
  </sheetData>
  <sheetProtection selectLockedCells="1"/>
  <mergeCells count="15">
    <mergeCell ref="C6:C10"/>
    <mergeCell ref="D72:P72"/>
    <mergeCell ref="D71:P71"/>
    <mergeCell ref="V20:X20"/>
    <mergeCell ref="B56:B59"/>
    <mergeCell ref="C61:D61"/>
    <mergeCell ref="D69:P69"/>
    <mergeCell ref="D70:P70"/>
    <mergeCell ref="C22:D22"/>
    <mergeCell ref="B23:B35"/>
    <mergeCell ref="Y20:Y21"/>
    <mergeCell ref="B12:B14"/>
    <mergeCell ref="B15:B16"/>
    <mergeCell ref="B17:B21"/>
    <mergeCell ref="B38:B39"/>
  </mergeCells>
  <conditionalFormatting sqref="C6">
    <cfRule type="expression" priority="5" stopIfTrue="1">
      <formula>TRUE</formula>
    </cfRule>
  </conditionalFormatting>
  <conditionalFormatting sqref="C12 C15 C38 C40:C41 C56">
    <cfRule type="expression" priority="10" stopIfTrue="1">
      <formula>TRUE</formula>
    </cfRule>
  </conditionalFormatting>
  <conditionalFormatting sqref="E64 G64 I64 K64 P64">
    <cfRule type="cellIs" dxfId="11" priority="11" stopIfTrue="1" operator="equal">
      <formula>#REF!</formula>
    </cfRule>
    <cfRule type="cellIs" dxfId="10" priority="12" stopIfTrue="1" operator="notEqual">
      <formula>#REF!</formula>
    </cfRule>
  </conditionalFormatting>
  <conditionalFormatting sqref="M64">
    <cfRule type="cellIs" dxfId="9" priority="1" stopIfTrue="1" operator="equal">
      <formula>#REF!</formula>
    </cfRule>
    <cfRule type="cellIs" dxfId="8" priority="2" stopIfTrue="1" operator="notEqual">
      <formula>#REF!</formula>
    </cfRule>
  </conditionalFormatting>
  <dataValidations count="1">
    <dataValidation type="list" allowBlank="1" showInputMessage="1" showErrorMessage="1" sqref="S13:S14 S16 S18:S21 S23:S30 S31:S34 S36:S37 S39:S40 S42 S44:S51 S52 S43 S54:S55 S57:S59" xr:uid="{00EE7CB1-FF07-4A9C-A002-B5119213E4C1}">
      <formula1>$D$7:$D$10</formula1>
    </dataValidation>
  </dataValidations>
  <printOptions horizontalCentered="1"/>
  <pageMargins left="0.19685039370078741" right="0.19685039370078741" top="0.74803149606299213" bottom="0.55118110236220474" header="0.31496062992125984" footer="0.31496062992125984"/>
  <pageSetup paperSize="8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  <pageSetUpPr fitToPage="1"/>
  </sheetPr>
  <dimension ref="B5:E65"/>
  <sheetViews>
    <sheetView view="pageBreakPreview" topLeftCell="A12" zoomScale="85" zoomScaleNormal="55" zoomScaleSheetLayoutView="85" workbookViewId="0">
      <selection activeCell="E14" sqref="E14"/>
    </sheetView>
  </sheetViews>
  <sheetFormatPr baseColWidth="10" defaultColWidth="11.44140625" defaultRowHeight="15" x14ac:dyDescent="0.25"/>
  <cols>
    <col min="1" max="1" width="3.44140625" style="1" customWidth="1"/>
    <col min="2" max="2" width="24" style="4" customWidth="1"/>
    <col min="3" max="3" width="41.44140625" style="1" customWidth="1"/>
    <col min="4" max="4" width="71" style="1" bestFit="1" customWidth="1"/>
    <col min="5" max="5" width="19.109375" style="3" bestFit="1" customWidth="1"/>
    <col min="6" max="16384" width="11.44140625" style="1"/>
  </cols>
  <sheetData>
    <row r="5" spans="2:5" ht="15.6" thickBot="1" x14ac:dyDescent="0.3">
      <c r="C5" s="2"/>
      <c r="D5" s="2"/>
      <c r="E5" s="5"/>
    </row>
    <row r="6" spans="2:5" ht="15.6" thickBot="1" x14ac:dyDescent="0.3">
      <c r="C6" s="355" t="str">
        <f>'DPR GLOBAL_clé répartition'!C6</f>
        <v>VEFA "OPERATION SILOE"</v>
      </c>
      <c r="D6" s="74" t="s">
        <v>136</v>
      </c>
      <c r="E6" s="275" t="str">
        <f>'DPR GLOBAL_clé répartition'!G6</f>
        <v>LLTS</v>
      </c>
    </row>
    <row r="7" spans="2:5" x14ac:dyDescent="0.25">
      <c r="C7" s="356"/>
      <c r="D7" s="75" t="s">
        <v>120</v>
      </c>
      <c r="E7" s="276">
        <f>'DPR GLOBAL_clé répartition'!G7</f>
        <v>28</v>
      </c>
    </row>
    <row r="8" spans="2:5" x14ac:dyDescent="0.25">
      <c r="C8" s="356"/>
      <c r="D8" s="77" t="s">
        <v>159</v>
      </c>
      <c r="E8" s="239">
        <f>'DPR GLOBAL_clé répartition'!G8</f>
        <v>1505.7</v>
      </c>
    </row>
    <row r="9" spans="2:5" x14ac:dyDescent="0.25">
      <c r="C9" s="356"/>
      <c r="D9" s="77" t="s">
        <v>131</v>
      </c>
      <c r="E9" s="239">
        <f>'DPR GLOBAL_clé répartition'!G9</f>
        <v>1400.84</v>
      </c>
    </row>
    <row r="10" spans="2:5" ht="15.6" thickBot="1" x14ac:dyDescent="0.3">
      <c r="C10" s="357"/>
      <c r="D10" s="76" t="s">
        <v>121</v>
      </c>
      <c r="E10" s="277">
        <f>'DPR GLOBAL_clé répartition'!G10</f>
        <v>1682.4299999999998</v>
      </c>
    </row>
    <row r="11" spans="2:5" ht="15.6" thickBot="1" x14ac:dyDescent="0.3">
      <c r="C11" s="2"/>
      <c r="D11" s="2"/>
      <c r="E11" s="5"/>
    </row>
    <row r="12" spans="2:5" ht="45.6" thickBot="1" x14ac:dyDescent="0.3">
      <c r="B12" s="51" t="s">
        <v>57</v>
      </c>
      <c r="C12" s="50" t="s">
        <v>56</v>
      </c>
      <c r="D12" s="49"/>
      <c r="E12" s="48"/>
    </row>
    <row r="13" spans="2:5" x14ac:dyDescent="0.25">
      <c r="B13" s="358" t="s">
        <v>55</v>
      </c>
      <c r="C13" s="47" t="s">
        <v>54</v>
      </c>
      <c r="D13" s="46"/>
      <c r="E13" s="45">
        <f>SUM(E14:E15)</f>
        <v>410733.65732153918</v>
      </c>
    </row>
    <row r="14" spans="2:5" x14ac:dyDescent="0.25">
      <c r="B14" s="363"/>
      <c r="C14" s="26"/>
      <c r="D14" s="24" t="s">
        <v>53</v>
      </c>
      <c r="E14" s="240">
        <f>'DPR GLOBAL_clé répartition'!G13</f>
        <v>400465.31647122541</v>
      </c>
    </row>
    <row r="15" spans="2:5" ht="15.6" thickBot="1" x14ac:dyDescent="0.3">
      <c r="B15" s="359"/>
      <c r="C15" s="41"/>
      <c r="D15" s="31" t="s">
        <v>52</v>
      </c>
      <c r="E15" s="240">
        <f>'DPR GLOBAL_clé répartition'!G14</f>
        <v>10268.34085031376</v>
      </c>
    </row>
    <row r="16" spans="2:5" ht="15.6" thickBot="1" x14ac:dyDescent="0.3">
      <c r="B16" s="358" t="s">
        <v>51</v>
      </c>
      <c r="C16" s="6" t="s">
        <v>50</v>
      </c>
      <c r="D16" s="8"/>
      <c r="E16" s="7">
        <f>SUM(E17)</f>
        <v>4723.4382697854981</v>
      </c>
    </row>
    <row r="17" spans="2:5" ht="15.6" thickBot="1" x14ac:dyDescent="0.3">
      <c r="B17" s="359"/>
      <c r="C17" s="44"/>
      <c r="D17" s="31" t="s">
        <v>49</v>
      </c>
      <c r="E17" s="240">
        <f>'DPR GLOBAL_clé répartition'!G16</f>
        <v>4723.4382697854981</v>
      </c>
    </row>
    <row r="18" spans="2:5" ht="53.4" customHeight="1" thickBot="1" x14ac:dyDescent="0.3">
      <c r="B18" s="358" t="s">
        <v>48</v>
      </c>
      <c r="C18" s="6" t="s">
        <v>47</v>
      </c>
      <c r="D18" s="8"/>
      <c r="E18" s="7">
        <f>SUM(E19:E22)</f>
        <v>249869.82039720219</v>
      </c>
    </row>
    <row r="19" spans="2:5" x14ac:dyDescent="0.25">
      <c r="B19" s="363"/>
      <c r="C19" s="42"/>
      <c r="D19" s="24" t="s">
        <v>46</v>
      </c>
      <c r="E19" s="240">
        <f>'DPR GLOBAL_clé répartition'!G18</f>
        <v>238225.52087075624</v>
      </c>
    </row>
    <row r="20" spans="2:5" x14ac:dyDescent="0.25">
      <c r="B20" s="363"/>
      <c r="C20" s="25"/>
      <c r="D20" s="33" t="s">
        <v>45</v>
      </c>
      <c r="E20" s="240">
        <f>'DPR GLOBAL_clé répartition'!G19</f>
        <v>6366.3709986076028</v>
      </c>
    </row>
    <row r="21" spans="2:5" x14ac:dyDescent="0.25">
      <c r="B21" s="363"/>
      <c r="C21" s="25"/>
      <c r="D21" s="31" t="s">
        <v>44</v>
      </c>
      <c r="E21" s="240">
        <f>'DPR GLOBAL_clé répartition'!G20</f>
        <v>2957.2813762817386</v>
      </c>
    </row>
    <row r="22" spans="2:5" ht="15.6" thickBot="1" x14ac:dyDescent="0.3">
      <c r="B22" s="359"/>
      <c r="C22" s="41"/>
      <c r="D22" s="33" t="s">
        <v>43</v>
      </c>
      <c r="E22" s="240">
        <f>'DPR GLOBAL_clé répartition'!G21</f>
        <v>2320.6471515565854</v>
      </c>
    </row>
    <row r="23" spans="2:5" ht="21.15" customHeight="1" thickBot="1" x14ac:dyDescent="0.3">
      <c r="B23" s="43"/>
      <c r="C23" s="353" t="s">
        <v>42</v>
      </c>
      <c r="D23" s="354"/>
      <c r="E23" s="27">
        <f>SUM(E24:E36)-E37-E38-E39</f>
        <v>2198376.3925425992</v>
      </c>
    </row>
    <row r="24" spans="2:5" ht="108.75" customHeight="1" x14ac:dyDescent="0.25">
      <c r="B24" s="363" t="s">
        <v>41</v>
      </c>
      <c r="C24" s="42"/>
      <c r="D24" s="164" t="s">
        <v>40</v>
      </c>
      <c r="E24" s="241">
        <f>'DPR GLOBAL_clé répartition'!G23</f>
        <v>1431111.1118557036</v>
      </c>
    </row>
    <row r="25" spans="2:5" x14ac:dyDescent="0.25">
      <c r="B25" s="363"/>
      <c r="C25" s="25"/>
      <c r="D25" s="164" t="s">
        <v>154</v>
      </c>
      <c r="E25" s="241">
        <f>'DPR GLOBAL_clé répartition'!G24</f>
        <v>103703.70370370371</v>
      </c>
    </row>
    <row r="26" spans="2:5" x14ac:dyDescent="0.25">
      <c r="B26" s="363"/>
      <c r="C26" s="25"/>
      <c r="D26" s="164" t="s">
        <v>39</v>
      </c>
      <c r="E26" s="241">
        <f>'DPR GLOBAL_clé répartition'!G25</f>
        <v>82962.962962962949</v>
      </c>
    </row>
    <row r="27" spans="2:5" x14ac:dyDescent="0.25">
      <c r="B27" s="363"/>
      <c r="C27" s="25"/>
      <c r="D27" s="164" t="s">
        <v>155</v>
      </c>
      <c r="E27" s="241">
        <f>'DPR GLOBAL_clé répartition'!G26</f>
        <v>118481.48148148149</v>
      </c>
    </row>
    <row r="28" spans="2:5" x14ac:dyDescent="0.25">
      <c r="B28" s="363"/>
      <c r="C28" s="25"/>
      <c r="D28" s="164" t="s">
        <v>72</v>
      </c>
      <c r="E28" s="241">
        <f>'DPR GLOBAL_clé répartition'!G27</f>
        <v>136629.62962962964</v>
      </c>
    </row>
    <row r="29" spans="2:5" x14ac:dyDescent="0.25">
      <c r="B29" s="363"/>
      <c r="C29" s="25"/>
      <c r="D29" s="164" t="s">
        <v>156</v>
      </c>
      <c r="E29" s="241">
        <f>'DPR GLOBAL_clé répartition'!G28</f>
        <v>51451.098320508201</v>
      </c>
    </row>
    <row r="30" spans="2:5" x14ac:dyDescent="0.25">
      <c r="B30" s="363"/>
      <c r="C30" s="41"/>
      <c r="D30" s="164" t="s">
        <v>38</v>
      </c>
      <c r="E30" s="241">
        <f>'DPR GLOBAL_clé répartition'!G29</f>
        <v>110898.08857659445</v>
      </c>
    </row>
    <row r="31" spans="2:5" x14ac:dyDescent="0.25">
      <c r="B31" s="363"/>
      <c r="C31" s="25"/>
      <c r="D31" s="164" t="s">
        <v>37</v>
      </c>
      <c r="E31" s="241">
        <f>'DPR GLOBAL_clé répartition'!G30</f>
        <v>96933.14189859193</v>
      </c>
    </row>
    <row r="32" spans="2:5" x14ac:dyDescent="0.25">
      <c r="B32" s="363"/>
      <c r="C32" s="25"/>
      <c r="D32" s="164" t="s">
        <v>36</v>
      </c>
      <c r="E32" s="241">
        <f>'DPR GLOBAL_clé répartition'!G31</f>
        <v>65464.202334630347</v>
      </c>
    </row>
    <row r="33" spans="2:5" x14ac:dyDescent="0.25">
      <c r="B33" s="363"/>
      <c r="C33" s="25"/>
      <c r="D33" s="164" t="s">
        <v>92</v>
      </c>
      <c r="E33" s="241">
        <f>'DPR GLOBAL_clé répartition'!G32</f>
        <v>136158.20854700747</v>
      </c>
    </row>
    <row r="34" spans="2:5" x14ac:dyDescent="0.25">
      <c r="B34" s="363"/>
      <c r="C34" s="25"/>
      <c r="D34" s="164" t="s">
        <v>161</v>
      </c>
      <c r="E34" s="241">
        <f>'DPR GLOBAL_clé répartition'!G33</f>
        <v>102483.89502865453</v>
      </c>
    </row>
    <row r="35" spans="2:5" x14ac:dyDescent="0.25">
      <c r="B35" s="363"/>
      <c r="C35" s="25"/>
      <c r="D35" s="165" t="s">
        <v>34</v>
      </c>
      <c r="E35" s="241">
        <f>'DPR GLOBAL_clé répartition'!G34</f>
        <v>29281.112865329866</v>
      </c>
    </row>
    <row r="36" spans="2:5" ht="15.6" thickBot="1" x14ac:dyDescent="0.3">
      <c r="B36" s="363"/>
      <c r="C36" s="25"/>
      <c r="D36" s="246" t="s">
        <v>160</v>
      </c>
      <c r="E36" s="245">
        <f>'DPR GLOBAL_clé répartition'!G35</f>
        <v>0</v>
      </c>
    </row>
    <row r="37" spans="2:5" ht="30.6" thickBot="1" x14ac:dyDescent="0.3">
      <c r="B37" s="83" t="s">
        <v>33</v>
      </c>
      <c r="C37" s="256" t="s">
        <v>164</v>
      </c>
      <c r="D37" s="257" t="s">
        <v>32</v>
      </c>
      <c r="E37" s="283">
        <f>'DPR GLOBAL_clé répartition'!G36</f>
        <v>160186.12669985747</v>
      </c>
    </row>
    <row r="38" spans="2:5" ht="34.5" customHeight="1" thickBot="1" x14ac:dyDescent="0.3">
      <c r="B38" s="78" t="s">
        <v>31</v>
      </c>
      <c r="C38" s="256" t="s">
        <v>164</v>
      </c>
      <c r="D38" s="258" t="s">
        <v>30</v>
      </c>
      <c r="E38" s="284">
        <f>'DPR GLOBAL_clé répartition'!G37</f>
        <v>16018.61266998575</v>
      </c>
    </row>
    <row r="39" spans="2:5" ht="15.75" customHeight="1" thickBot="1" x14ac:dyDescent="0.3">
      <c r="B39" s="358" t="s">
        <v>29</v>
      </c>
      <c r="C39" s="6" t="s">
        <v>28</v>
      </c>
      <c r="D39" s="8"/>
      <c r="E39" s="27">
        <f>E40</f>
        <v>90977.505292354952</v>
      </c>
    </row>
    <row r="40" spans="2:5" ht="50.25" customHeight="1" thickBot="1" x14ac:dyDescent="0.3">
      <c r="B40" s="359"/>
      <c r="C40" s="256" t="s">
        <v>164</v>
      </c>
      <c r="D40" s="259" t="s">
        <v>27</v>
      </c>
      <c r="E40" s="260">
        <f>'DPR GLOBAL_clé répartition'!G39</f>
        <v>90977.505292354952</v>
      </c>
    </row>
    <row r="41" spans="2:5" ht="22.65" customHeight="1" thickBot="1" x14ac:dyDescent="0.3">
      <c r="B41" s="36" t="s">
        <v>26</v>
      </c>
      <c r="C41" s="19" t="s">
        <v>25</v>
      </c>
      <c r="D41" s="18"/>
      <c r="E41" s="243">
        <f>'DPR GLOBAL_clé répartition'!G40</f>
        <v>14170.311208064317</v>
      </c>
    </row>
    <row r="42" spans="2:5" ht="15.6" thickBot="1" x14ac:dyDescent="0.3">
      <c r="B42" s="79" t="s">
        <v>24</v>
      </c>
      <c r="C42" s="6" t="s">
        <v>23</v>
      </c>
      <c r="D42" s="8"/>
      <c r="E42" s="27">
        <f>SUM(E43:E53)</f>
        <v>470495.40672658093</v>
      </c>
    </row>
    <row r="43" spans="2:5" x14ac:dyDescent="0.25">
      <c r="B43" s="80"/>
      <c r="C43" s="26"/>
      <c r="D43" s="24" t="s">
        <v>22</v>
      </c>
      <c r="E43" s="244">
        <f>'DPR GLOBAL_clé répartition'!G42</f>
        <v>160186.12794396974</v>
      </c>
    </row>
    <row r="44" spans="2:5" x14ac:dyDescent="0.25">
      <c r="B44" s="80"/>
      <c r="C44" s="26"/>
      <c r="D44" s="24" t="s">
        <v>21</v>
      </c>
      <c r="E44" s="244">
        <f>'DPR GLOBAL_clé répartition'!G43</f>
        <v>0</v>
      </c>
    </row>
    <row r="45" spans="2:5" x14ac:dyDescent="0.25">
      <c r="B45" s="80"/>
      <c r="C45" s="26"/>
      <c r="D45" s="24" t="s">
        <v>20</v>
      </c>
      <c r="E45" s="244">
        <f>'DPR GLOBAL_clé répartition'!G44</f>
        <v>2259.0371228840499</v>
      </c>
    </row>
    <row r="46" spans="2:5" x14ac:dyDescent="0.25">
      <c r="B46" s="80"/>
      <c r="C46" s="26"/>
      <c r="D46" s="24" t="s">
        <v>19</v>
      </c>
      <c r="E46" s="244">
        <f>'DPR GLOBAL_clé répartition'!G45</f>
        <v>12732.741997215206</v>
      </c>
    </row>
    <row r="47" spans="2:5" x14ac:dyDescent="0.25">
      <c r="B47" s="80"/>
      <c r="C47" s="26"/>
      <c r="D47" s="24" t="s">
        <v>18</v>
      </c>
      <c r="E47" s="244">
        <f>'DPR GLOBAL_clé répartition'!G46</f>
        <v>6571.7391299615856</v>
      </c>
    </row>
    <row r="48" spans="2:5" x14ac:dyDescent="0.25">
      <c r="B48" s="80"/>
      <c r="C48" s="26"/>
      <c r="D48" s="24" t="s">
        <v>17</v>
      </c>
      <c r="E48" s="244">
        <f>'DPR GLOBAL_clé répartition'!G47</f>
        <v>8625.4056583219044</v>
      </c>
    </row>
    <row r="49" spans="2:5" x14ac:dyDescent="0.25">
      <c r="B49" s="80"/>
      <c r="C49" s="26"/>
      <c r="D49" s="24" t="s">
        <v>16</v>
      </c>
      <c r="E49" s="244">
        <f>'DPR GLOBAL_clé répartition'!G48</f>
        <v>20947.41796333548</v>
      </c>
    </row>
    <row r="50" spans="2:5" x14ac:dyDescent="0.25">
      <c r="B50" s="80"/>
      <c r="C50" s="35"/>
      <c r="D50" s="34" t="s">
        <v>15</v>
      </c>
      <c r="E50" s="244">
        <f>'DPR GLOBAL_clé répartition'!G49</f>
        <v>184830.14619214326</v>
      </c>
    </row>
    <row r="51" spans="2:5" x14ac:dyDescent="0.25">
      <c r="B51" s="80"/>
      <c r="C51" s="35"/>
      <c r="D51" s="34" t="s">
        <v>14</v>
      </c>
      <c r="E51" s="244">
        <f>'DPR GLOBAL_clé répartition'!G50</f>
        <v>37992.861967628218</v>
      </c>
    </row>
    <row r="52" spans="2:5" x14ac:dyDescent="0.25">
      <c r="B52" s="80"/>
      <c r="C52" s="25"/>
      <c r="D52" s="33" t="s">
        <v>13</v>
      </c>
      <c r="E52" s="244">
        <f>'DPR GLOBAL_clé répartition'!G51</f>
        <v>36349.928751121508</v>
      </c>
    </row>
    <row r="53" spans="2:5" ht="15.6" thickBot="1" x14ac:dyDescent="0.3">
      <c r="B53" s="29"/>
      <c r="C53" s="32"/>
      <c r="D53" s="31" t="s">
        <v>12</v>
      </c>
      <c r="E53" s="244">
        <f>'DPR GLOBAL_clé répartition'!G52</f>
        <v>0</v>
      </c>
    </row>
    <row r="54" spans="2:5" ht="15.6" thickBot="1" x14ac:dyDescent="0.3">
      <c r="B54" s="30"/>
      <c r="C54" s="6" t="s">
        <v>11</v>
      </c>
      <c r="D54" s="8"/>
      <c r="E54" s="286">
        <f>SUM(E55:E56)</f>
        <v>38809.151947605504</v>
      </c>
    </row>
    <row r="55" spans="2:5" ht="15.6" thickBot="1" x14ac:dyDescent="0.3">
      <c r="B55" s="29"/>
      <c r="C55" s="26"/>
      <c r="D55" s="285" t="s">
        <v>10</v>
      </c>
      <c r="E55" s="288">
        <f>'DPR GLOBAL_clé répartition'!G54</f>
        <v>31990.972622721063</v>
      </c>
    </row>
    <row r="56" spans="2:5" ht="15.6" thickBot="1" x14ac:dyDescent="0.3">
      <c r="B56" s="81"/>
      <c r="C56" s="25"/>
      <c r="D56" s="287" t="s">
        <v>9</v>
      </c>
      <c r="E56" s="288">
        <f>'DPR GLOBAL_clé répartition'!G55</f>
        <v>6818.1793248844424</v>
      </c>
    </row>
    <row r="57" spans="2:5" ht="15.6" thickBot="1" x14ac:dyDescent="0.3">
      <c r="B57" s="360"/>
      <c r="C57" s="6" t="s">
        <v>8</v>
      </c>
      <c r="D57" s="8"/>
      <c r="E57" s="27">
        <f>SUM(E58:E60)</f>
        <v>38403.598236456121</v>
      </c>
    </row>
    <row r="58" spans="2:5" x14ac:dyDescent="0.25">
      <c r="B58" s="361"/>
      <c r="C58" s="26"/>
      <c r="D58" s="24" t="s">
        <v>7</v>
      </c>
      <c r="E58" s="244">
        <f>'DPR GLOBAL_clé répartition'!G57</f>
        <v>21563.518250060843</v>
      </c>
    </row>
    <row r="59" spans="2:5" x14ac:dyDescent="0.25">
      <c r="B59" s="361"/>
      <c r="C59" s="25"/>
      <c r="D59" s="24" t="s">
        <v>6</v>
      </c>
      <c r="E59" s="244">
        <f>'DPR GLOBAL_clé répartition'!G58</f>
        <v>16840.079986395274</v>
      </c>
    </row>
    <row r="60" spans="2:5" ht="15.6" thickBot="1" x14ac:dyDescent="0.3">
      <c r="B60" s="362"/>
      <c r="C60" s="23"/>
      <c r="D60" s="22" t="s">
        <v>5</v>
      </c>
      <c r="E60" s="244">
        <f>'DPR GLOBAL_clé répartition'!G59</f>
        <v>0</v>
      </c>
    </row>
    <row r="61" spans="2:5" ht="15.6" thickBot="1" x14ac:dyDescent="0.3">
      <c r="C61" s="21" t="s">
        <v>4</v>
      </c>
      <c r="D61" s="20"/>
      <c r="E61" s="7">
        <f>E13+E16+E18+E23+E41+E42+E54+E57+E37+E38+E39</f>
        <v>3692764.021312031</v>
      </c>
    </row>
    <row r="62" spans="2:5" ht="15.6" thickBot="1" x14ac:dyDescent="0.3">
      <c r="C62" s="351" t="s">
        <v>3</v>
      </c>
      <c r="D62" s="352"/>
      <c r="E62" s="245">
        <f>'DPR GLOBAL_clé répartition'!G61</f>
        <v>-381180.61225019064</v>
      </c>
    </row>
    <row r="63" spans="2:5" ht="15.6" thickBot="1" x14ac:dyDescent="0.3">
      <c r="C63" s="19" t="s">
        <v>2</v>
      </c>
      <c r="D63" s="18"/>
      <c r="E63" s="17">
        <f>E61+E62</f>
        <v>3311583.4090618403</v>
      </c>
    </row>
    <row r="64" spans="2:5" ht="15.6" thickBot="1" x14ac:dyDescent="0.3">
      <c r="C64" s="16"/>
      <c r="D64" s="15" t="s">
        <v>1</v>
      </c>
      <c r="E64" s="14">
        <f>E63*(2.1%)</f>
        <v>69543.251590298649</v>
      </c>
    </row>
    <row r="65" spans="2:5" s="9" customFormat="1" ht="15.6" thickBot="1" x14ac:dyDescent="0.3">
      <c r="B65" s="13"/>
      <c r="C65" s="12" t="s">
        <v>0</v>
      </c>
      <c r="D65" s="11"/>
      <c r="E65" s="10">
        <f>E63+E64</f>
        <v>3381126.6606521388</v>
      </c>
    </row>
  </sheetData>
  <sheetProtection selectLockedCells="1" selectUnlockedCells="1"/>
  <mergeCells count="9">
    <mergeCell ref="C6:C10"/>
    <mergeCell ref="B39:B40"/>
    <mergeCell ref="B57:B60"/>
    <mergeCell ref="C62:D62"/>
    <mergeCell ref="B13:B15"/>
    <mergeCell ref="B16:B17"/>
    <mergeCell ref="B18:B22"/>
    <mergeCell ref="C23:D23"/>
    <mergeCell ref="B24:B36"/>
  </mergeCells>
  <conditionalFormatting sqref="C6">
    <cfRule type="expression" priority="1" stopIfTrue="1">
      <formula>TRUE</formula>
    </cfRule>
  </conditionalFormatting>
  <conditionalFormatting sqref="C13 C16 C39 C41:C42 C57">
    <cfRule type="expression" priority="2" stopIfTrue="1">
      <formula>TRUE</formula>
    </cfRule>
  </conditionalFormatting>
  <conditionalFormatting sqref="E61 E63 E65">
    <cfRule type="cellIs" dxfId="7" priority="3" stopIfTrue="1" operator="equal">
      <formula>#REF!</formula>
    </cfRule>
    <cfRule type="cellIs" dxfId="6" priority="4" stopIfTrue="1" operator="notEqual">
      <formula>#REF!</formula>
    </cfRule>
  </conditionalFormatting>
  <printOptions horizontalCentered="1"/>
  <pageMargins left="0.19685039370078741" right="0.19685039370078741" top="0.74803149606299213" bottom="0.55118110236220474" header="0.31496062992125984" footer="0.31496062992125984"/>
  <pageSetup paperSize="8" scale="8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  <pageSetUpPr fitToPage="1"/>
  </sheetPr>
  <dimension ref="B5:E65"/>
  <sheetViews>
    <sheetView view="pageBreakPreview" topLeftCell="C12" zoomScale="90" zoomScaleNormal="55" zoomScaleSheetLayoutView="90" workbookViewId="0">
      <selection activeCell="E63" sqref="E63"/>
    </sheetView>
  </sheetViews>
  <sheetFormatPr baseColWidth="10" defaultColWidth="11.44140625" defaultRowHeight="15" x14ac:dyDescent="0.25"/>
  <cols>
    <col min="1" max="1" width="3.44140625" style="1" customWidth="1"/>
    <col min="2" max="2" width="24" style="4" customWidth="1"/>
    <col min="3" max="3" width="41.44140625" style="1" customWidth="1"/>
    <col min="4" max="4" width="71" style="1" bestFit="1" customWidth="1"/>
    <col min="5" max="5" width="19.109375" style="3" bestFit="1" customWidth="1"/>
    <col min="6" max="16384" width="11.44140625" style="1"/>
  </cols>
  <sheetData>
    <row r="5" spans="2:5" ht="15.6" thickBot="1" x14ac:dyDescent="0.3">
      <c r="C5" s="2"/>
      <c r="D5" s="2"/>
      <c r="E5" s="5"/>
    </row>
    <row r="6" spans="2:5" ht="15.6" thickBot="1" x14ac:dyDescent="0.3">
      <c r="C6" s="355" t="str">
        <f>'DPR GLOBAL_clé répartition'!C6</f>
        <v>VEFA "OPERATION SILOE"</v>
      </c>
      <c r="D6" s="74" t="s">
        <v>136</v>
      </c>
      <c r="E6" s="275" t="str">
        <f>'DPR GLOBAL_clé répartition'!I6</f>
        <v>PLS</v>
      </c>
    </row>
    <row r="7" spans="2:5" x14ac:dyDescent="0.25">
      <c r="C7" s="356"/>
      <c r="D7" s="75" t="s">
        <v>120</v>
      </c>
      <c r="E7" s="276">
        <f>'DPR GLOBAL_clé répartition'!I7</f>
        <v>25</v>
      </c>
    </row>
    <row r="8" spans="2:5" x14ac:dyDescent="0.25">
      <c r="C8" s="356"/>
      <c r="D8" s="77" t="s">
        <v>159</v>
      </c>
      <c r="E8" s="239">
        <f>'DPR GLOBAL_clé répartition'!I8</f>
        <v>1596.1</v>
      </c>
    </row>
    <row r="9" spans="2:5" x14ac:dyDescent="0.25">
      <c r="C9" s="356"/>
      <c r="D9" s="77" t="s">
        <v>131</v>
      </c>
      <c r="E9" s="239">
        <f>'DPR GLOBAL_clé répartition'!I9</f>
        <v>1922.74</v>
      </c>
    </row>
    <row r="10" spans="2:5" ht="15.6" thickBot="1" x14ac:dyDescent="0.3">
      <c r="C10" s="357"/>
      <c r="D10" s="76" t="s">
        <v>121</v>
      </c>
      <c r="E10" s="277">
        <f>'DPR GLOBAL_clé répartition'!I10</f>
        <v>2227.62</v>
      </c>
    </row>
    <row r="11" spans="2:5" ht="15.6" thickBot="1" x14ac:dyDescent="0.3">
      <c r="C11" s="2"/>
      <c r="D11" s="2"/>
      <c r="E11" s="5"/>
    </row>
    <row r="12" spans="2:5" ht="45.6" thickBot="1" x14ac:dyDescent="0.3">
      <c r="B12" s="51" t="s">
        <v>57</v>
      </c>
      <c r="C12" s="50" t="s">
        <v>56</v>
      </c>
      <c r="D12" s="49"/>
      <c r="E12" s="48"/>
    </row>
    <row r="13" spans="2:5" x14ac:dyDescent="0.25">
      <c r="B13" s="358" t="s">
        <v>55</v>
      </c>
      <c r="C13" s="47" t="s">
        <v>54</v>
      </c>
      <c r="D13" s="46"/>
      <c r="E13" s="45">
        <f>SUM(E14:E15)</f>
        <v>563757.48285201471</v>
      </c>
    </row>
    <row r="14" spans="2:5" x14ac:dyDescent="0.25">
      <c r="B14" s="363"/>
      <c r="C14" s="26"/>
      <c r="D14" s="24" t="s">
        <v>53</v>
      </c>
      <c r="E14" s="240">
        <f>'DPR GLOBAL_clé répartition'!I13</f>
        <v>549663.54658054025</v>
      </c>
    </row>
    <row r="15" spans="2:5" ht="15.6" thickBot="1" x14ac:dyDescent="0.3">
      <c r="B15" s="359"/>
      <c r="C15" s="41"/>
      <c r="D15" s="31" t="s">
        <v>52</v>
      </c>
      <c r="E15" s="240">
        <f>'DPR GLOBAL_clé répartition'!I14</f>
        <v>14093.936271474458</v>
      </c>
    </row>
    <row r="16" spans="2:5" ht="15.6" thickBot="1" x14ac:dyDescent="0.3">
      <c r="B16" s="358" t="s">
        <v>51</v>
      </c>
      <c r="C16" s="6" t="s">
        <v>50</v>
      </c>
      <c r="D16" s="8"/>
      <c r="E16" s="7">
        <f>SUM(E17)</f>
        <v>6483.2127144051919</v>
      </c>
    </row>
    <row r="17" spans="2:5" ht="15.6" thickBot="1" x14ac:dyDescent="0.3">
      <c r="B17" s="359"/>
      <c r="C17" s="44"/>
      <c r="D17" s="31" t="s">
        <v>49</v>
      </c>
      <c r="E17" s="240">
        <f>'DPR GLOBAL_clé répartition'!I16</f>
        <v>6483.2127144051919</v>
      </c>
    </row>
    <row r="18" spans="2:5" ht="53.4" customHeight="1" thickBot="1" x14ac:dyDescent="0.3">
      <c r="B18" s="358" t="s">
        <v>48</v>
      </c>
      <c r="C18" s="6" t="s">
        <v>47</v>
      </c>
      <c r="D18" s="8"/>
      <c r="E18" s="7">
        <f>SUM(E19:E22)</f>
        <v>342961.86464586714</v>
      </c>
    </row>
    <row r="19" spans="2:5" x14ac:dyDescent="0.25">
      <c r="B19" s="363"/>
      <c r="C19" s="42"/>
      <c r="D19" s="24" t="s">
        <v>46</v>
      </c>
      <c r="E19" s="240">
        <f>'DPR GLOBAL_clé répartition'!I18</f>
        <v>326979.33953844686</v>
      </c>
    </row>
    <row r="20" spans="2:5" x14ac:dyDescent="0.25">
      <c r="B20" s="363"/>
      <c r="C20" s="25"/>
      <c r="D20" s="33" t="s">
        <v>45</v>
      </c>
      <c r="E20" s="240">
        <f>'DPR GLOBAL_clé répartition'!I19</f>
        <v>8738.2400373081746</v>
      </c>
    </row>
    <row r="21" spans="2:5" x14ac:dyDescent="0.25">
      <c r="B21" s="363"/>
      <c r="C21" s="25"/>
      <c r="D21" s="31" t="s">
        <v>44</v>
      </c>
      <c r="E21" s="240">
        <f>'DPR GLOBAL_clé répartition'!I20</f>
        <v>4059.052563770274</v>
      </c>
    </row>
    <row r="22" spans="2:5" ht="15.6" thickBot="1" x14ac:dyDescent="0.3">
      <c r="B22" s="359"/>
      <c r="C22" s="41"/>
      <c r="D22" s="33" t="s">
        <v>43</v>
      </c>
      <c r="E22" s="240">
        <f>'DPR GLOBAL_clé répartition'!I21</f>
        <v>3185.2325063418448</v>
      </c>
    </row>
    <row r="23" spans="2:5" ht="21.15" customHeight="1" thickBot="1" x14ac:dyDescent="0.3">
      <c r="B23" s="43"/>
      <c r="C23" s="353" t="s">
        <v>42</v>
      </c>
      <c r="D23" s="354"/>
      <c r="E23" s="27">
        <f>SUM(E24:E36)-E37-E38-E39</f>
        <v>2106909.8222515504</v>
      </c>
    </row>
    <row r="24" spans="2:5" ht="108.75" customHeight="1" x14ac:dyDescent="0.25">
      <c r="B24" s="363" t="s">
        <v>41</v>
      </c>
      <c r="C24" s="42"/>
      <c r="D24" s="164" t="s">
        <v>40</v>
      </c>
      <c r="E24" s="240">
        <f>'DPR GLOBAL_clé répartition'!I23</f>
        <v>1277777.7784425926</v>
      </c>
    </row>
    <row r="25" spans="2:5" x14ac:dyDescent="0.25">
      <c r="B25" s="363"/>
      <c r="C25" s="25"/>
      <c r="D25" s="164" t="s">
        <v>154</v>
      </c>
      <c r="E25" s="240">
        <f>'DPR GLOBAL_clé répartition'!I24</f>
        <v>92592.592592592599</v>
      </c>
    </row>
    <row r="26" spans="2:5" x14ac:dyDescent="0.25">
      <c r="B26" s="363"/>
      <c r="C26" s="25"/>
      <c r="D26" s="164" t="s">
        <v>39</v>
      </c>
      <c r="E26" s="240">
        <f>'DPR GLOBAL_clé répartition'!I25</f>
        <v>74074.074074074058</v>
      </c>
    </row>
    <row r="27" spans="2:5" x14ac:dyDescent="0.25">
      <c r="B27" s="363"/>
      <c r="C27" s="25"/>
      <c r="D27" s="164" t="s">
        <v>155</v>
      </c>
      <c r="E27" s="240">
        <f>'DPR GLOBAL_clé répartition'!I26</f>
        <v>105787.03703703705</v>
      </c>
    </row>
    <row r="28" spans="2:5" x14ac:dyDescent="0.25">
      <c r="B28" s="363"/>
      <c r="C28" s="25"/>
      <c r="D28" s="164" t="s">
        <v>72</v>
      </c>
      <c r="E28" s="240">
        <f>'DPR GLOBAL_clé répartition'!I27</f>
        <v>121990.74074074074</v>
      </c>
    </row>
    <row r="29" spans="2:5" x14ac:dyDescent="0.25">
      <c r="B29" s="363"/>
      <c r="C29" s="25"/>
      <c r="D29" s="164" t="s">
        <v>156</v>
      </c>
      <c r="E29" s="240">
        <f>'DPR GLOBAL_clé répartition'!I28</f>
        <v>68123.782648152061</v>
      </c>
    </row>
    <row r="30" spans="2:5" x14ac:dyDescent="0.25">
      <c r="B30" s="363"/>
      <c r="C30" s="41"/>
      <c r="D30" s="164" t="s">
        <v>38</v>
      </c>
      <c r="E30" s="240">
        <f>'DPR GLOBAL_clé répartition'!I29</f>
        <v>152214.52187955886</v>
      </c>
    </row>
    <row r="31" spans="2:5" x14ac:dyDescent="0.25">
      <c r="B31" s="363"/>
      <c r="C31" s="25"/>
      <c r="D31" s="164" t="s">
        <v>37</v>
      </c>
      <c r="E31" s="240">
        <f>'DPR GLOBAL_clé répartition'!I30</f>
        <v>133046.76426579669</v>
      </c>
    </row>
    <row r="32" spans="2:5" x14ac:dyDescent="0.25">
      <c r="B32" s="363"/>
      <c r="C32" s="25"/>
      <c r="D32" s="164" t="s">
        <v>36</v>
      </c>
      <c r="E32" s="240">
        <f>'DPR GLOBAL_clé répartition'!I31</f>
        <v>86677.82101167315</v>
      </c>
    </row>
    <row r="33" spans="2:5" x14ac:dyDescent="0.25">
      <c r="B33" s="363"/>
      <c r="C33" s="25"/>
      <c r="D33" s="164" t="s">
        <v>92</v>
      </c>
      <c r="E33" s="240">
        <f>'DPR GLOBAL_clé répartition'!I32</f>
        <v>186885.60713691293</v>
      </c>
    </row>
    <row r="34" spans="2:5" x14ac:dyDescent="0.25">
      <c r="B34" s="363"/>
      <c r="C34" s="25"/>
      <c r="D34" s="164" t="s">
        <v>161</v>
      </c>
      <c r="E34" s="240">
        <f>'DPR GLOBAL_clé répartition'!I33</f>
        <v>135693.71340485572</v>
      </c>
    </row>
    <row r="35" spans="2:5" x14ac:dyDescent="0.25">
      <c r="B35" s="363"/>
      <c r="C35" s="25"/>
      <c r="D35" s="165" t="s">
        <v>34</v>
      </c>
      <c r="E35" s="240">
        <f>'DPR GLOBAL_clé répartition'!I34</f>
        <v>38769.632401387353</v>
      </c>
    </row>
    <row r="36" spans="2:5" ht="15.6" thickBot="1" x14ac:dyDescent="0.3">
      <c r="B36" s="363"/>
      <c r="C36" s="25"/>
      <c r="D36" s="246" t="s">
        <v>160</v>
      </c>
      <c r="E36" s="289">
        <f>'DPR GLOBAL_clé répartition'!I35</f>
        <v>0</v>
      </c>
    </row>
    <row r="37" spans="2:5" ht="30.6" thickBot="1" x14ac:dyDescent="0.3">
      <c r="B37" s="83" t="s">
        <v>33</v>
      </c>
      <c r="C37" s="256" t="s">
        <v>164</v>
      </c>
      <c r="D37" s="257" t="s">
        <v>32</v>
      </c>
      <c r="E37" s="290">
        <f>'DPR GLOBAL_clé répartition'!I36</f>
        <v>219865.41878507464</v>
      </c>
    </row>
    <row r="38" spans="2:5" ht="34.5" customHeight="1" thickBot="1" x14ac:dyDescent="0.3">
      <c r="B38" s="78" t="s">
        <v>31</v>
      </c>
      <c r="C38" s="256" t="s">
        <v>164</v>
      </c>
      <c r="D38" s="258" t="s">
        <v>30</v>
      </c>
      <c r="E38" s="291">
        <f>'DPR GLOBAL_clé répartition'!I37</f>
        <v>21986.541878507469</v>
      </c>
    </row>
    <row r="39" spans="2:5" ht="15.75" customHeight="1" thickBot="1" x14ac:dyDescent="0.3">
      <c r="B39" s="358" t="s">
        <v>29</v>
      </c>
      <c r="C39" s="6" t="s">
        <v>28</v>
      </c>
      <c r="D39" s="8"/>
      <c r="E39" s="27">
        <f>E40</f>
        <v>124872.28272024113</v>
      </c>
    </row>
    <row r="40" spans="2:5" ht="50.25" customHeight="1" thickBot="1" x14ac:dyDescent="0.3">
      <c r="B40" s="359"/>
      <c r="C40" s="256" t="s">
        <v>164</v>
      </c>
      <c r="D40" s="259" t="s">
        <v>27</v>
      </c>
      <c r="E40" s="260">
        <f>'DPR GLOBAL_clé répartition'!I39</f>
        <v>124872.28272024113</v>
      </c>
    </row>
    <row r="41" spans="2:5" ht="22.65" customHeight="1" thickBot="1" x14ac:dyDescent="0.3">
      <c r="B41" s="36" t="s">
        <v>26</v>
      </c>
      <c r="C41" s="19" t="s">
        <v>25</v>
      </c>
      <c r="D41" s="18"/>
      <c r="E41" s="243">
        <f>'DPR GLOBAL_clé répartition'!I40</f>
        <v>19449.633200218144</v>
      </c>
    </row>
    <row r="42" spans="2:5" ht="15.6" thickBot="1" x14ac:dyDescent="0.3">
      <c r="B42" s="79" t="s">
        <v>24</v>
      </c>
      <c r="C42" s="6" t="s">
        <v>23</v>
      </c>
      <c r="D42" s="8"/>
      <c r="E42" s="27">
        <f>SUM(E43:E53)</f>
        <v>645784.19971550372</v>
      </c>
    </row>
    <row r="43" spans="2:5" x14ac:dyDescent="0.25">
      <c r="B43" s="80"/>
      <c r="C43" s="26"/>
      <c r="D43" s="24" t="s">
        <v>22</v>
      </c>
      <c r="E43" s="244">
        <f>'DPR GLOBAL_clé répartition'!I42</f>
        <v>219865.42049269608</v>
      </c>
    </row>
    <row r="44" spans="2:5" x14ac:dyDescent="0.25">
      <c r="B44" s="80"/>
      <c r="C44" s="26"/>
      <c r="D44" s="24" t="s">
        <v>21</v>
      </c>
      <c r="E44" s="244">
        <f>'DPR GLOBAL_clé répartition'!I43</f>
        <v>0</v>
      </c>
    </row>
    <row r="45" spans="2:5" x14ac:dyDescent="0.25">
      <c r="B45" s="80"/>
      <c r="C45" s="26"/>
      <c r="D45" s="24" t="s">
        <v>20</v>
      </c>
      <c r="E45" s="244">
        <f>'DPR GLOBAL_clé répartition'!I44</f>
        <v>3100.668911263298</v>
      </c>
    </row>
    <row r="46" spans="2:5" x14ac:dyDescent="0.25">
      <c r="B46" s="80"/>
      <c r="C46" s="26"/>
      <c r="D46" s="24" t="s">
        <v>19</v>
      </c>
      <c r="E46" s="244">
        <f>'DPR GLOBAL_clé répartition'!I45</f>
        <v>17476.480074616349</v>
      </c>
    </row>
    <row r="47" spans="2:5" x14ac:dyDescent="0.25">
      <c r="B47" s="80"/>
      <c r="C47" s="26"/>
      <c r="D47" s="24" t="s">
        <v>18</v>
      </c>
      <c r="E47" s="244">
        <f>'DPR GLOBAL_clé répartition'!I46</f>
        <v>9020.1205667616141</v>
      </c>
    </row>
    <row r="48" spans="2:5" x14ac:dyDescent="0.25">
      <c r="B48" s="80"/>
      <c r="C48" s="26"/>
      <c r="D48" s="24" t="s">
        <v>17</v>
      </c>
      <c r="E48" s="244">
        <f>'DPR GLOBAL_clé répartition'!I47</f>
        <v>11838.905567717842</v>
      </c>
    </row>
    <row r="49" spans="2:5" x14ac:dyDescent="0.25">
      <c r="B49" s="80"/>
      <c r="C49" s="26"/>
      <c r="D49" s="24" t="s">
        <v>16</v>
      </c>
      <c r="E49" s="244">
        <f>'DPR GLOBAL_clé répartition'!I48</f>
        <v>28751.633601855789</v>
      </c>
    </row>
    <row r="50" spans="2:5" x14ac:dyDescent="0.25">
      <c r="B50" s="80"/>
      <c r="C50" s="35"/>
      <c r="D50" s="34" t="s">
        <v>15</v>
      </c>
      <c r="E50" s="244">
        <f>'DPR GLOBAL_clé répartition'!I49</f>
        <v>253690.8678289323</v>
      </c>
    </row>
    <row r="51" spans="2:5" x14ac:dyDescent="0.25">
      <c r="B51" s="80"/>
      <c r="C51" s="35"/>
      <c r="D51" s="34" t="s">
        <v>14</v>
      </c>
      <c r="E51" s="244">
        <f>'DPR GLOBAL_clé répartition'!I50</f>
        <v>52147.565331970451</v>
      </c>
    </row>
    <row r="52" spans="2:5" x14ac:dyDescent="0.25">
      <c r="B52" s="80"/>
      <c r="C52" s="25"/>
      <c r="D52" s="33" t="s">
        <v>13</v>
      </c>
      <c r="E52" s="244">
        <f>'DPR GLOBAL_clé répartition'!I51</f>
        <v>49892.537339690025</v>
      </c>
    </row>
    <row r="53" spans="2:5" ht="15.6" thickBot="1" x14ac:dyDescent="0.3">
      <c r="B53" s="29"/>
      <c r="C53" s="32"/>
      <c r="D53" s="31" t="s">
        <v>12</v>
      </c>
      <c r="E53" s="244">
        <f>'DPR GLOBAL_clé répartition'!I52</f>
        <v>0</v>
      </c>
    </row>
    <row r="54" spans="2:5" ht="15.6" thickBot="1" x14ac:dyDescent="0.3">
      <c r="B54" s="30"/>
      <c r="C54" s="6" t="s">
        <v>11</v>
      </c>
      <c r="D54" s="8"/>
      <c r="E54" s="27">
        <f>SUM(E55:E56)</f>
        <v>53267.974083934649</v>
      </c>
    </row>
    <row r="55" spans="2:5" x14ac:dyDescent="0.25">
      <c r="B55" s="29"/>
      <c r="C55" s="26"/>
      <c r="D55" s="24" t="s">
        <v>10</v>
      </c>
      <c r="E55" s="244">
        <f>'DPR GLOBAL_clé répartition'!I54</f>
        <v>43909.59902673446</v>
      </c>
    </row>
    <row r="56" spans="2:5" ht="15.6" thickBot="1" x14ac:dyDescent="0.3">
      <c r="B56" s="81"/>
      <c r="C56" s="25"/>
      <c r="D56" s="28" t="s">
        <v>9</v>
      </c>
      <c r="E56" s="244">
        <f>'DPR GLOBAL_clé répartition'!I55</f>
        <v>9358.37505720019</v>
      </c>
    </row>
    <row r="57" spans="2:5" ht="15.6" thickBot="1" x14ac:dyDescent="0.3">
      <c r="B57" s="360"/>
      <c r="C57" s="6" t="s">
        <v>8</v>
      </c>
      <c r="D57" s="8"/>
      <c r="E57" s="27">
        <f>SUM(E58:E60)</f>
        <v>52711.326399277314</v>
      </c>
    </row>
    <row r="58" spans="2:5" x14ac:dyDescent="0.25">
      <c r="B58" s="361"/>
      <c r="C58" s="26"/>
      <c r="D58" s="24" t="s">
        <v>7</v>
      </c>
      <c r="E58" s="244">
        <f>'DPR GLOBAL_clé répartition'!I57</f>
        <v>29597.269552641261</v>
      </c>
    </row>
    <row r="59" spans="2:5" x14ac:dyDescent="0.25">
      <c r="B59" s="361"/>
      <c r="C59" s="25"/>
      <c r="D59" s="24" t="s">
        <v>6</v>
      </c>
      <c r="E59" s="244">
        <f>'DPR GLOBAL_clé répartition'!I58</f>
        <v>23114.056846636056</v>
      </c>
    </row>
    <row r="60" spans="2:5" ht="15.6" thickBot="1" x14ac:dyDescent="0.3">
      <c r="B60" s="362"/>
      <c r="C60" s="23"/>
      <c r="D60" s="22" t="s">
        <v>5</v>
      </c>
      <c r="E60" s="244">
        <f>'DPR GLOBAL_clé répartition'!I59</f>
        <v>0</v>
      </c>
    </row>
    <row r="61" spans="2:5" ht="15.6" thickBot="1" x14ac:dyDescent="0.3">
      <c r="C61" s="21" t="s">
        <v>4</v>
      </c>
      <c r="D61" s="20"/>
      <c r="E61" s="7">
        <f>E13+E16+E18+E23+E41+E42+E54+E57+E37+E38+E39</f>
        <v>4158049.7592465947</v>
      </c>
    </row>
    <row r="62" spans="2:5" ht="15.6" thickBot="1" x14ac:dyDescent="0.3">
      <c r="C62" s="351" t="s">
        <v>3</v>
      </c>
      <c r="D62" s="352"/>
      <c r="E62" s="245">
        <f>'DPR GLOBAL_clé répartition'!I61</f>
        <v>919441.6300105945</v>
      </c>
    </row>
    <row r="63" spans="2:5" ht="15.6" thickBot="1" x14ac:dyDescent="0.3">
      <c r="C63" s="19" t="s">
        <v>2</v>
      </c>
      <c r="D63" s="18"/>
      <c r="E63" s="17">
        <f>E61+E62</f>
        <v>5077491.3892571889</v>
      </c>
    </row>
    <row r="64" spans="2:5" ht="15.6" thickBot="1" x14ac:dyDescent="0.3">
      <c r="C64" s="16"/>
      <c r="D64" s="15" t="s">
        <v>1</v>
      </c>
      <c r="E64" s="14">
        <f>E63*(2.1%)</f>
        <v>106627.31917440097</v>
      </c>
    </row>
    <row r="65" spans="2:5" s="9" customFormat="1" ht="15.6" thickBot="1" x14ac:dyDescent="0.3">
      <c r="B65" s="13"/>
      <c r="C65" s="12" t="s">
        <v>0</v>
      </c>
      <c r="D65" s="11"/>
      <c r="E65" s="10">
        <f>E63+E64</f>
        <v>5184118.7084315894</v>
      </c>
    </row>
  </sheetData>
  <sheetProtection selectLockedCells="1" selectUnlockedCells="1"/>
  <mergeCells count="9">
    <mergeCell ref="C6:C10"/>
    <mergeCell ref="B39:B40"/>
    <mergeCell ref="B57:B60"/>
    <mergeCell ref="C62:D62"/>
    <mergeCell ref="B13:B15"/>
    <mergeCell ref="B16:B17"/>
    <mergeCell ref="B18:B22"/>
    <mergeCell ref="C23:D23"/>
    <mergeCell ref="B24:B36"/>
  </mergeCells>
  <conditionalFormatting sqref="C6">
    <cfRule type="expression" priority="1" stopIfTrue="1">
      <formula>TRUE</formula>
    </cfRule>
  </conditionalFormatting>
  <conditionalFormatting sqref="C13 C16 C39 C41:C42 C57">
    <cfRule type="expression" priority="2" stopIfTrue="1">
      <formula>TRUE</formula>
    </cfRule>
  </conditionalFormatting>
  <conditionalFormatting sqref="E61 E63 E65">
    <cfRule type="cellIs" dxfId="5" priority="3" stopIfTrue="1" operator="equal">
      <formula>#REF!</formula>
    </cfRule>
    <cfRule type="cellIs" dxfId="4" priority="4" stopIfTrue="1" operator="notEqual">
      <formula>#REF!</formula>
    </cfRule>
  </conditionalFormatting>
  <printOptions horizontalCentered="1"/>
  <pageMargins left="0.19685039370078741" right="0.19685039370078741" top="0.74803149606299213" bottom="0.55118110236220474" header="0.31496062992125984" footer="0.31496062992125984"/>
  <pageSetup paperSize="8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CFF"/>
    <pageSetUpPr fitToPage="1"/>
  </sheetPr>
  <dimension ref="B5:E65"/>
  <sheetViews>
    <sheetView view="pageBreakPreview" zoomScaleNormal="55" zoomScaleSheetLayoutView="100" workbookViewId="0">
      <selection activeCell="E63" sqref="E63"/>
    </sheetView>
  </sheetViews>
  <sheetFormatPr baseColWidth="10" defaultColWidth="11.44140625" defaultRowHeight="15" x14ac:dyDescent="0.25"/>
  <cols>
    <col min="1" max="1" width="3.44140625" style="1" customWidth="1"/>
    <col min="2" max="2" width="24" style="4" customWidth="1"/>
    <col min="3" max="3" width="41.44140625" style="1" customWidth="1"/>
    <col min="4" max="4" width="71" style="1" bestFit="1" customWidth="1"/>
    <col min="5" max="5" width="19.109375" style="3" bestFit="1" customWidth="1"/>
    <col min="6" max="16384" width="11.44140625" style="1"/>
  </cols>
  <sheetData>
    <row r="5" spans="2:5" ht="15.6" thickBot="1" x14ac:dyDescent="0.3">
      <c r="C5" s="2"/>
      <c r="D5" s="2"/>
      <c r="E5" s="5"/>
    </row>
    <row r="6" spans="2:5" ht="15.6" thickBot="1" x14ac:dyDescent="0.3">
      <c r="C6" s="355" t="str">
        <f>'DPR GLOBAL_clé répartition'!C6</f>
        <v>VEFA "OPERATION SILOE"</v>
      </c>
      <c r="D6" s="74" t="s">
        <v>136</v>
      </c>
      <c r="E6" s="275" t="str">
        <f>'DPR GLOBAL_clé répartition'!M6</f>
        <v>COMMERCES</v>
      </c>
    </row>
    <row r="7" spans="2:5" x14ac:dyDescent="0.25">
      <c r="C7" s="356"/>
      <c r="D7" s="75" t="s">
        <v>120</v>
      </c>
      <c r="E7" s="276">
        <f>'DPR GLOBAL_clé répartition'!M7</f>
        <v>1</v>
      </c>
    </row>
    <row r="8" spans="2:5" x14ac:dyDescent="0.25">
      <c r="C8" s="356"/>
      <c r="D8" s="77" t="s">
        <v>159</v>
      </c>
      <c r="E8" s="239">
        <f>'DPR GLOBAL_clé répartition'!M8</f>
        <v>87</v>
      </c>
    </row>
    <row r="9" spans="2:5" x14ac:dyDescent="0.25">
      <c r="C9" s="356"/>
      <c r="D9" s="77" t="s">
        <v>131</v>
      </c>
      <c r="E9" s="239">
        <f>'DPR GLOBAL_clé répartition'!M9</f>
        <v>87</v>
      </c>
    </row>
    <row r="10" spans="2:5" ht="15.6" thickBot="1" x14ac:dyDescent="0.3">
      <c r="C10" s="357"/>
      <c r="D10" s="76" t="s">
        <v>121</v>
      </c>
      <c r="E10" s="277">
        <f>'DPR GLOBAL_clé répartition'!M10</f>
        <v>112</v>
      </c>
    </row>
    <row r="11" spans="2:5" ht="15.6" thickBot="1" x14ac:dyDescent="0.3">
      <c r="C11" s="2"/>
      <c r="D11" s="2"/>
      <c r="E11" s="5"/>
    </row>
    <row r="12" spans="2:5" ht="45.6" thickBot="1" x14ac:dyDescent="0.3">
      <c r="B12" s="51" t="s">
        <v>57</v>
      </c>
      <c r="C12" s="50" t="s">
        <v>56</v>
      </c>
      <c r="D12" s="49"/>
      <c r="E12" s="48"/>
    </row>
    <row r="13" spans="2:5" x14ac:dyDescent="0.25">
      <c r="B13" s="358" t="s">
        <v>55</v>
      </c>
      <c r="C13" s="47" t="s">
        <v>54</v>
      </c>
      <c r="D13" s="46"/>
      <c r="E13" s="45">
        <f>SUM(E14:E15)</f>
        <v>25508.857676089996</v>
      </c>
    </row>
    <row r="14" spans="2:5" x14ac:dyDescent="0.25">
      <c r="B14" s="363"/>
      <c r="C14" s="26"/>
      <c r="D14" s="24" t="s">
        <v>53</v>
      </c>
      <c r="E14" s="240">
        <f>'DPR GLOBAL_clé répartition'!M13</f>
        <v>24871.136270378211</v>
      </c>
    </row>
    <row r="15" spans="2:5" ht="15.6" thickBot="1" x14ac:dyDescent="0.3">
      <c r="B15" s="359"/>
      <c r="C15" s="41"/>
      <c r="D15" s="31" t="s">
        <v>52</v>
      </c>
      <c r="E15" s="240">
        <f>'DPR GLOBAL_clé répartition'!M14</f>
        <v>637.72140571178522</v>
      </c>
    </row>
    <row r="16" spans="2:5" ht="15.6" thickBot="1" x14ac:dyDescent="0.3">
      <c r="B16" s="358" t="s">
        <v>51</v>
      </c>
      <c r="C16" s="6" t="s">
        <v>50</v>
      </c>
      <c r="D16" s="8"/>
      <c r="E16" s="7">
        <f>SUM(E17)</f>
        <v>293.35193845930894</v>
      </c>
    </row>
    <row r="17" spans="2:5" ht="15.6" thickBot="1" x14ac:dyDescent="0.3">
      <c r="B17" s="359"/>
      <c r="C17" s="44"/>
      <c r="D17" s="31" t="s">
        <v>49</v>
      </c>
      <c r="E17" s="240">
        <f>'DPR GLOBAL_clé répartition'!M16</f>
        <v>293.35193845930894</v>
      </c>
    </row>
    <row r="18" spans="2:5" ht="53.4" customHeight="1" thickBot="1" x14ac:dyDescent="0.3">
      <c r="B18" s="358" t="s">
        <v>48</v>
      </c>
      <c r="C18" s="6" t="s">
        <v>47</v>
      </c>
      <c r="D18" s="8"/>
      <c r="E18" s="7">
        <f>SUM(E19:E22)</f>
        <v>15518.313565115637</v>
      </c>
    </row>
    <row r="19" spans="2:5" x14ac:dyDescent="0.25">
      <c r="B19" s="363"/>
      <c r="C19" s="42"/>
      <c r="D19" s="24" t="s">
        <v>46</v>
      </c>
      <c r="E19" s="240">
        <f>'DPR GLOBAL_clé répartition'!M18</f>
        <v>14795.137428796861</v>
      </c>
    </row>
    <row r="20" spans="2:5" x14ac:dyDescent="0.25">
      <c r="B20" s="363"/>
      <c r="C20" s="25"/>
      <c r="D20" s="33" t="s">
        <v>45</v>
      </c>
      <c r="E20" s="240">
        <f>'DPR GLOBAL_clé répartition'!M19</f>
        <v>395.38725113422055</v>
      </c>
    </row>
    <row r="21" spans="2:5" x14ac:dyDescent="0.25">
      <c r="B21" s="363"/>
      <c r="C21" s="25"/>
      <c r="D21" s="31" t="s">
        <v>44</v>
      </c>
      <c r="E21" s="240">
        <f>'DPR GLOBAL_clé répartition'!M20</f>
        <v>183.66371586798726</v>
      </c>
    </row>
    <row r="22" spans="2:5" ht="15.6" thickBot="1" x14ac:dyDescent="0.3">
      <c r="B22" s="359"/>
      <c r="C22" s="41"/>
      <c r="D22" s="33" t="s">
        <v>43</v>
      </c>
      <c r="E22" s="240">
        <f>'DPR GLOBAL_clé répartition'!M21</f>
        <v>144.1251693165693</v>
      </c>
    </row>
    <row r="23" spans="2:5" ht="21.15" customHeight="1" thickBot="1" x14ac:dyDescent="0.3">
      <c r="B23" s="43"/>
      <c r="C23" s="353" t="s">
        <v>42</v>
      </c>
      <c r="D23" s="354"/>
      <c r="E23" s="27">
        <f>SUM(E24:E36)-E37-E38-E39</f>
        <v>71659.045328290653</v>
      </c>
    </row>
    <row r="24" spans="2:5" ht="108.75" customHeight="1" x14ac:dyDescent="0.25">
      <c r="B24" s="363" t="s">
        <v>41</v>
      </c>
      <c r="C24" s="42"/>
      <c r="D24" s="164" t="s">
        <v>40</v>
      </c>
      <c r="E24" s="240">
        <f>'DPR GLOBAL_clé répartition'!M23</f>
        <v>51111.111137703701</v>
      </c>
    </row>
    <row r="25" spans="2:5" x14ac:dyDescent="0.25">
      <c r="B25" s="363"/>
      <c r="C25" s="25"/>
      <c r="D25" s="164" t="s">
        <v>154</v>
      </c>
      <c r="E25" s="240">
        <f>'DPR GLOBAL_clé répartition'!M24</f>
        <v>3703.7037037037039</v>
      </c>
    </row>
    <row r="26" spans="2:5" x14ac:dyDescent="0.25">
      <c r="B26" s="363"/>
      <c r="C26" s="25"/>
      <c r="D26" s="164" t="s">
        <v>39</v>
      </c>
      <c r="E26" s="240">
        <f>'DPR GLOBAL_clé répartition'!M25</f>
        <v>2962.9629629629626</v>
      </c>
    </row>
    <row r="27" spans="2:5" x14ac:dyDescent="0.25">
      <c r="B27" s="363"/>
      <c r="C27" s="25"/>
      <c r="D27" s="164" t="s">
        <v>155</v>
      </c>
      <c r="E27" s="240">
        <f>'DPR GLOBAL_clé répartition'!M26</f>
        <v>4231.4814814814818</v>
      </c>
    </row>
    <row r="28" spans="2:5" x14ac:dyDescent="0.25">
      <c r="B28" s="363"/>
      <c r="C28" s="25"/>
      <c r="D28" s="164" t="s">
        <v>72</v>
      </c>
      <c r="E28" s="240">
        <f>'DPR GLOBAL_clé répartition'!M27</f>
        <v>4879.6296296296296</v>
      </c>
    </row>
    <row r="29" spans="2:5" x14ac:dyDescent="0.25">
      <c r="B29" s="363"/>
      <c r="C29" s="25"/>
      <c r="D29" s="164" t="s">
        <v>156</v>
      </c>
      <c r="E29" s="240">
        <f>'DPR GLOBAL_clé répartition'!M28</f>
        <v>0</v>
      </c>
    </row>
    <row r="30" spans="2:5" x14ac:dyDescent="0.25">
      <c r="B30" s="363"/>
      <c r="C30" s="41"/>
      <c r="D30" s="164" t="s">
        <v>38</v>
      </c>
      <c r="E30" s="240">
        <f>'DPR GLOBAL_clé répartition'!M29</f>
        <v>6887.3916408467185</v>
      </c>
    </row>
    <row r="31" spans="2:5" x14ac:dyDescent="0.25">
      <c r="B31" s="363"/>
      <c r="C31" s="25"/>
      <c r="D31" s="164" t="s">
        <v>37</v>
      </c>
      <c r="E31" s="240">
        <f>'DPR GLOBAL_clé répartition'!M30</f>
        <v>6020.0903352113719</v>
      </c>
    </row>
    <row r="32" spans="2:5" x14ac:dyDescent="0.25">
      <c r="B32" s="363"/>
      <c r="C32" s="25"/>
      <c r="D32" s="164" t="s">
        <v>36</v>
      </c>
      <c r="E32" s="240">
        <f>'DPR GLOBAL_clé répartition'!M31</f>
        <v>0</v>
      </c>
    </row>
    <row r="33" spans="2:5" x14ac:dyDescent="0.25">
      <c r="B33" s="363"/>
      <c r="C33" s="25"/>
      <c r="D33" s="164" t="s">
        <v>92</v>
      </c>
      <c r="E33" s="240">
        <f>'DPR GLOBAL_clé répartition'!M32</f>
        <v>8456.1863907295974</v>
      </c>
    </row>
    <row r="34" spans="2:5" x14ac:dyDescent="0.25">
      <c r="B34" s="363"/>
      <c r="C34" s="25"/>
      <c r="D34" s="164" t="s">
        <v>35</v>
      </c>
      <c r="E34" s="240">
        <f>'DPR GLOBAL_clé répartition'!M33</f>
        <v>0</v>
      </c>
    </row>
    <row r="35" spans="2:5" x14ac:dyDescent="0.25">
      <c r="B35" s="363"/>
      <c r="C35" s="25"/>
      <c r="D35" s="165" t="s">
        <v>34</v>
      </c>
      <c r="E35" s="240">
        <f>'DPR GLOBAL_clé répartition'!M34</f>
        <v>0</v>
      </c>
    </row>
    <row r="36" spans="2:5" ht="15.6" thickBot="1" x14ac:dyDescent="0.3">
      <c r="B36" s="363"/>
      <c r="C36" s="25"/>
      <c r="D36" s="246" t="s">
        <v>160</v>
      </c>
      <c r="E36" s="240">
        <f>'DPR GLOBAL_clé répartition'!M35</f>
        <v>0</v>
      </c>
    </row>
    <row r="37" spans="2:5" ht="30.6" thickBot="1" x14ac:dyDescent="0.3">
      <c r="B37" s="83" t="s">
        <v>33</v>
      </c>
      <c r="C37" s="39"/>
      <c r="D37" s="40" t="s">
        <v>32</v>
      </c>
      <c r="E37" s="240">
        <f>'DPR GLOBAL_clé répartition'!M36</f>
        <v>9948.4545150678168</v>
      </c>
    </row>
    <row r="38" spans="2:5" ht="34.5" customHeight="1" thickBot="1" x14ac:dyDescent="0.3">
      <c r="B38" s="78" t="s">
        <v>31</v>
      </c>
      <c r="C38" s="39"/>
      <c r="D38" s="38" t="s">
        <v>30</v>
      </c>
      <c r="E38" s="240">
        <f>'DPR GLOBAL_clé répartition'!M37</f>
        <v>994.84545150678196</v>
      </c>
    </row>
    <row r="39" spans="2:5" ht="15.75" customHeight="1" thickBot="1" x14ac:dyDescent="0.3">
      <c r="B39" s="358" t="s">
        <v>29</v>
      </c>
      <c r="C39" s="6" t="s">
        <v>28</v>
      </c>
      <c r="D39" s="8"/>
      <c r="E39" s="27">
        <f>E40</f>
        <v>5650.2119874039017</v>
      </c>
    </row>
    <row r="40" spans="2:5" ht="50.25" customHeight="1" thickBot="1" x14ac:dyDescent="0.3">
      <c r="B40" s="359"/>
      <c r="C40" s="37"/>
      <c r="D40" s="82" t="s">
        <v>27</v>
      </c>
      <c r="E40" s="242">
        <f>'DPR GLOBAL_clé répartition'!M39</f>
        <v>5650.2119874039017</v>
      </c>
    </row>
    <row r="41" spans="2:5" ht="22.65" customHeight="1" thickBot="1" x14ac:dyDescent="0.3">
      <c r="B41" s="36" t="s">
        <v>26</v>
      </c>
      <c r="C41" s="19" t="s">
        <v>25</v>
      </c>
      <c r="D41" s="18"/>
      <c r="E41" s="243">
        <f>'DPR GLOBAL_clé répartition'!M40</f>
        <v>880.05559171753782</v>
      </c>
    </row>
    <row r="42" spans="2:5" ht="15.6" thickBot="1" x14ac:dyDescent="0.3">
      <c r="B42" s="79" t="s">
        <v>24</v>
      </c>
      <c r="C42" s="6" t="s">
        <v>23</v>
      </c>
      <c r="D42" s="8"/>
      <c r="E42" s="27">
        <f>SUM(E43:E53)</f>
        <v>29220.396608615221</v>
      </c>
    </row>
    <row r="43" spans="2:5" x14ac:dyDescent="0.25">
      <c r="B43" s="80"/>
      <c r="C43" s="26"/>
      <c r="D43" s="24" t="s">
        <v>22</v>
      </c>
      <c r="E43" s="244">
        <f>'DPR GLOBAL_clé répartition'!M42</f>
        <v>9948.4545923341484</v>
      </c>
    </row>
    <row r="44" spans="2:5" x14ac:dyDescent="0.25">
      <c r="B44" s="80"/>
      <c r="C44" s="26"/>
      <c r="D44" s="24" t="s">
        <v>21</v>
      </c>
      <c r="E44" s="244">
        <f>'DPR GLOBAL_clé répartition'!M43</f>
        <v>0</v>
      </c>
    </row>
    <row r="45" spans="2:5" x14ac:dyDescent="0.25">
      <c r="B45" s="80"/>
      <c r="C45" s="26"/>
      <c r="D45" s="24" t="s">
        <v>20</v>
      </c>
      <c r="E45" s="244">
        <f>'DPR GLOBAL_clé répartition'!M44</f>
        <v>140.29884190265292</v>
      </c>
    </row>
    <row r="46" spans="2:5" x14ac:dyDescent="0.25">
      <c r="B46" s="80"/>
      <c r="C46" s="26"/>
      <c r="D46" s="24" t="s">
        <v>19</v>
      </c>
      <c r="E46" s="244">
        <f>'DPR GLOBAL_clé répartition'!M45</f>
        <v>790.7745022684411</v>
      </c>
    </row>
    <row r="47" spans="2:5" x14ac:dyDescent="0.25">
      <c r="B47" s="80"/>
      <c r="C47" s="26"/>
      <c r="D47" s="24" t="s">
        <v>18</v>
      </c>
      <c r="E47" s="244">
        <f>'DPR GLOBAL_clé répartition'!M46</f>
        <v>408.14176087680107</v>
      </c>
    </row>
    <row r="48" spans="2:5" x14ac:dyDescent="0.25">
      <c r="B48" s="80"/>
      <c r="C48" s="26"/>
      <c r="D48" s="24" t="s">
        <v>17</v>
      </c>
      <c r="E48" s="244">
        <f>'DPR GLOBAL_clé répartition'!M47</f>
        <v>535.68594006025376</v>
      </c>
    </row>
    <row r="49" spans="2:5" x14ac:dyDescent="0.25">
      <c r="B49" s="80"/>
      <c r="C49" s="26"/>
      <c r="D49" s="24" t="s">
        <v>16</v>
      </c>
      <c r="E49" s="244">
        <f>'DPR GLOBAL_clé répartition'!M48</f>
        <v>1300.9518309087312</v>
      </c>
    </row>
    <row r="50" spans="2:5" x14ac:dyDescent="0.25">
      <c r="B50" s="80"/>
      <c r="C50" s="35"/>
      <c r="D50" s="34" t="s">
        <v>15</v>
      </c>
      <c r="E50" s="244">
        <f>'DPR GLOBAL_clé répartition'!M49</f>
        <v>11478.985978924406</v>
      </c>
    </row>
    <row r="51" spans="2:5" x14ac:dyDescent="0.25">
      <c r="B51" s="80"/>
      <c r="C51" s="35"/>
      <c r="D51" s="34" t="s">
        <v>14</v>
      </c>
      <c r="E51" s="244">
        <f>'DPR GLOBAL_clé répartition'!M50</f>
        <v>2359.5692521513201</v>
      </c>
    </row>
    <row r="52" spans="2:5" x14ac:dyDescent="0.25">
      <c r="B52" s="80"/>
      <c r="C52" s="25"/>
      <c r="D52" s="33" t="s">
        <v>13</v>
      </c>
      <c r="E52" s="244">
        <f>'DPR GLOBAL_clé répartition'!M51</f>
        <v>2257.5339091884666</v>
      </c>
    </row>
    <row r="53" spans="2:5" ht="15.6" thickBot="1" x14ac:dyDescent="0.3">
      <c r="B53" s="29"/>
      <c r="C53" s="32"/>
      <c r="D53" s="31" t="s">
        <v>12</v>
      </c>
      <c r="E53" s="244">
        <f>'DPR GLOBAL_clé répartition'!M52</f>
        <v>0</v>
      </c>
    </row>
    <row r="54" spans="2:5" ht="15.6" thickBot="1" x14ac:dyDescent="0.3">
      <c r="B54" s="30"/>
      <c r="C54" s="6" t="s">
        <v>11</v>
      </c>
      <c r="D54" s="8"/>
      <c r="E54" s="27">
        <f>SUM(E55:E56)</f>
        <v>2410.2654260598492</v>
      </c>
    </row>
    <row r="55" spans="2:5" x14ac:dyDescent="0.25">
      <c r="B55" s="29"/>
      <c r="C55" s="26"/>
      <c r="D55" s="24" t="s">
        <v>10</v>
      </c>
      <c r="E55" s="244">
        <f>'DPR GLOBAL_clé répartition'!M54</f>
        <v>1986.8183505444822</v>
      </c>
    </row>
    <row r="56" spans="2:5" ht="15.6" thickBot="1" x14ac:dyDescent="0.3">
      <c r="B56" s="81"/>
      <c r="C56" s="25"/>
      <c r="D56" s="28" t="s">
        <v>9</v>
      </c>
      <c r="E56" s="244">
        <f>'DPR GLOBAL_clé répartition'!M55</f>
        <v>423.44707551536686</v>
      </c>
    </row>
    <row r="57" spans="2:5" ht="15.6" thickBot="1" x14ac:dyDescent="0.3">
      <c r="B57" s="360"/>
      <c r="C57" s="6" t="s">
        <v>8</v>
      </c>
      <c r="D57" s="8"/>
      <c r="E57" s="27">
        <f>SUM(E58:E60)</f>
        <v>2385.0782720165635</v>
      </c>
    </row>
    <row r="58" spans="2:5" x14ac:dyDescent="0.25">
      <c r="B58" s="361"/>
      <c r="C58" s="26"/>
      <c r="D58" s="24" t="s">
        <v>7</v>
      </c>
      <c r="E58" s="244">
        <f>'DPR GLOBAL_clé répartition'!M57</f>
        <v>1339.2151050478951</v>
      </c>
    </row>
    <row r="59" spans="2:5" x14ac:dyDescent="0.25">
      <c r="B59" s="361"/>
      <c r="C59" s="25"/>
      <c r="D59" s="24" t="s">
        <v>6</v>
      </c>
      <c r="E59" s="244">
        <f>'DPR GLOBAL_clé répartition'!M58</f>
        <v>1045.8631669686681</v>
      </c>
    </row>
    <row r="60" spans="2:5" ht="15.6" thickBot="1" x14ac:dyDescent="0.3">
      <c r="B60" s="362"/>
      <c r="C60" s="23"/>
      <c r="D60" s="22" t="s">
        <v>5</v>
      </c>
      <c r="E60" s="244">
        <f>'DPR GLOBAL_clé répartition'!M59</f>
        <v>0</v>
      </c>
    </row>
    <row r="61" spans="2:5" ht="15.6" thickBot="1" x14ac:dyDescent="0.3">
      <c r="C61" s="21" t="s">
        <v>4</v>
      </c>
      <c r="D61" s="20"/>
      <c r="E61" s="7">
        <f>E13+E16+E18+E23+E41+E42+E54+E57+E37+E38+E39</f>
        <v>164468.87636034327</v>
      </c>
    </row>
    <row r="62" spans="2:5" ht="15.6" thickBot="1" x14ac:dyDescent="0.3">
      <c r="C62" s="351" t="s">
        <v>3</v>
      </c>
      <c r="D62" s="352"/>
      <c r="E62" s="245">
        <f>'DPR GLOBAL_clé répartition'!M61</f>
        <v>6751.5833358172113</v>
      </c>
    </row>
    <row r="63" spans="2:5" ht="15.6" thickBot="1" x14ac:dyDescent="0.3">
      <c r="C63" s="19" t="s">
        <v>2</v>
      </c>
      <c r="D63" s="18"/>
      <c r="E63" s="17">
        <f>E61+E62</f>
        <v>171220.45969616048</v>
      </c>
    </row>
    <row r="64" spans="2:5" ht="15.6" thickBot="1" x14ac:dyDescent="0.3">
      <c r="C64" s="16"/>
      <c r="D64" s="15" t="s">
        <v>152</v>
      </c>
      <c r="E64" s="14">
        <f>E63*(8.5%)</f>
        <v>14553.739074173642</v>
      </c>
    </row>
    <row r="65" spans="2:5" s="9" customFormat="1" ht="15.6" thickBot="1" x14ac:dyDescent="0.3">
      <c r="B65" s="13"/>
      <c r="C65" s="12" t="s">
        <v>0</v>
      </c>
      <c r="D65" s="11"/>
      <c r="E65" s="10">
        <f>E63+E64</f>
        <v>185774.19877033413</v>
      </c>
    </row>
  </sheetData>
  <sheetProtection selectLockedCells="1" selectUnlockedCells="1"/>
  <mergeCells count="9">
    <mergeCell ref="C6:C10"/>
    <mergeCell ref="B39:B40"/>
    <mergeCell ref="B57:B60"/>
    <mergeCell ref="C62:D62"/>
    <mergeCell ref="B13:B15"/>
    <mergeCell ref="B16:B17"/>
    <mergeCell ref="B18:B22"/>
    <mergeCell ref="C23:D23"/>
    <mergeCell ref="B24:B36"/>
  </mergeCells>
  <conditionalFormatting sqref="C6">
    <cfRule type="expression" priority="1" stopIfTrue="1">
      <formula>TRUE</formula>
    </cfRule>
  </conditionalFormatting>
  <conditionalFormatting sqref="C13 C16 C39 C41:C42 C57">
    <cfRule type="expression" priority="2" stopIfTrue="1">
      <formula>TRUE</formula>
    </cfRule>
  </conditionalFormatting>
  <conditionalFormatting sqref="E61 E63 E65">
    <cfRule type="cellIs" dxfId="3" priority="3" stopIfTrue="1" operator="equal">
      <formula>#REF!</formula>
    </cfRule>
    <cfRule type="cellIs" dxfId="2" priority="4" stopIfTrue="1" operator="notEqual">
      <formula>#REF!</formula>
    </cfRule>
  </conditionalFormatting>
  <printOptions horizontalCentered="1"/>
  <pageMargins left="0.19685039370078741" right="0.19685039370078741" top="0.74803149606299213" bottom="0.55118110236220474" header="0.31496062992125984" footer="0.31496062992125984"/>
  <pageSetup paperSize="8" scale="8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J39"/>
  <sheetViews>
    <sheetView showGridLines="0" showRowColHeaders="0" zoomScale="145" zoomScaleNormal="145" zoomScaleSheetLayoutView="100" zoomScalePageLayoutView="150" workbookViewId="0">
      <selection activeCell="I12" sqref="I12"/>
    </sheetView>
  </sheetViews>
  <sheetFormatPr baseColWidth="10" defaultRowHeight="13.2" x14ac:dyDescent="0.25"/>
  <cols>
    <col min="1" max="1" width="5" style="52" customWidth="1"/>
    <col min="2" max="2" width="33.6640625" style="52" customWidth="1"/>
    <col min="3" max="3" width="13.6640625" style="52" customWidth="1"/>
    <col min="4" max="6" width="12.44140625" style="52" customWidth="1"/>
    <col min="7" max="7" width="14.88671875" style="52" bestFit="1" customWidth="1"/>
    <col min="8" max="8" width="14.44140625" style="52" bestFit="1" customWidth="1"/>
    <col min="9" max="9" width="12.88671875" style="52" bestFit="1" customWidth="1"/>
    <col min="10" max="10" width="14.44140625" style="52" bestFit="1" customWidth="1"/>
    <col min="11" max="257" width="11.44140625" style="52"/>
    <col min="258" max="258" width="33.6640625" style="52" customWidth="1"/>
    <col min="259" max="259" width="13.6640625" style="52" customWidth="1"/>
    <col min="260" max="262" width="12.44140625" style="52" customWidth="1"/>
    <col min="263" max="513" width="11.44140625" style="52"/>
    <col min="514" max="514" width="33.6640625" style="52" customWidth="1"/>
    <col min="515" max="515" width="13.6640625" style="52" customWidth="1"/>
    <col min="516" max="518" width="12.44140625" style="52" customWidth="1"/>
    <col min="519" max="769" width="11.44140625" style="52"/>
    <col min="770" max="770" width="33.6640625" style="52" customWidth="1"/>
    <col min="771" max="771" width="13.6640625" style="52" customWidth="1"/>
    <col min="772" max="774" width="12.44140625" style="52" customWidth="1"/>
    <col min="775" max="1025" width="11.44140625" style="52"/>
    <col min="1026" max="1026" width="33.6640625" style="52" customWidth="1"/>
    <col min="1027" max="1027" width="13.6640625" style="52" customWidth="1"/>
    <col min="1028" max="1030" width="12.44140625" style="52" customWidth="1"/>
    <col min="1031" max="1281" width="11.44140625" style="52"/>
    <col min="1282" max="1282" width="33.6640625" style="52" customWidth="1"/>
    <col min="1283" max="1283" width="13.6640625" style="52" customWidth="1"/>
    <col min="1284" max="1286" width="12.44140625" style="52" customWidth="1"/>
    <col min="1287" max="1537" width="11.44140625" style="52"/>
    <col min="1538" max="1538" width="33.6640625" style="52" customWidth="1"/>
    <col min="1539" max="1539" width="13.6640625" style="52" customWidth="1"/>
    <col min="1540" max="1542" width="12.44140625" style="52" customWidth="1"/>
    <col min="1543" max="1793" width="11.44140625" style="52"/>
    <col min="1794" max="1794" width="33.6640625" style="52" customWidth="1"/>
    <col min="1795" max="1795" width="13.6640625" style="52" customWidth="1"/>
    <col min="1796" max="1798" width="12.44140625" style="52" customWidth="1"/>
    <col min="1799" max="2049" width="11.44140625" style="52"/>
    <col min="2050" max="2050" width="33.6640625" style="52" customWidth="1"/>
    <col min="2051" max="2051" width="13.6640625" style="52" customWidth="1"/>
    <col min="2052" max="2054" width="12.44140625" style="52" customWidth="1"/>
    <col min="2055" max="2305" width="11.44140625" style="52"/>
    <col min="2306" max="2306" width="33.6640625" style="52" customWidth="1"/>
    <col min="2307" max="2307" width="13.6640625" style="52" customWidth="1"/>
    <col min="2308" max="2310" width="12.44140625" style="52" customWidth="1"/>
    <col min="2311" max="2561" width="11.44140625" style="52"/>
    <col min="2562" max="2562" width="33.6640625" style="52" customWidth="1"/>
    <col min="2563" max="2563" width="13.6640625" style="52" customWidth="1"/>
    <col min="2564" max="2566" width="12.44140625" style="52" customWidth="1"/>
    <col min="2567" max="2817" width="11.44140625" style="52"/>
    <col min="2818" max="2818" width="33.6640625" style="52" customWidth="1"/>
    <col min="2819" max="2819" width="13.6640625" style="52" customWidth="1"/>
    <col min="2820" max="2822" width="12.44140625" style="52" customWidth="1"/>
    <col min="2823" max="3073" width="11.44140625" style="52"/>
    <col min="3074" max="3074" width="33.6640625" style="52" customWidth="1"/>
    <col min="3075" max="3075" width="13.6640625" style="52" customWidth="1"/>
    <col min="3076" max="3078" width="12.44140625" style="52" customWidth="1"/>
    <col min="3079" max="3329" width="11.44140625" style="52"/>
    <col min="3330" max="3330" width="33.6640625" style="52" customWidth="1"/>
    <col min="3331" max="3331" width="13.6640625" style="52" customWidth="1"/>
    <col min="3332" max="3334" width="12.44140625" style="52" customWidth="1"/>
    <col min="3335" max="3585" width="11.44140625" style="52"/>
    <col min="3586" max="3586" width="33.6640625" style="52" customWidth="1"/>
    <col min="3587" max="3587" width="13.6640625" style="52" customWidth="1"/>
    <col min="3588" max="3590" width="12.44140625" style="52" customWidth="1"/>
    <col min="3591" max="3841" width="11.44140625" style="52"/>
    <col min="3842" max="3842" width="33.6640625" style="52" customWidth="1"/>
    <col min="3843" max="3843" width="13.6640625" style="52" customWidth="1"/>
    <col min="3844" max="3846" width="12.44140625" style="52" customWidth="1"/>
    <col min="3847" max="4097" width="11.44140625" style="52"/>
    <col min="4098" max="4098" width="33.6640625" style="52" customWidth="1"/>
    <col min="4099" max="4099" width="13.6640625" style="52" customWidth="1"/>
    <col min="4100" max="4102" width="12.44140625" style="52" customWidth="1"/>
    <col min="4103" max="4353" width="11.44140625" style="52"/>
    <col min="4354" max="4354" width="33.6640625" style="52" customWidth="1"/>
    <col min="4355" max="4355" width="13.6640625" style="52" customWidth="1"/>
    <col min="4356" max="4358" width="12.44140625" style="52" customWidth="1"/>
    <col min="4359" max="4609" width="11.44140625" style="52"/>
    <col min="4610" max="4610" width="33.6640625" style="52" customWidth="1"/>
    <col min="4611" max="4611" width="13.6640625" style="52" customWidth="1"/>
    <col min="4612" max="4614" width="12.44140625" style="52" customWidth="1"/>
    <col min="4615" max="4865" width="11.44140625" style="52"/>
    <col min="4866" max="4866" width="33.6640625" style="52" customWidth="1"/>
    <col min="4867" max="4867" width="13.6640625" style="52" customWidth="1"/>
    <col min="4868" max="4870" width="12.44140625" style="52" customWidth="1"/>
    <col min="4871" max="5121" width="11.44140625" style="52"/>
    <col min="5122" max="5122" width="33.6640625" style="52" customWidth="1"/>
    <col min="5123" max="5123" width="13.6640625" style="52" customWidth="1"/>
    <col min="5124" max="5126" width="12.44140625" style="52" customWidth="1"/>
    <col min="5127" max="5377" width="11.44140625" style="52"/>
    <col min="5378" max="5378" width="33.6640625" style="52" customWidth="1"/>
    <col min="5379" max="5379" width="13.6640625" style="52" customWidth="1"/>
    <col min="5380" max="5382" width="12.44140625" style="52" customWidth="1"/>
    <col min="5383" max="5633" width="11.44140625" style="52"/>
    <col min="5634" max="5634" width="33.6640625" style="52" customWidth="1"/>
    <col min="5635" max="5635" width="13.6640625" style="52" customWidth="1"/>
    <col min="5636" max="5638" width="12.44140625" style="52" customWidth="1"/>
    <col min="5639" max="5889" width="11.44140625" style="52"/>
    <col min="5890" max="5890" width="33.6640625" style="52" customWidth="1"/>
    <col min="5891" max="5891" width="13.6640625" style="52" customWidth="1"/>
    <col min="5892" max="5894" width="12.44140625" style="52" customWidth="1"/>
    <col min="5895" max="6145" width="11.44140625" style="52"/>
    <col min="6146" max="6146" width="33.6640625" style="52" customWidth="1"/>
    <col min="6147" max="6147" width="13.6640625" style="52" customWidth="1"/>
    <col min="6148" max="6150" width="12.44140625" style="52" customWidth="1"/>
    <col min="6151" max="6401" width="11.44140625" style="52"/>
    <col min="6402" max="6402" width="33.6640625" style="52" customWidth="1"/>
    <col min="6403" max="6403" width="13.6640625" style="52" customWidth="1"/>
    <col min="6404" max="6406" width="12.44140625" style="52" customWidth="1"/>
    <col min="6407" max="6657" width="11.44140625" style="52"/>
    <col min="6658" max="6658" width="33.6640625" style="52" customWidth="1"/>
    <col min="6659" max="6659" width="13.6640625" style="52" customWidth="1"/>
    <col min="6660" max="6662" width="12.44140625" style="52" customWidth="1"/>
    <col min="6663" max="6913" width="11.44140625" style="52"/>
    <col min="6914" max="6914" width="33.6640625" style="52" customWidth="1"/>
    <col min="6915" max="6915" width="13.6640625" style="52" customWidth="1"/>
    <col min="6916" max="6918" width="12.44140625" style="52" customWidth="1"/>
    <col min="6919" max="7169" width="11.44140625" style="52"/>
    <col min="7170" max="7170" width="33.6640625" style="52" customWidth="1"/>
    <col min="7171" max="7171" width="13.6640625" style="52" customWidth="1"/>
    <col min="7172" max="7174" width="12.44140625" style="52" customWidth="1"/>
    <col min="7175" max="7425" width="11.44140625" style="52"/>
    <col min="7426" max="7426" width="33.6640625" style="52" customWidth="1"/>
    <col min="7427" max="7427" width="13.6640625" style="52" customWidth="1"/>
    <col min="7428" max="7430" width="12.44140625" style="52" customWidth="1"/>
    <col min="7431" max="7681" width="11.44140625" style="52"/>
    <col min="7682" max="7682" width="33.6640625" style="52" customWidth="1"/>
    <col min="7683" max="7683" width="13.6640625" style="52" customWidth="1"/>
    <col min="7684" max="7686" width="12.44140625" style="52" customWidth="1"/>
    <col min="7687" max="7937" width="11.44140625" style="52"/>
    <col min="7938" max="7938" width="33.6640625" style="52" customWidth="1"/>
    <col min="7939" max="7939" width="13.6640625" style="52" customWidth="1"/>
    <col min="7940" max="7942" width="12.44140625" style="52" customWidth="1"/>
    <col min="7943" max="8193" width="11.44140625" style="52"/>
    <col min="8194" max="8194" width="33.6640625" style="52" customWidth="1"/>
    <col min="8195" max="8195" width="13.6640625" style="52" customWidth="1"/>
    <col min="8196" max="8198" width="12.44140625" style="52" customWidth="1"/>
    <col min="8199" max="8449" width="11.44140625" style="52"/>
    <col min="8450" max="8450" width="33.6640625" style="52" customWidth="1"/>
    <col min="8451" max="8451" width="13.6640625" style="52" customWidth="1"/>
    <col min="8452" max="8454" width="12.44140625" style="52" customWidth="1"/>
    <col min="8455" max="8705" width="11.44140625" style="52"/>
    <col min="8706" max="8706" width="33.6640625" style="52" customWidth="1"/>
    <col min="8707" max="8707" width="13.6640625" style="52" customWidth="1"/>
    <col min="8708" max="8710" width="12.44140625" style="52" customWidth="1"/>
    <col min="8711" max="8961" width="11.44140625" style="52"/>
    <col min="8962" max="8962" width="33.6640625" style="52" customWidth="1"/>
    <col min="8963" max="8963" width="13.6640625" style="52" customWidth="1"/>
    <col min="8964" max="8966" width="12.44140625" style="52" customWidth="1"/>
    <col min="8967" max="9217" width="11.44140625" style="52"/>
    <col min="9218" max="9218" width="33.6640625" style="52" customWidth="1"/>
    <col min="9219" max="9219" width="13.6640625" style="52" customWidth="1"/>
    <col min="9220" max="9222" width="12.44140625" style="52" customWidth="1"/>
    <col min="9223" max="9473" width="11.44140625" style="52"/>
    <col min="9474" max="9474" width="33.6640625" style="52" customWidth="1"/>
    <col min="9475" max="9475" width="13.6640625" style="52" customWidth="1"/>
    <col min="9476" max="9478" width="12.44140625" style="52" customWidth="1"/>
    <col min="9479" max="9729" width="11.44140625" style="52"/>
    <col min="9730" max="9730" width="33.6640625" style="52" customWidth="1"/>
    <col min="9731" max="9731" width="13.6640625" style="52" customWidth="1"/>
    <col min="9732" max="9734" width="12.44140625" style="52" customWidth="1"/>
    <col min="9735" max="9985" width="11.44140625" style="52"/>
    <col min="9986" max="9986" width="33.6640625" style="52" customWidth="1"/>
    <col min="9987" max="9987" width="13.6640625" style="52" customWidth="1"/>
    <col min="9988" max="9990" width="12.44140625" style="52" customWidth="1"/>
    <col min="9991" max="10241" width="11.44140625" style="52"/>
    <col min="10242" max="10242" width="33.6640625" style="52" customWidth="1"/>
    <col min="10243" max="10243" width="13.6640625" style="52" customWidth="1"/>
    <col min="10244" max="10246" width="12.44140625" style="52" customWidth="1"/>
    <col min="10247" max="10497" width="11.44140625" style="52"/>
    <col min="10498" max="10498" width="33.6640625" style="52" customWidth="1"/>
    <col min="10499" max="10499" width="13.6640625" style="52" customWidth="1"/>
    <col min="10500" max="10502" width="12.44140625" style="52" customWidth="1"/>
    <col min="10503" max="10753" width="11.44140625" style="52"/>
    <col min="10754" max="10754" width="33.6640625" style="52" customWidth="1"/>
    <col min="10755" max="10755" width="13.6640625" style="52" customWidth="1"/>
    <col min="10756" max="10758" width="12.44140625" style="52" customWidth="1"/>
    <col min="10759" max="11009" width="11.44140625" style="52"/>
    <col min="11010" max="11010" width="33.6640625" style="52" customWidth="1"/>
    <col min="11011" max="11011" width="13.6640625" style="52" customWidth="1"/>
    <col min="11012" max="11014" width="12.44140625" style="52" customWidth="1"/>
    <col min="11015" max="11265" width="11.44140625" style="52"/>
    <col min="11266" max="11266" width="33.6640625" style="52" customWidth="1"/>
    <col min="11267" max="11267" width="13.6640625" style="52" customWidth="1"/>
    <col min="11268" max="11270" width="12.44140625" style="52" customWidth="1"/>
    <col min="11271" max="11521" width="11.44140625" style="52"/>
    <col min="11522" max="11522" width="33.6640625" style="52" customWidth="1"/>
    <col min="11523" max="11523" width="13.6640625" style="52" customWidth="1"/>
    <col min="11524" max="11526" width="12.44140625" style="52" customWidth="1"/>
    <col min="11527" max="11777" width="11.44140625" style="52"/>
    <col min="11778" max="11778" width="33.6640625" style="52" customWidth="1"/>
    <col min="11779" max="11779" width="13.6640625" style="52" customWidth="1"/>
    <col min="11780" max="11782" width="12.44140625" style="52" customWidth="1"/>
    <col min="11783" max="12033" width="11.44140625" style="52"/>
    <col min="12034" max="12034" width="33.6640625" style="52" customWidth="1"/>
    <col min="12035" max="12035" width="13.6640625" style="52" customWidth="1"/>
    <col min="12036" max="12038" width="12.44140625" style="52" customWidth="1"/>
    <col min="12039" max="12289" width="11.44140625" style="52"/>
    <col min="12290" max="12290" width="33.6640625" style="52" customWidth="1"/>
    <col min="12291" max="12291" width="13.6640625" style="52" customWidth="1"/>
    <col min="12292" max="12294" width="12.44140625" style="52" customWidth="1"/>
    <col min="12295" max="12545" width="11.44140625" style="52"/>
    <col min="12546" max="12546" width="33.6640625" style="52" customWidth="1"/>
    <col min="12547" max="12547" width="13.6640625" style="52" customWidth="1"/>
    <col min="12548" max="12550" width="12.44140625" style="52" customWidth="1"/>
    <col min="12551" max="12801" width="11.44140625" style="52"/>
    <col min="12802" max="12802" width="33.6640625" style="52" customWidth="1"/>
    <col min="12803" max="12803" width="13.6640625" style="52" customWidth="1"/>
    <col min="12804" max="12806" width="12.44140625" style="52" customWidth="1"/>
    <col min="12807" max="13057" width="11.44140625" style="52"/>
    <col min="13058" max="13058" width="33.6640625" style="52" customWidth="1"/>
    <col min="13059" max="13059" width="13.6640625" style="52" customWidth="1"/>
    <col min="13060" max="13062" width="12.44140625" style="52" customWidth="1"/>
    <col min="13063" max="13313" width="11.44140625" style="52"/>
    <col min="13314" max="13314" width="33.6640625" style="52" customWidth="1"/>
    <col min="13315" max="13315" width="13.6640625" style="52" customWidth="1"/>
    <col min="13316" max="13318" width="12.44140625" style="52" customWidth="1"/>
    <col min="13319" max="13569" width="11.44140625" style="52"/>
    <col min="13570" max="13570" width="33.6640625" style="52" customWidth="1"/>
    <col min="13571" max="13571" width="13.6640625" style="52" customWidth="1"/>
    <col min="13572" max="13574" width="12.44140625" style="52" customWidth="1"/>
    <col min="13575" max="13825" width="11.44140625" style="52"/>
    <col min="13826" max="13826" width="33.6640625" style="52" customWidth="1"/>
    <col min="13827" max="13827" width="13.6640625" style="52" customWidth="1"/>
    <col min="13828" max="13830" width="12.44140625" style="52" customWidth="1"/>
    <col min="13831" max="14081" width="11.44140625" style="52"/>
    <col min="14082" max="14082" width="33.6640625" style="52" customWidth="1"/>
    <col min="14083" max="14083" width="13.6640625" style="52" customWidth="1"/>
    <col min="14084" max="14086" width="12.44140625" style="52" customWidth="1"/>
    <col min="14087" max="14337" width="11.44140625" style="52"/>
    <col min="14338" max="14338" width="33.6640625" style="52" customWidth="1"/>
    <col min="14339" max="14339" width="13.6640625" style="52" customWidth="1"/>
    <col min="14340" max="14342" width="12.44140625" style="52" customWidth="1"/>
    <col min="14343" max="14593" width="11.44140625" style="52"/>
    <col min="14594" max="14594" width="33.6640625" style="52" customWidth="1"/>
    <col min="14595" max="14595" width="13.6640625" style="52" customWidth="1"/>
    <col min="14596" max="14598" width="12.44140625" style="52" customWidth="1"/>
    <col min="14599" max="14849" width="11.44140625" style="52"/>
    <col min="14850" max="14850" width="33.6640625" style="52" customWidth="1"/>
    <col min="14851" max="14851" width="13.6640625" style="52" customWidth="1"/>
    <col min="14852" max="14854" width="12.44140625" style="52" customWidth="1"/>
    <col min="14855" max="15105" width="11.44140625" style="52"/>
    <col min="15106" max="15106" width="33.6640625" style="52" customWidth="1"/>
    <col min="15107" max="15107" width="13.6640625" style="52" customWidth="1"/>
    <col min="15108" max="15110" width="12.44140625" style="52" customWidth="1"/>
    <col min="15111" max="15361" width="11.44140625" style="52"/>
    <col min="15362" max="15362" width="33.6640625" style="52" customWidth="1"/>
    <col min="15363" max="15363" width="13.6640625" style="52" customWidth="1"/>
    <col min="15364" max="15366" width="12.44140625" style="52" customWidth="1"/>
    <col min="15367" max="15617" width="11.44140625" style="52"/>
    <col min="15618" max="15618" width="33.6640625" style="52" customWidth="1"/>
    <col min="15619" max="15619" width="13.6640625" style="52" customWidth="1"/>
    <col min="15620" max="15622" width="12.44140625" style="52" customWidth="1"/>
    <col min="15623" max="15873" width="11.44140625" style="52"/>
    <col min="15874" max="15874" width="33.6640625" style="52" customWidth="1"/>
    <col min="15875" max="15875" width="13.6640625" style="52" customWidth="1"/>
    <col min="15876" max="15878" width="12.44140625" style="52" customWidth="1"/>
    <col min="15879" max="16129" width="11.44140625" style="52"/>
    <col min="16130" max="16130" width="33.6640625" style="52" customWidth="1"/>
    <col min="16131" max="16131" width="13.6640625" style="52" customWidth="1"/>
    <col min="16132" max="16134" width="12.44140625" style="52" customWidth="1"/>
    <col min="16135" max="16384" width="11.44140625" style="52"/>
  </cols>
  <sheetData>
    <row r="1" spans="1:10" ht="13.8" x14ac:dyDescent="0.3">
      <c r="B1" s="364" t="str">
        <f>'DPR GLOBAL_clé répartition'!C6</f>
        <v>VEFA "OPERATION SILOE"</v>
      </c>
      <c r="C1" s="365"/>
      <c r="D1" s="366"/>
      <c r="E1" s="366"/>
      <c r="F1" s="367"/>
    </row>
    <row r="3" spans="1:10" ht="13.8" x14ac:dyDescent="0.3">
      <c r="B3" s="364" t="s">
        <v>80</v>
      </c>
      <c r="C3" s="365"/>
      <c r="D3" s="366"/>
      <c r="E3" s="366"/>
      <c r="F3" s="367"/>
    </row>
    <row r="4" spans="1:10" ht="13.8" x14ac:dyDescent="0.3">
      <c r="B4" s="53"/>
      <c r="C4" s="53"/>
      <c r="D4" s="53"/>
      <c r="E4" s="53"/>
      <c r="F4" s="53"/>
    </row>
    <row r="5" spans="1:10" ht="27.6" x14ac:dyDescent="0.3">
      <c r="B5" s="63" t="s">
        <v>79</v>
      </c>
      <c r="C5" s="63" t="s">
        <v>78</v>
      </c>
      <c r="D5" s="62" t="s">
        <v>77</v>
      </c>
      <c r="E5" s="62" t="s">
        <v>76</v>
      </c>
      <c r="F5" s="62" t="s">
        <v>75</v>
      </c>
    </row>
    <row r="6" spans="1:10" ht="13.8" x14ac:dyDescent="0.3">
      <c r="B6" s="53"/>
      <c r="C6" s="55"/>
      <c r="D6" s="53"/>
      <c r="E6" s="53"/>
      <c r="F6" s="53"/>
    </row>
    <row r="7" spans="1:10" ht="13.8" x14ac:dyDescent="0.3">
      <c r="A7" s="60">
        <v>1</v>
      </c>
      <c r="B7" s="59" t="s">
        <v>150</v>
      </c>
      <c r="C7" s="226">
        <f>'DPR GLOBAL_clé répartition'!P18</f>
        <v>579999.99783799995</v>
      </c>
      <c r="D7" s="57"/>
      <c r="E7" s="57"/>
      <c r="F7" s="57"/>
    </row>
    <row r="8" spans="1:10" ht="13.8" x14ac:dyDescent="0.3">
      <c r="A8" s="60">
        <v>2</v>
      </c>
      <c r="B8" s="59" t="s">
        <v>74</v>
      </c>
      <c r="C8" s="226">
        <f>'DPR GLOBAL_clé répartition'!P23</f>
        <v>2760000.0014359998</v>
      </c>
      <c r="D8" s="57">
        <f>'DPR GLOBAL_clé répartition'!P36</f>
        <v>389999.99999999994</v>
      </c>
      <c r="E8" s="57">
        <f>'DPR GLOBAL_clé répartition'!P37</f>
        <v>39000</v>
      </c>
      <c r="F8" s="57">
        <v>16500</v>
      </c>
    </row>
    <row r="9" spans="1:10" ht="13.8" x14ac:dyDescent="0.3">
      <c r="A9" s="60">
        <v>3</v>
      </c>
      <c r="B9" s="59" t="s">
        <v>73</v>
      </c>
      <c r="C9" s="226">
        <f>'DPR GLOBAL_clé répartition'!P24</f>
        <v>200000</v>
      </c>
      <c r="D9" s="57"/>
      <c r="E9" s="57"/>
      <c r="F9" s="57"/>
    </row>
    <row r="10" spans="1:10" ht="13.8" x14ac:dyDescent="0.3">
      <c r="A10" s="60">
        <v>4</v>
      </c>
      <c r="B10" s="59" t="s">
        <v>123</v>
      </c>
      <c r="C10" s="226">
        <v>42000</v>
      </c>
      <c r="D10" s="57"/>
      <c r="E10" s="57"/>
      <c r="F10" s="57">
        <v>42000</v>
      </c>
      <c r="G10" s="228"/>
    </row>
    <row r="11" spans="1:10" ht="13.8" x14ac:dyDescent="0.3">
      <c r="A11" s="60">
        <v>5</v>
      </c>
      <c r="B11" s="59" t="s">
        <v>124</v>
      </c>
      <c r="C11" s="226">
        <f>'DPR GLOBAL_clé répartition'!P28</f>
        <v>119574.88096866026</v>
      </c>
      <c r="D11" s="57"/>
      <c r="E11" s="57"/>
      <c r="F11" s="57"/>
    </row>
    <row r="12" spans="1:10" ht="13.8" x14ac:dyDescent="0.3">
      <c r="A12" s="60">
        <v>6</v>
      </c>
      <c r="B12" s="59" t="s">
        <v>125</v>
      </c>
      <c r="C12" s="226">
        <v>200000</v>
      </c>
      <c r="D12" s="57"/>
      <c r="E12" s="57"/>
      <c r="F12" s="57">
        <v>18820</v>
      </c>
    </row>
    <row r="13" spans="1:10" ht="13.8" x14ac:dyDescent="0.3">
      <c r="A13" s="60">
        <v>7</v>
      </c>
      <c r="B13" s="59" t="s">
        <v>126</v>
      </c>
      <c r="C13" s="226">
        <v>125000</v>
      </c>
      <c r="D13" s="57"/>
      <c r="E13" s="57"/>
      <c r="F13" s="57"/>
    </row>
    <row r="14" spans="1:10" ht="13.8" x14ac:dyDescent="0.3">
      <c r="A14" s="60">
        <v>8</v>
      </c>
      <c r="B14" s="59" t="s">
        <v>162</v>
      </c>
      <c r="C14" s="226">
        <f>'DPR GLOBAL_clé répartition'!P33</f>
        <v>238177.60843351024</v>
      </c>
      <c r="D14" s="57"/>
      <c r="E14" s="57"/>
      <c r="F14" s="57"/>
      <c r="J14" s="54"/>
    </row>
    <row r="15" spans="1:10" ht="13.8" x14ac:dyDescent="0.3">
      <c r="A15" s="60">
        <v>9</v>
      </c>
      <c r="B15" s="59" t="s">
        <v>122</v>
      </c>
      <c r="C15" s="226">
        <f>'DPR GLOBAL_clé répartition'!P27-'Estim MOE'!C10</f>
        <v>221500</v>
      </c>
      <c r="D15" s="57"/>
      <c r="E15" s="57"/>
      <c r="F15" s="57"/>
      <c r="J15" s="54"/>
    </row>
    <row r="16" spans="1:10" ht="13.8" x14ac:dyDescent="0.3">
      <c r="A16" s="60">
        <v>10</v>
      </c>
      <c r="B16" s="59" t="s">
        <v>71</v>
      </c>
      <c r="C16" s="226">
        <f>'DPR GLOBAL_clé répartition'!P25</f>
        <v>159999.99999999997</v>
      </c>
      <c r="D16" s="57"/>
      <c r="E16" s="57"/>
      <c r="F16" s="57"/>
      <c r="J16" s="54"/>
    </row>
    <row r="17" spans="1:10" ht="13.8" x14ac:dyDescent="0.3">
      <c r="A17" s="60">
        <v>11</v>
      </c>
      <c r="B17" s="59" t="s">
        <v>70</v>
      </c>
      <c r="C17" s="226">
        <f>'DPR GLOBAL_clé répartition'!P26</f>
        <v>228500.00000000003</v>
      </c>
      <c r="D17" s="61"/>
      <c r="E17" s="57"/>
      <c r="F17" s="57"/>
      <c r="J17" s="54"/>
    </row>
    <row r="18" spans="1:10" ht="13.8" x14ac:dyDescent="0.3">
      <c r="A18" s="60">
        <v>12</v>
      </c>
      <c r="B18" s="59" t="s">
        <v>127</v>
      </c>
      <c r="C18" s="226">
        <f>'DPR GLOBAL_clé répartition'!P30</f>
        <v>235999.99649960001</v>
      </c>
      <c r="D18" s="61"/>
      <c r="E18" s="57"/>
      <c r="F18" s="57"/>
    </row>
    <row r="19" spans="1:10" ht="13.8" x14ac:dyDescent="0.3">
      <c r="A19" s="60">
        <v>13</v>
      </c>
      <c r="B19" s="59" t="s">
        <v>69</v>
      </c>
      <c r="C19" s="226">
        <f>'DPR GLOBAL_clé répartition'!P29</f>
        <v>270000.00209700002</v>
      </c>
      <c r="D19" s="57"/>
      <c r="E19" s="57"/>
      <c r="F19" s="57"/>
    </row>
    <row r="20" spans="1:10" ht="13.8" x14ac:dyDescent="0.3">
      <c r="A20" s="60">
        <v>14</v>
      </c>
      <c r="B20" s="59" t="s">
        <v>36</v>
      </c>
      <c r="C20" s="226">
        <f>'DPR GLOBAL_clé répartition'!P31</f>
        <v>152142.0233463035</v>
      </c>
      <c r="D20" s="57"/>
      <c r="E20" s="57"/>
      <c r="F20" s="57">
        <f>C20</f>
        <v>152142.0233463035</v>
      </c>
    </row>
    <row r="21" spans="1:10" ht="13.8" x14ac:dyDescent="0.3">
      <c r="A21" s="60">
        <v>15</v>
      </c>
      <c r="B21" s="59" t="s">
        <v>128</v>
      </c>
      <c r="C21" s="226">
        <f>'DPR GLOBAL_clé répartition'!P34</f>
        <v>68050.745266717218</v>
      </c>
      <c r="D21" s="57"/>
      <c r="E21" s="57"/>
      <c r="F21" s="57"/>
    </row>
    <row r="22" spans="1:10" ht="13.8" x14ac:dyDescent="0.3">
      <c r="A22" s="60">
        <v>16</v>
      </c>
      <c r="B22" s="59" t="s">
        <v>65</v>
      </c>
      <c r="C22" s="226">
        <f>'DPR GLOBAL_clé répartition'!P40</f>
        <v>34500</v>
      </c>
      <c r="D22" s="57"/>
      <c r="E22" s="57"/>
      <c r="F22" s="57"/>
    </row>
    <row r="23" spans="1:10" ht="13.8" x14ac:dyDescent="0.3">
      <c r="A23" s="60">
        <v>17</v>
      </c>
      <c r="B23" s="59" t="s">
        <v>110</v>
      </c>
      <c r="C23" s="226">
        <v>40000</v>
      </c>
      <c r="D23" s="57"/>
      <c r="E23" s="57"/>
      <c r="F23" s="57"/>
    </row>
    <row r="24" spans="1:10" ht="13.8" x14ac:dyDescent="0.3">
      <c r="A24" s="60">
        <v>18</v>
      </c>
      <c r="B24" s="59" t="s">
        <v>68</v>
      </c>
      <c r="C24" s="226">
        <f>'DPR GLOBAL_clé répartition'!P19</f>
        <v>15499.998287049997</v>
      </c>
      <c r="D24" s="57"/>
      <c r="E24" s="57"/>
      <c r="F24" s="57"/>
    </row>
    <row r="25" spans="1:10" ht="13.8" x14ac:dyDescent="0.3">
      <c r="A25" s="60">
        <v>19</v>
      </c>
      <c r="B25" s="59" t="s">
        <v>67</v>
      </c>
      <c r="C25" s="226">
        <f>'DPR GLOBAL_clé répartition'!P20</f>
        <v>7199.9976559199995</v>
      </c>
      <c r="D25" s="57"/>
      <c r="E25" s="57"/>
      <c r="F25" s="57"/>
    </row>
    <row r="26" spans="1:10" ht="13.8" x14ac:dyDescent="0.3">
      <c r="A26" s="60">
        <v>20</v>
      </c>
      <c r="B26" s="59" t="s">
        <v>66</v>
      </c>
      <c r="C26" s="226">
        <f>'DPR GLOBAL_clé répartition'!P21</f>
        <v>5650.0048272149998</v>
      </c>
      <c r="D26" s="57"/>
      <c r="E26" s="57"/>
      <c r="F26" s="57"/>
    </row>
    <row r="27" spans="1:10" ht="13.8" x14ac:dyDescent="0.3">
      <c r="B27" s="53"/>
      <c r="C27" s="55"/>
      <c r="D27" s="55"/>
      <c r="E27" s="55"/>
      <c r="F27" s="55"/>
    </row>
    <row r="28" spans="1:10" ht="13.8" x14ac:dyDescent="0.3">
      <c r="B28" s="58" t="s">
        <v>64</v>
      </c>
      <c r="C28" s="57">
        <f>SUM(C7:C26)</f>
        <v>5703795.2566559762</v>
      </c>
      <c r="D28" s="57">
        <f>SUM(D7:D26)</f>
        <v>389999.99999999994</v>
      </c>
      <c r="E28" s="57">
        <f>SUM(E7:E26)</f>
        <v>39000</v>
      </c>
      <c r="F28" s="57">
        <f>SUM(F7:F26)</f>
        <v>229462.0233463035</v>
      </c>
      <c r="G28" s="54"/>
    </row>
    <row r="29" spans="1:10" ht="13.8" x14ac:dyDescent="0.3">
      <c r="B29" s="58" t="s">
        <v>63</v>
      </c>
      <c r="C29" s="57">
        <f>C28*8.5%</f>
        <v>484822.59681575804</v>
      </c>
      <c r="D29" s="57">
        <f t="shared" ref="D29:F29" si="0">D28*8.5%</f>
        <v>33150</v>
      </c>
      <c r="E29" s="57">
        <f t="shared" si="0"/>
        <v>3315.0000000000005</v>
      </c>
      <c r="F29" s="57">
        <f t="shared" si="0"/>
        <v>19504.2719844358</v>
      </c>
      <c r="G29" s="54"/>
    </row>
    <row r="30" spans="1:10" ht="13.8" x14ac:dyDescent="0.3">
      <c r="B30" s="58" t="s">
        <v>62</v>
      </c>
      <c r="C30" s="57">
        <f>SUM(C28:C29)</f>
        <v>6188617.8534717346</v>
      </c>
      <c r="D30" s="57">
        <f>SUM(D28:D29)</f>
        <v>423149.99999999994</v>
      </c>
      <c r="E30" s="57">
        <f>SUM(E28:E29)</f>
        <v>42315</v>
      </c>
      <c r="F30" s="57">
        <f>SUM(F28:F29)</f>
        <v>248966.29533073929</v>
      </c>
      <c r="G30" s="54"/>
    </row>
    <row r="31" spans="1:10" ht="13.8" x14ac:dyDescent="0.3">
      <c r="B31" s="53"/>
      <c r="C31" s="55"/>
      <c r="D31" s="53"/>
      <c r="E31" s="53"/>
      <c r="F31" s="53"/>
    </row>
    <row r="32" spans="1:10" ht="13.8" x14ac:dyDescent="0.3">
      <c r="B32" s="53" t="s">
        <v>61</v>
      </c>
      <c r="C32" s="55"/>
      <c r="D32" s="368" t="s">
        <v>60</v>
      </c>
      <c r="E32" s="368"/>
      <c r="F32" s="368"/>
    </row>
    <row r="33" spans="2:10" ht="13.8" x14ac:dyDescent="0.3">
      <c r="B33" s="53" t="s">
        <v>59</v>
      </c>
      <c r="D33" s="368"/>
      <c r="E33" s="368"/>
      <c r="F33" s="368"/>
      <c r="H33" s="54"/>
      <c r="I33" s="56"/>
      <c r="J33" s="56"/>
    </row>
    <row r="34" spans="2:10" ht="13.8" x14ac:dyDescent="0.3">
      <c r="B34" s="53"/>
      <c r="C34" s="55"/>
      <c r="D34" s="53"/>
      <c r="E34" s="53"/>
      <c r="F34" s="53"/>
    </row>
    <row r="35" spans="2:10" ht="13.8" x14ac:dyDescent="0.3">
      <c r="B35" s="53"/>
      <c r="C35" s="55"/>
      <c r="D35" s="53"/>
      <c r="E35" s="53"/>
      <c r="F35" s="53"/>
    </row>
    <row r="36" spans="2:10" ht="13.8" x14ac:dyDescent="0.3">
      <c r="B36" s="53"/>
      <c r="C36" s="55"/>
    </row>
    <row r="37" spans="2:10" ht="13.8" x14ac:dyDescent="0.3">
      <c r="B37" s="53"/>
      <c r="C37" s="54"/>
    </row>
    <row r="38" spans="2:10" ht="13.8" x14ac:dyDescent="0.3">
      <c r="B38" s="53"/>
      <c r="C38" s="54"/>
    </row>
    <row r="39" spans="2:10" ht="13.8" x14ac:dyDescent="0.3">
      <c r="B39" s="53"/>
    </row>
  </sheetData>
  <mergeCells count="3">
    <mergeCell ref="B1:F1"/>
    <mergeCell ref="B3:F3"/>
    <mergeCell ref="D32:F33"/>
  </mergeCells>
  <printOptions horizontalCentered="1"/>
  <pageMargins left="0.23622047244094491" right="0.23622047244094491" top="0.35433070866141736" bottom="0.35433070866141736" header="0.31496062992125984" footer="0.31496062992125984"/>
  <pageSetup paperSize="9" orientation="portrait" r:id="rId1"/>
  <headerFooter alignWithMargins="0">
    <oddHeader>&amp;C&amp;"Arial Narrow,Italique"SCCV LE BUTOR - 55 LLTS - Mars 2015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E18"/>
  <sheetViews>
    <sheetView showGridLines="0" showRowColHeaders="0" view="pageBreakPreview" zoomScale="150" zoomScaleNormal="100" zoomScaleSheetLayoutView="150" workbookViewId="0">
      <selection activeCell="C15" sqref="C15"/>
    </sheetView>
  </sheetViews>
  <sheetFormatPr baseColWidth="10" defaultRowHeight="13.2" x14ac:dyDescent="0.25"/>
  <cols>
    <col min="1" max="1" width="51.5546875" style="52" bestFit="1" customWidth="1"/>
    <col min="2" max="2" width="14.109375" style="52" customWidth="1"/>
    <col min="3" max="3" width="10.33203125" style="52" customWidth="1"/>
    <col min="4" max="4" width="15.109375" style="52" customWidth="1"/>
    <col min="5" max="5" width="11.44140625" style="52"/>
    <col min="6" max="6" width="11.6640625" style="52" bestFit="1" customWidth="1"/>
    <col min="7" max="255" width="11.44140625" style="52"/>
    <col min="256" max="256" width="37" style="52" bestFit="1" customWidth="1"/>
    <col min="257" max="258" width="10" style="52" customWidth="1"/>
    <col min="259" max="259" width="10.33203125" style="52" customWidth="1"/>
    <col min="260" max="260" width="15.109375" style="52" customWidth="1"/>
    <col min="261" max="261" width="11.44140625" style="52"/>
    <col min="262" max="262" width="11.6640625" style="52" bestFit="1" customWidth="1"/>
    <col min="263" max="511" width="11.44140625" style="52"/>
    <col min="512" max="512" width="37" style="52" bestFit="1" customWidth="1"/>
    <col min="513" max="514" width="10" style="52" customWidth="1"/>
    <col min="515" max="515" width="10.33203125" style="52" customWidth="1"/>
    <col min="516" max="516" width="15.109375" style="52" customWidth="1"/>
    <col min="517" max="517" width="11.44140625" style="52"/>
    <col min="518" max="518" width="11.6640625" style="52" bestFit="1" customWidth="1"/>
    <col min="519" max="767" width="11.44140625" style="52"/>
    <col min="768" max="768" width="37" style="52" bestFit="1" customWidth="1"/>
    <col min="769" max="770" width="10" style="52" customWidth="1"/>
    <col min="771" max="771" width="10.33203125" style="52" customWidth="1"/>
    <col min="772" max="772" width="15.109375" style="52" customWidth="1"/>
    <col min="773" max="773" width="11.44140625" style="52"/>
    <col min="774" max="774" width="11.6640625" style="52" bestFit="1" customWidth="1"/>
    <col min="775" max="1023" width="11.44140625" style="52"/>
    <col min="1024" max="1024" width="37" style="52" bestFit="1" customWidth="1"/>
    <col min="1025" max="1026" width="10" style="52" customWidth="1"/>
    <col min="1027" max="1027" width="10.33203125" style="52" customWidth="1"/>
    <col min="1028" max="1028" width="15.109375" style="52" customWidth="1"/>
    <col min="1029" max="1029" width="11.44140625" style="52"/>
    <col min="1030" max="1030" width="11.6640625" style="52" bestFit="1" customWidth="1"/>
    <col min="1031" max="1279" width="11.44140625" style="52"/>
    <col min="1280" max="1280" width="37" style="52" bestFit="1" customWidth="1"/>
    <col min="1281" max="1282" width="10" style="52" customWidth="1"/>
    <col min="1283" max="1283" width="10.33203125" style="52" customWidth="1"/>
    <col min="1284" max="1284" width="15.109375" style="52" customWidth="1"/>
    <col min="1285" max="1285" width="11.44140625" style="52"/>
    <col min="1286" max="1286" width="11.6640625" style="52" bestFit="1" customWidth="1"/>
    <col min="1287" max="1535" width="11.44140625" style="52"/>
    <col min="1536" max="1536" width="37" style="52" bestFit="1" customWidth="1"/>
    <col min="1537" max="1538" width="10" style="52" customWidth="1"/>
    <col min="1539" max="1539" width="10.33203125" style="52" customWidth="1"/>
    <col min="1540" max="1540" width="15.109375" style="52" customWidth="1"/>
    <col min="1541" max="1541" width="11.44140625" style="52"/>
    <col min="1542" max="1542" width="11.6640625" style="52" bestFit="1" customWidth="1"/>
    <col min="1543" max="1791" width="11.44140625" style="52"/>
    <col min="1792" max="1792" width="37" style="52" bestFit="1" customWidth="1"/>
    <col min="1793" max="1794" width="10" style="52" customWidth="1"/>
    <col min="1795" max="1795" width="10.33203125" style="52" customWidth="1"/>
    <col min="1796" max="1796" width="15.109375" style="52" customWidth="1"/>
    <col min="1797" max="1797" width="11.44140625" style="52"/>
    <col min="1798" max="1798" width="11.6640625" style="52" bestFit="1" customWidth="1"/>
    <col min="1799" max="2047" width="11.44140625" style="52"/>
    <col min="2048" max="2048" width="37" style="52" bestFit="1" customWidth="1"/>
    <col min="2049" max="2050" width="10" style="52" customWidth="1"/>
    <col min="2051" max="2051" width="10.33203125" style="52" customWidth="1"/>
    <col min="2052" max="2052" width="15.109375" style="52" customWidth="1"/>
    <col min="2053" max="2053" width="11.44140625" style="52"/>
    <col min="2054" max="2054" width="11.6640625" style="52" bestFit="1" customWidth="1"/>
    <col min="2055" max="2303" width="11.44140625" style="52"/>
    <col min="2304" max="2304" width="37" style="52" bestFit="1" customWidth="1"/>
    <col min="2305" max="2306" width="10" style="52" customWidth="1"/>
    <col min="2307" max="2307" width="10.33203125" style="52" customWidth="1"/>
    <col min="2308" max="2308" width="15.109375" style="52" customWidth="1"/>
    <col min="2309" max="2309" width="11.44140625" style="52"/>
    <col min="2310" max="2310" width="11.6640625" style="52" bestFit="1" customWidth="1"/>
    <col min="2311" max="2559" width="11.44140625" style="52"/>
    <col min="2560" max="2560" width="37" style="52" bestFit="1" customWidth="1"/>
    <col min="2561" max="2562" width="10" style="52" customWidth="1"/>
    <col min="2563" max="2563" width="10.33203125" style="52" customWidth="1"/>
    <col min="2564" max="2564" width="15.109375" style="52" customWidth="1"/>
    <col min="2565" max="2565" width="11.44140625" style="52"/>
    <col min="2566" max="2566" width="11.6640625" style="52" bestFit="1" customWidth="1"/>
    <col min="2567" max="2815" width="11.44140625" style="52"/>
    <col min="2816" max="2816" width="37" style="52" bestFit="1" customWidth="1"/>
    <col min="2817" max="2818" width="10" style="52" customWidth="1"/>
    <col min="2819" max="2819" width="10.33203125" style="52" customWidth="1"/>
    <col min="2820" max="2820" width="15.109375" style="52" customWidth="1"/>
    <col min="2821" max="2821" width="11.44140625" style="52"/>
    <col min="2822" max="2822" width="11.6640625" style="52" bestFit="1" customWidth="1"/>
    <col min="2823" max="3071" width="11.44140625" style="52"/>
    <col min="3072" max="3072" width="37" style="52" bestFit="1" customWidth="1"/>
    <col min="3073" max="3074" width="10" style="52" customWidth="1"/>
    <col min="3075" max="3075" width="10.33203125" style="52" customWidth="1"/>
    <col min="3076" max="3076" width="15.109375" style="52" customWidth="1"/>
    <col min="3077" max="3077" width="11.44140625" style="52"/>
    <col min="3078" max="3078" width="11.6640625" style="52" bestFit="1" customWidth="1"/>
    <col min="3079" max="3327" width="11.44140625" style="52"/>
    <col min="3328" max="3328" width="37" style="52" bestFit="1" customWidth="1"/>
    <col min="3329" max="3330" width="10" style="52" customWidth="1"/>
    <col min="3331" max="3331" width="10.33203125" style="52" customWidth="1"/>
    <col min="3332" max="3332" width="15.109375" style="52" customWidth="1"/>
    <col min="3333" max="3333" width="11.44140625" style="52"/>
    <col min="3334" max="3334" width="11.6640625" style="52" bestFit="1" customWidth="1"/>
    <col min="3335" max="3583" width="11.44140625" style="52"/>
    <col min="3584" max="3584" width="37" style="52" bestFit="1" customWidth="1"/>
    <col min="3585" max="3586" width="10" style="52" customWidth="1"/>
    <col min="3587" max="3587" width="10.33203125" style="52" customWidth="1"/>
    <col min="3588" max="3588" width="15.109375" style="52" customWidth="1"/>
    <col min="3589" max="3589" width="11.44140625" style="52"/>
    <col min="3590" max="3590" width="11.6640625" style="52" bestFit="1" customWidth="1"/>
    <col min="3591" max="3839" width="11.44140625" style="52"/>
    <col min="3840" max="3840" width="37" style="52" bestFit="1" customWidth="1"/>
    <col min="3841" max="3842" width="10" style="52" customWidth="1"/>
    <col min="3843" max="3843" width="10.33203125" style="52" customWidth="1"/>
    <col min="3844" max="3844" width="15.109375" style="52" customWidth="1"/>
    <col min="3845" max="3845" width="11.44140625" style="52"/>
    <col min="3846" max="3846" width="11.6640625" style="52" bestFit="1" customWidth="1"/>
    <col min="3847" max="4095" width="11.44140625" style="52"/>
    <col min="4096" max="4096" width="37" style="52" bestFit="1" customWidth="1"/>
    <col min="4097" max="4098" width="10" style="52" customWidth="1"/>
    <col min="4099" max="4099" width="10.33203125" style="52" customWidth="1"/>
    <col min="4100" max="4100" width="15.109375" style="52" customWidth="1"/>
    <col min="4101" max="4101" width="11.44140625" style="52"/>
    <col min="4102" max="4102" width="11.6640625" style="52" bestFit="1" customWidth="1"/>
    <col min="4103" max="4351" width="11.44140625" style="52"/>
    <col min="4352" max="4352" width="37" style="52" bestFit="1" customWidth="1"/>
    <col min="4353" max="4354" width="10" style="52" customWidth="1"/>
    <col min="4355" max="4355" width="10.33203125" style="52" customWidth="1"/>
    <col min="4356" max="4356" width="15.109375" style="52" customWidth="1"/>
    <col min="4357" max="4357" width="11.44140625" style="52"/>
    <col min="4358" max="4358" width="11.6640625" style="52" bestFit="1" customWidth="1"/>
    <col min="4359" max="4607" width="11.44140625" style="52"/>
    <col min="4608" max="4608" width="37" style="52" bestFit="1" customWidth="1"/>
    <col min="4609" max="4610" width="10" style="52" customWidth="1"/>
    <col min="4611" max="4611" width="10.33203125" style="52" customWidth="1"/>
    <col min="4612" max="4612" width="15.109375" style="52" customWidth="1"/>
    <col min="4613" max="4613" width="11.44140625" style="52"/>
    <col min="4614" max="4614" width="11.6640625" style="52" bestFit="1" customWidth="1"/>
    <col min="4615" max="4863" width="11.44140625" style="52"/>
    <col min="4864" max="4864" width="37" style="52" bestFit="1" customWidth="1"/>
    <col min="4865" max="4866" width="10" style="52" customWidth="1"/>
    <col min="4867" max="4867" width="10.33203125" style="52" customWidth="1"/>
    <col min="4868" max="4868" width="15.109375" style="52" customWidth="1"/>
    <col min="4869" max="4869" width="11.44140625" style="52"/>
    <col min="4870" max="4870" width="11.6640625" style="52" bestFit="1" customWidth="1"/>
    <col min="4871" max="5119" width="11.44140625" style="52"/>
    <col min="5120" max="5120" width="37" style="52" bestFit="1" customWidth="1"/>
    <col min="5121" max="5122" width="10" style="52" customWidth="1"/>
    <col min="5123" max="5123" width="10.33203125" style="52" customWidth="1"/>
    <col min="5124" max="5124" width="15.109375" style="52" customWidth="1"/>
    <col min="5125" max="5125" width="11.44140625" style="52"/>
    <col min="5126" max="5126" width="11.6640625" style="52" bestFit="1" customWidth="1"/>
    <col min="5127" max="5375" width="11.44140625" style="52"/>
    <col min="5376" max="5376" width="37" style="52" bestFit="1" customWidth="1"/>
    <col min="5377" max="5378" width="10" style="52" customWidth="1"/>
    <col min="5379" max="5379" width="10.33203125" style="52" customWidth="1"/>
    <col min="5380" max="5380" width="15.109375" style="52" customWidth="1"/>
    <col min="5381" max="5381" width="11.44140625" style="52"/>
    <col min="5382" max="5382" width="11.6640625" style="52" bestFit="1" customWidth="1"/>
    <col min="5383" max="5631" width="11.44140625" style="52"/>
    <col min="5632" max="5632" width="37" style="52" bestFit="1" customWidth="1"/>
    <col min="5633" max="5634" width="10" style="52" customWidth="1"/>
    <col min="5635" max="5635" width="10.33203125" style="52" customWidth="1"/>
    <col min="5636" max="5636" width="15.109375" style="52" customWidth="1"/>
    <col min="5637" max="5637" width="11.44140625" style="52"/>
    <col min="5638" max="5638" width="11.6640625" style="52" bestFit="1" customWidth="1"/>
    <col min="5639" max="5887" width="11.44140625" style="52"/>
    <col min="5888" max="5888" width="37" style="52" bestFit="1" customWidth="1"/>
    <col min="5889" max="5890" width="10" style="52" customWidth="1"/>
    <col min="5891" max="5891" width="10.33203125" style="52" customWidth="1"/>
    <col min="5892" max="5892" width="15.109375" style="52" customWidth="1"/>
    <col min="5893" max="5893" width="11.44140625" style="52"/>
    <col min="5894" max="5894" width="11.6640625" style="52" bestFit="1" customWidth="1"/>
    <col min="5895" max="6143" width="11.44140625" style="52"/>
    <col min="6144" max="6144" width="37" style="52" bestFit="1" customWidth="1"/>
    <col min="6145" max="6146" width="10" style="52" customWidth="1"/>
    <col min="6147" max="6147" width="10.33203125" style="52" customWidth="1"/>
    <col min="6148" max="6148" width="15.109375" style="52" customWidth="1"/>
    <col min="6149" max="6149" width="11.44140625" style="52"/>
    <col min="6150" max="6150" width="11.6640625" style="52" bestFit="1" customWidth="1"/>
    <col min="6151" max="6399" width="11.44140625" style="52"/>
    <col min="6400" max="6400" width="37" style="52" bestFit="1" customWidth="1"/>
    <col min="6401" max="6402" width="10" style="52" customWidth="1"/>
    <col min="6403" max="6403" width="10.33203125" style="52" customWidth="1"/>
    <col min="6404" max="6404" width="15.109375" style="52" customWidth="1"/>
    <col min="6405" max="6405" width="11.44140625" style="52"/>
    <col min="6406" max="6406" width="11.6640625" style="52" bestFit="1" customWidth="1"/>
    <col min="6407" max="6655" width="11.44140625" style="52"/>
    <col min="6656" max="6656" width="37" style="52" bestFit="1" customWidth="1"/>
    <col min="6657" max="6658" width="10" style="52" customWidth="1"/>
    <col min="6659" max="6659" width="10.33203125" style="52" customWidth="1"/>
    <col min="6660" max="6660" width="15.109375" style="52" customWidth="1"/>
    <col min="6661" max="6661" width="11.44140625" style="52"/>
    <col min="6662" max="6662" width="11.6640625" style="52" bestFit="1" customWidth="1"/>
    <col min="6663" max="6911" width="11.44140625" style="52"/>
    <col min="6912" max="6912" width="37" style="52" bestFit="1" customWidth="1"/>
    <col min="6913" max="6914" width="10" style="52" customWidth="1"/>
    <col min="6915" max="6915" width="10.33203125" style="52" customWidth="1"/>
    <col min="6916" max="6916" width="15.109375" style="52" customWidth="1"/>
    <col min="6917" max="6917" width="11.44140625" style="52"/>
    <col min="6918" max="6918" width="11.6640625" style="52" bestFit="1" customWidth="1"/>
    <col min="6919" max="7167" width="11.44140625" style="52"/>
    <col min="7168" max="7168" width="37" style="52" bestFit="1" customWidth="1"/>
    <col min="7169" max="7170" width="10" style="52" customWidth="1"/>
    <col min="7171" max="7171" width="10.33203125" style="52" customWidth="1"/>
    <col min="7172" max="7172" width="15.109375" style="52" customWidth="1"/>
    <col min="7173" max="7173" width="11.44140625" style="52"/>
    <col min="7174" max="7174" width="11.6640625" style="52" bestFit="1" customWidth="1"/>
    <col min="7175" max="7423" width="11.44140625" style="52"/>
    <col min="7424" max="7424" width="37" style="52" bestFit="1" customWidth="1"/>
    <col min="7425" max="7426" width="10" style="52" customWidth="1"/>
    <col min="7427" max="7427" width="10.33203125" style="52" customWidth="1"/>
    <col min="7428" max="7428" width="15.109375" style="52" customWidth="1"/>
    <col min="7429" max="7429" width="11.44140625" style="52"/>
    <col min="7430" max="7430" width="11.6640625" style="52" bestFit="1" customWidth="1"/>
    <col min="7431" max="7679" width="11.44140625" style="52"/>
    <col min="7680" max="7680" width="37" style="52" bestFit="1" customWidth="1"/>
    <col min="7681" max="7682" width="10" style="52" customWidth="1"/>
    <col min="7683" max="7683" width="10.33203125" style="52" customWidth="1"/>
    <col min="7684" max="7684" width="15.109375" style="52" customWidth="1"/>
    <col min="7685" max="7685" width="11.44140625" style="52"/>
    <col min="7686" max="7686" width="11.6640625" style="52" bestFit="1" customWidth="1"/>
    <col min="7687" max="7935" width="11.44140625" style="52"/>
    <col min="7936" max="7936" width="37" style="52" bestFit="1" customWidth="1"/>
    <col min="7937" max="7938" width="10" style="52" customWidth="1"/>
    <col min="7939" max="7939" width="10.33203125" style="52" customWidth="1"/>
    <col min="7940" max="7940" width="15.109375" style="52" customWidth="1"/>
    <col min="7941" max="7941" width="11.44140625" style="52"/>
    <col min="7942" max="7942" width="11.6640625" style="52" bestFit="1" customWidth="1"/>
    <col min="7943" max="8191" width="11.44140625" style="52"/>
    <col min="8192" max="8192" width="37" style="52" bestFit="1" customWidth="1"/>
    <col min="8193" max="8194" width="10" style="52" customWidth="1"/>
    <col min="8195" max="8195" width="10.33203125" style="52" customWidth="1"/>
    <col min="8196" max="8196" width="15.109375" style="52" customWidth="1"/>
    <col min="8197" max="8197" width="11.44140625" style="52"/>
    <col min="8198" max="8198" width="11.6640625" style="52" bestFit="1" customWidth="1"/>
    <col min="8199" max="8447" width="11.44140625" style="52"/>
    <col min="8448" max="8448" width="37" style="52" bestFit="1" customWidth="1"/>
    <col min="8449" max="8450" width="10" style="52" customWidth="1"/>
    <col min="8451" max="8451" width="10.33203125" style="52" customWidth="1"/>
    <col min="8452" max="8452" width="15.109375" style="52" customWidth="1"/>
    <col min="8453" max="8453" width="11.44140625" style="52"/>
    <col min="8454" max="8454" width="11.6640625" style="52" bestFit="1" customWidth="1"/>
    <col min="8455" max="8703" width="11.44140625" style="52"/>
    <col min="8704" max="8704" width="37" style="52" bestFit="1" customWidth="1"/>
    <col min="8705" max="8706" width="10" style="52" customWidth="1"/>
    <col min="8707" max="8707" width="10.33203125" style="52" customWidth="1"/>
    <col min="8708" max="8708" width="15.109375" style="52" customWidth="1"/>
    <col min="8709" max="8709" width="11.44140625" style="52"/>
    <col min="8710" max="8710" width="11.6640625" style="52" bestFit="1" customWidth="1"/>
    <col min="8711" max="8959" width="11.44140625" style="52"/>
    <col min="8960" max="8960" width="37" style="52" bestFit="1" customWidth="1"/>
    <col min="8961" max="8962" width="10" style="52" customWidth="1"/>
    <col min="8963" max="8963" width="10.33203125" style="52" customWidth="1"/>
    <col min="8964" max="8964" width="15.109375" style="52" customWidth="1"/>
    <col min="8965" max="8965" width="11.44140625" style="52"/>
    <col min="8966" max="8966" width="11.6640625" style="52" bestFit="1" customWidth="1"/>
    <col min="8967" max="9215" width="11.44140625" style="52"/>
    <col min="9216" max="9216" width="37" style="52" bestFit="1" customWidth="1"/>
    <col min="9217" max="9218" width="10" style="52" customWidth="1"/>
    <col min="9219" max="9219" width="10.33203125" style="52" customWidth="1"/>
    <col min="9220" max="9220" width="15.109375" style="52" customWidth="1"/>
    <col min="9221" max="9221" width="11.44140625" style="52"/>
    <col min="9222" max="9222" width="11.6640625" style="52" bestFit="1" customWidth="1"/>
    <col min="9223" max="9471" width="11.44140625" style="52"/>
    <col min="9472" max="9472" width="37" style="52" bestFit="1" customWidth="1"/>
    <col min="9473" max="9474" width="10" style="52" customWidth="1"/>
    <col min="9475" max="9475" width="10.33203125" style="52" customWidth="1"/>
    <col min="9476" max="9476" width="15.109375" style="52" customWidth="1"/>
    <col min="9477" max="9477" width="11.44140625" style="52"/>
    <col min="9478" max="9478" width="11.6640625" style="52" bestFit="1" customWidth="1"/>
    <col min="9479" max="9727" width="11.44140625" style="52"/>
    <col min="9728" max="9728" width="37" style="52" bestFit="1" customWidth="1"/>
    <col min="9729" max="9730" width="10" style="52" customWidth="1"/>
    <col min="9731" max="9731" width="10.33203125" style="52" customWidth="1"/>
    <col min="9732" max="9732" width="15.109375" style="52" customWidth="1"/>
    <col min="9733" max="9733" width="11.44140625" style="52"/>
    <col min="9734" max="9734" width="11.6640625" style="52" bestFit="1" customWidth="1"/>
    <col min="9735" max="9983" width="11.44140625" style="52"/>
    <col min="9984" max="9984" width="37" style="52" bestFit="1" customWidth="1"/>
    <col min="9985" max="9986" width="10" style="52" customWidth="1"/>
    <col min="9987" max="9987" width="10.33203125" style="52" customWidth="1"/>
    <col min="9988" max="9988" width="15.109375" style="52" customWidth="1"/>
    <col min="9989" max="9989" width="11.44140625" style="52"/>
    <col min="9990" max="9990" width="11.6640625" style="52" bestFit="1" customWidth="1"/>
    <col min="9991" max="10239" width="11.44140625" style="52"/>
    <col min="10240" max="10240" width="37" style="52" bestFit="1" customWidth="1"/>
    <col min="10241" max="10242" width="10" style="52" customWidth="1"/>
    <col min="10243" max="10243" width="10.33203125" style="52" customWidth="1"/>
    <col min="10244" max="10244" width="15.109375" style="52" customWidth="1"/>
    <col min="10245" max="10245" width="11.44140625" style="52"/>
    <col min="10246" max="10246" width="11.6640625" style="52" bestFit="1" customWidth="1"/>
    <col min="10247" max="10495" width="11.44140625" style="52"/>
    <col min="10496" max="10496" width="37" style="52" bestFit="1" customWidth="1"/>
    <col min="10497" max="10498" width="10" style="52" customWidth="1"/>
    <col min="10499" max="10499" width="10.33203125" style="52" customWidth="1"/>
    <col min="10500" max="10500" width="15.109375" style="52" customWidth="1"/>
    <col min="10501" max="10501" width="11.44140625" style="52"/>
    <col min="10502" max="10502" width="11.6640625" style="52" bestFit="1" customWidth="1"/>
    <col min="10503" max="10751" width="11.44140625" style="52"/>
    <col min="10752" max="10752" width="37" style="52" bestFit="1" customWidth="1"/>
    <col min="10753" max="10754" width="10" style="52" customWidth="1"/>
    <col min="10755" max="10755" width="10.33203125" style="52" customWidth="1"/>
    <col min="10756" max="10756" width="15.109375" style="52" customWidth="1"/>
    <col min="10757" max="10757" width="11.44140625" style="52"/>
    <col min="10758" max="10758" width="11.6640625" style="52" bestFit="1" customWidth="1"/>
    <col min="10759" max="11007" width="11.44140625" style="52"/>
    <col min="11008" max="11008" width="37" style="52" bestFit="1" customWidth="1"/>
    <col min="11009" max="11010" width="10" style="52" customWidth="1"/>
    <col min="11011" max="11011" width="10.33203125" style="52" customWidth="1"/>
    <col min="11012" max="11012" width="15.109375" style="52" customWidth="1"/>
    <col min="11013" max="11013" width="11.44140625" style="52"/>
    <col min="11014" max="11014" width="11.6640625" style="52" bestFit="1" customWidth="1"/>
    <col min="11015" max="11263" width="11.44140625" style="52"/>
    <col min="11264" max="11264" width="37" style="52" bestFit="1" customWidth="1"/>
    <col min="11265" max="11266" width="10" style="52" customWidth="1"/>
    <col min="11267" max="11267" width="10.33203125" style="52" customWidth="1"/>
    <col min="11268" max="11268" width="15.109375" style="52" customWidth="1"/>
    <col min="11269" max="11269" width="11.44140625" style="52"/>
    <col min="11270" max="11270" width="11.6640625" style="52" bestFit="1" customWidth="1"/>
    <col min="11271" max="11519" width="11.44140625" style="52"/>
    <col min="11520" max="11520" width="37" style="52" bestFit="1" customWidth="1"/>
    <col min="11521" max="11522" width="10" style="52" customWidth="1"/>
    <col min="11523" max="11523" width="10.33203125" style="52" customWidth="1"/>
    <col min="11524" max="11524" width="15.109375" style="52" customWidth="1"/>
    <col min="11525" max="11525" width="11.44140625" style="52"/>
    <col min="11526" max="11526" width="11.6640625" style="52" bestFit="1" customWidth="1"/>
    <col min="11527" max="11775" width="11.44140625" style="52"/>
    <col min="11776" max="11776" width="37" style="52" bestFit="1" customWidth="1"/>
    <col min="11777" max="11778" width="10" style="52" customWidth="1"/>
    <col min="11779" max="11779" width="10.33203125" style="52" customWidth="1"/>
    <col min="11780" max="11780" width="15.109375" style="52" customWidth="1"/>
    <col min="11781" max="11781" width="11.44140625" style="52"/>
    <col min="11782" max="11782" width="11.6640625" style="52" bestFit="1" customWidth="1"/>
    <col min="11783" max="12031" width="11.44140625" style="52"/>
    <col min="12032" max="12032" width="37" style="52" bestFit="1" customWidth="1"/>
    <col min="12033" max="12034" width="10" style="52" customWidth="1"/>
    <col min="12035" max="12035" width="10.33203125" style="52" customWidth="1"/>
    <col min="12036" max="12036" width="15.109375" style="52" customWidth="1"/>
    <col min="12037" max="12037" width="11.44140625" style="52"/>
    <col min="12038" max="12038" width="11.6640625" style="52" bestFit="1" customWidth="1"/>
    <col min="12039" max="12287" width="11.44140625" style="52"/>
    <col min="12288" max="12288" width="37" style="52" bestFit="1" customWidth="1"/>
    <col min="12289" max="12290" width="10" style="52" customWidth="1"/>
    <col min="12291" max="12291" width="10.33203125" style="52" customWidth="1"/>
    <col min="12292" max="12292" width="15.109375" style="52" customWidth="1"/>
    <col min="12293" max="12293" width="11.44140625" style="52"/>
    <col min="12294" max="12294" width="11.6640625" style="52" bestFit="1" customWidth="1"/>
    <col min="12295" max="12543" width="11.44140625" style="52"/>
    <col min="12544" max="12544" width="37" style="52" bestFit="1" customWidth="1"/>
    <col min="12545" max="12546" width="10" style="52" customWidth="1"/>
    <col min="12547" max="12547" width="10.33203125" style="52" customWidth="1"/>
    <col min="12548" max="12548" width="15.109375" style="52" customWidth="1"/>
    <col min="12549" max="12549" width="11.44140625" style="52"/>
    <col min="12550" max="12550" width="11.6640625" style="52" bestFit="1" customWidth="1"/>
    <col min="12551" max="12799" width="11.44140625" style="52"/>
    <col min="12800" max="12800" width="37" style="52" bestFit="1" customWidth="1"/>
    <col min="12801" max="12802" width="10" style="52" customWidth="1"/>
    <col min="12803" max="12803" width="10.33203125" style="52" customWidth="1"/>
    <col min="12804" max="12804" width="15.109375" style="52" customWidth="1"/>
    <col min="12805" max="12805" width="11.44140625" style="52"/>
    <col min="12806" max="12806" width="11.6640625" style="52" bestFit="1" customWidth="1"/>
    <col min="12807" max="13055" width="11.44140625" style="52"/>
    <col min="13056" max="13056" width="37" style="52" bestFit="1" customWidth="1"/>
    <col min="13057" max="13058" width="10" style="52" customWidth="1"/>
    <col min="13059" max="13059" width="10.33203125" style="52" customWidth="1"/>
    <col min="13060" max="13060" width="15.109375" style="52" customWidth="1"/>
    <col min="13061" max="13061" width="11.44140625" style="52"/>
    <col min="13062" max="13062" width="11.6640625" style="52" bestFit="1" customWidth="1"/>
    <col min="13063" max="13311" width="11.44140625" style="52"/>
    <col min="13312" max="13312" width="37" style="52" bestFit="1" customWidth="1"/>
    <col min="13313" max="13314" width="10" style="52" customWidth="1"/>
    <col min="13315" max="13315" width="10.33203125" style="52" customWidth="1"/>
    <col min="13316" max="13316" width="15.109375" style="52" customWidth="1"/>
    <col min="13317" max="13317" width="11.44140625" style="52"/>
    <col min="13318" max="13318" width="11.6640625" style="52" bestFit="1" customWidth="1"/>
    <col min="13319" max="13567" width="11.44140625" style="52"/>
    <col min="13568" max="13568" width="37" style="52" bestFit="1" customWidth="1"/>
    <col min="13569" max="13570" width="10" style="52" customWidth="1"/>
    <col min="13571" max="13571" width="10.33203125" style="52" customWidth="1"/>
    <col min="13572" max="13572" width="15.109375" style="52" customWidth="1"/>
    <col min="13573" max="13573" width="11.44140625" style="52"/>
    <col min="13574" max="13574" width="11.6640625" style="52" bestFit="1" customWidth="1"/>
    <col min="13575" max="13823" width="11.44140625" style="52"/>
    <col min="13824" max="13824" width="37" style="52" bestFit="1" customWidth="1"/>
    <col min="13825" max="13826" width="10" style="52" customWidth="1"/>
    <col min="13827" max="13827" width="10.33203125" style="52" customWidth="1"/>
    <col min="13828" max="13828" width="15.109375" style="52" customWidth="1"/>
    <col min="13829" max="13829" width="11.44140625" style="52"/>
    <col min="13830" max="13830" width="11.6640625" style="52" bestFit="1" customWidth="1"/>
    <col min="13831" max="14079" width="11.44140625" style="52"/>
    <col min="14080" max="14080" width="37" style="52" bestFit="1" customWidth="1"/>
    <col min="14081" max="14082" width="10" style="52" customWidth="1"/>
    <col min="14083" max="14083" width="10.33203125" style="52" customWidth="1"/>
    <col min="14084" max="14084" width="15.109375" style="52" customWidth="1"/>
    <col min="14085" max="14085" width="11.44140625" style="52"/>
    <col min="14086" max="14086" width="11.6640625" style="52" bestFit="1" customWidth="1"/>
    <col min="14087" max="14335" width="11.44140625" style="52"/>
    <col min="14336" max="14336" width="37" style="52" bestFit="1" customWidth="1"/>
    <col min="14337" max="14338" width="10" style="52" customWidth="1"/>
    <col min="14339" max="14339" width="10.33203125" style="52" customWidth="1"/>
    <col min="14340" max="14340" width="15.109375" style="52" customWidth="1"/>
    <col min="14341" max="14341" width="11.44140625" style="52"/>
    <col min="14342" max="14342" width="11.6640625" style="52" bestFit="1" customWidth="1"/>
    <col min="14343" max="14591" width="11.44140625" style="52"/>
    <col min="14592" max="14592" width="37" style="52" bestFit="1" customWidth="1"/>
    <col min="14593" max="14594" width="10" style="52" customWidth="1"/>
    <col min="14595" max="14595" width="10.33203125" style="52" customWidth="1"/>
    <col min="14596" max="14596" width="15.109375" style="52" customWidth="1"/>
    <col min="14597" max="14597" width="11.44140625" style="52"/>
    <col min="14598" max="14598" width="11.6640625" style="52" bestFit="1" customWidth="1"/>
    <col min="14599" max="14847" width="11.44140625" style="52"/>
    <col min="14848" max="14848" width="37" style="52" bestFit="1" customWidth="1"/>
    <col min="14849" max="14850" width="10" style="52" customWidth="1"/>
    <col min="14851" max="14851" width="10.33203125" style="52" customWidth="1"/>
    <col min="14852" max="14852" width="15.109375" style="52" customWidth="1"/>
    <col min="14853" max="14853" width="11.44140625" style="52"/>
    <col min="14854" max="14854" width="11.6640625" style="52" bestFit="1" customWidth="1"/>
    <col min="14855" max="15103" width="11.44140625" style="52"/>
    <col min="15104" max="15104" width="37" style="52" bestFit="1" customWidth="1"/>
    <col min="15105" max="15106" width="10" style="52" customWidth="1"/>
    <col min="15107" max="15107" width="10.33203125" style="52" customWidth="1"/>
    <col min="15108" max="15108" width="15.109375" style="52" customWidth="1"/>
    <col min="15109" max="15109" width="11.44140625" style="52"/>
    <col min="15110" max="15110" width="11.6640625" style="52" bestFit="1" customWidth="1"/>
    <col min="15111" max="15359" width="11.44140625" style="52"/>
    <col min="15360" max="15360" width="37" style="52" bestFit="1" customWidth="1"/>
    <col min="15361" max="15362" width="10" style="52" customWidth="1"/>
    <col min="15363" max="15363" width="10.33203125" style="52" customWidth="1"/>
    <col min="15364" max="15364" width="15.109375" style="52" customWidth="1"/>
    <col min="15365" max="15365" width="11.44140625" style="52"/>
    <col min="15366" max="15366" width="11.6640625" style="52" bestFit="1" customWidth="1"/>
    <col min="15367" max="15615" width="11.44140625" style="52"/>
    <col min="15616" max="15616" width="37" style="52" bestFit="1" customWidth="1"/>
    <col min="15617" max="15618" width="10" style="52" customWidth="1"/>
    <col min="15619" max="15619" width="10.33203125" style="52" customWidth="1"/>
    <col min="15620" max="15620" width="15.109375" style="52" customWidth="1"/>
    <col min="15621" max="15621" width="11.44140625" style="52"/>
    <col min="15622" max="15622" width="11.6640625" style="52" bestFit="1" customWidth="1"/>
    <col min="15623" max="15871" width="11.44140625" style="52"/>
    <col min="15872" max="15872" width="37" style="52" bestFit="1" customWidth="1"/>
    <col min="15873" max="15874" width="10" style="52" customWidth="1"/>
    <col min="15875" max="15875" width="10.33203125" style="52" customWidth="1"/>
    <col min="15876" max="15876" width="15.109375" style="52" customWidth="1"/>
    <col min="15877" max="15877" width="11.44140625" style="52"/>
    <col min="15878" max="15878" width="11.6640625" style="52" bestFit="1" customWidth="1"/>
    <col min="15879" max="16127" width="11.44140625" style="52"/>
    <col min="16128" max="16128" width="37" style="52" bestFit="1" customWidth="1"/>
    <col min="16129" max="16130" width="10" style="52" customWidth="1"/>
    <col min="16131" max="16131" width="10.33203125" style="52" customWidth="1"/>
    <col min="16132" max="16132" width="15.109375" style="52" customWidth="1"/>
    <col min="16133" max="16133" width="11.44140625" style="52"/>
    <col min="16134" max="16134" width="11.6640625" style="52" bestFit="1" customWidth="1"/>
    <col min="16135" max="16384" width="11.44140625" style="52"/>
  </cols>
  <sheetData>
    <row r="1" spans="1:5" x14ac:dyDescent="0.25">
      <c r="A1" s="95" t="str">
        <f>'DPR GLOBAL_clé répartition'!C6</f>
        <v>VEFA "OPERATION SILOE"</v>
      </c>
      <c r="B1" s="96">
        <f>'DPR GLOBAL_clé répartition'!K7</f>
        <v>53</v>
      </c>
      <c r="C1" s="97" t="s">
        <v>58</v>
      </c>
      <c r="D1" s="98"/>
      <c r="E1" s="69"/>
    </row>
    <row r="2" spans="1:5" x14ac:dyDescent="0.25">
      <c r="A2" s="99" t="s">
        <v>111</v>
      </c>
      <c r="B2" s="227">
        <f>'DPR GLOBAL_clé répartition'!K64</f>
        <v>8565245.3690837286</v>
      </c>
      <c r="C2" s="100" t="s">
        <v>112</v>
      </c>
      <c r="D2" s="100"/>
      <c r="E2" s="69"/>
    </row>
    <row r="3" spans="1:5" x14ac:dyDescent="0.25">
      <c r="A3" s="70"/>
      <c r="B3" s="71" t="s">
        <v>113</v>
      </c>
      <c r="C3" s="72" t="s">
        <v>114</v>
      </c>
      <c r="D3" s="73" t="s">
        <v>112</v>
      </c>
      <c r="E3" s="69"/>
    </row>
    <row r="4" spans="1:5" x14ac:dyDescent="0.25">
      <c r="A4" s="84" t="s">
        <v>142</v>
      </c>
      <c r="B4" s="85"/>
      <c r="C4" s="86"/>
      <c r="D4" s="87">
        <f t="shared" ref="D4:D15" si="0">C4*$B$2</f>
        <v>0</v>
      </c>
      <c r="E4" s="69"/>
    </row>
    <row r="5" spans="1:5" x14ac:dyDescent="0.25">
      <c r="A5" s="84" t="s">
        <v>115</v>
      </c>
      <c r="B5" s="85"/>
      <c r="C5" s="88"/>
      <c r="D5" s="87">
        <f t="shared" si="0"/>
        <v>0</v>
      </c>
      <c r="E5" s="69"/>
    </row>
    <row r="6" spans="1:5" x14ac:dyDescent="0.25">
      <c r="A6" s="84" t="s">
        <v>129</v>
      </c>
      <c r="B6" s="85"/>
      <c r="C6" s="88"/>
      <c r="D6" s="87">
        <f t="shared" si="0"/>
        <v>0</v>
      </c>
      <c r="E6" s="69"/>
    </row>
    <row r="7" spans="1:5" x14ac:dyDescent="0.25">
      <c r="A7" s="84" t="s">
        <v>116</v>
      </c>
      <c r="B7" s="89"/>
      <c r="C7" s="88"/>
      <c r="D7" s="87">
        <f t="shared" si="0"/>
        <v>0</v>
      </c>
      <c r="E7" s="69"/>
    </row>
    <row r="8" spans="1:5" x14ac:dyDescent="0.25">
      <c r="A8" s="84" t="s">
        <v>117</v>
      </c>
      <c r="B8" s="85"/>
      <c r="C8" s="88"/>
      <c r="D8" s="87">
        <f t="shared" si="0"/>
        <v>0</v>
      </c>
      <c r="E8" s="69"/>
    </row>
    <row r="9" spans="1:5" x14ac:dyDescent="0.25">
      <c r="A9" s="84" t="s">
        <v>143</v>
      </c>
      <c r="B9" s="85"/>
      <c r="C9" s="88"/>
      <c r="D9" s="87">
        <f t="shared" si="0"/>
        <v>0</v>
      </c>
      <c r="E9" s="69"/>
    </row>
    <row r="10" spans="1:5" x14ac:dyDescent="0.25">
      <c r="A10" s="84" t="s">
        <v>144</v>
      </c>
      <c r="B10" s="85"/>
      <c r="C10" s="88"/>
      <c r="D10" s="87">
        <f t="shared" si="0"/>
        <v>0</v>
      </c>
      <c r="E10" s="69"/>
    </row>
    <row r="11" spans="1:5" x14ac:dyDescent="0.25">
      <c r="A11" s="84" t="s">
        <v>145</v>
      </c>
      <c r="B11" s="85"/>
      <c r="C11" s="88"/>
      <c r="D11" s="87">
        <f t="shared" si="0"/>
        <v>0</v>
      </c>
      <c r="E11" s="69"/>
    </row>
    <row r="12" spans="1:5" x14ac:dyDescent="0.25">
      <c r="A12" s="84" t="s">
        <v>146</v>
      </c>
      <c r="B12" s="85"/>
      <c r="C12" s="88"/>
      <c r="D12" s="87">
        <f t="shared" si="0"/>
        <v>0</v>
      </c>
      <c r="E12" s="69"/>
    </row>
    <row r="13" spans="1:5" x14ac:dyDescent="0.25">
      <c r="A13" s="84" t="s">
        <v>147</v>
      </c>
      <c r="B13" s="85"/>
      <c r="C13" s="88"/>
      <c r="D13" s="87">
        <f t="shared" si="0"/>
        <v>0</v>
      </c>
      <c r="E13" s="69"/>
    </row>
    <row r="14" spans="1:5" x14ac:dyDescent="0.25">
      <c r="A14" s="84" t="s">
        <v>148</v>
      </c>
      <c r="B14" s="89"/>
      <c r="C14" s="88"/>
      <c r="D14" s="87">
        <f t="shared" si="0"/>
        <v>0</v>
      </c>
      <c r="E14" s="69"/>
    </row>
    <row r="15" spans="1:5" x14ac:dyDescent="0.25">
      <c r="A15" s="84" t="s">
        <v>149</v>
      </c>
      <c r="B15" s="90"/>
      <c r="C15" s="88"/>
      <c r="D15" s="87">
        <f t="shared" si="0"/>
        <v>0</v>
      </c>
      <c r="E15" s="69"/>
    </row>
    <row r="16" spans="1:5" x14ac:dyDescent="0.25">
      <c r="A16" s="91" t="s">
        <v>118</v>
      </c>
      <c r="B16" s="92" t="s">
        <v>119</v>
      </c>
      <c r="C16" s="93">
        <f>SUM(C4:C15)</f>
        <v>0</v>
      </c>
      <c r="D16" s="94">
        <f>SUM(D4:D15)</f>
        <v>0</v>
      </c>
      <c r="E16" s="69"/>
    </row>
    <row r="17" spans="2:5" x14ac:dyDescent="0.25">
      <c r="B17" s="69"/>
      <c r="C17" s="69"/>
      <c r="D17" s="69"/>
      <c r="E17" s="69"/>
    </row>
    <row r="18" spans="2:5" x14ac:dyDescent="0.25">
      <c r="E18" s="69"/>
    </row>
  </sheetData>
  <sheetProtection sheet="1" objects="1" scenarios="1" selectLockedCells="1"/>
  <printOptions horizontalCentered="1"/>
  <pageMargins left="0.28000000000000003" right="0.28999999999999998" top="0.98425196850393704" bottom="0.98425196850393704" header="0.51181102362204722" footer="0.51181102362204722"/>
  <pageSetup paperSize="9" orientation="portrait" r:id="rId1"/>
  <headerFooter alignWithMargins="0">
    <oddHeader>&amp;LSODEGIS&amp;CFLUX DE TRESORERIES
OPERATIONS DE DEFISCALISATION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1:G49"/>
  <sheetViews>
    <sheetView view="pageBreakPreview" zoomScale="70" zoomScaleSheetLayoutView="70" workbookViewId="0">
      <selection activeCell="C32" sqref="C32"/>
    </sheetView>
  </sheetViews>
  <sheetFormatPr baseColWidth="10" defaultColWidth="11.44140625" defaultRowHeight="14.4" x14ac:dyDescent="0.3"/>
  <cols>
    <col min="1" max="1" width="7.44140625" style="68" customWidth="1"/>
    <col min="2" max="6" width="11.44140625" style="67"/>
    <col min="7" max="7" width="18.109375" style="67" customWidth="1"/>
    <col min="8" max="16384" width="11.44140625" style="67"/>
  </cols>
  <sheetData>
    <row r="1" spans="1:7" ht="15" customHeight="1" x14ac:dyDescent="0.3">
      <c r="A1" s="372" t="s">
        <v>96</v>
      </c>
      <c r="B1" s="373"/>
      <c r="C1" s="373"/>
      <c r="D1" s="373"/>
      <c r="E1" s="373"/>
      <c r="F1" s="373"/>
      <c r="G1" s="374"/>
    </row>
    <row r="2" spans="1:7" x14ac:dyDescent="0.3">
      <c r="A2" s="375"/>
      <c r="B2" s="376"/>
      <c r="C2" s="376"/>
      <c r="D2" s="376"/>
      <c r="E2" s="376"/>
      <c r="F2" s="376"/>
      <c r="G2" s="377"/>
    </row>
    <row r="4" spans="1:7" ht="15" customHeight="1" x14ac:dyDescent="0.3">
      <c r="A4" s="369" t="s">
        <v>97</v>
      </c>
      <c r="B4" s="369"/>
      <c r="C4" s="112" t="str">
        <f>'DPR GLOBAL_clé répartition'!C6</f>
        <v>VEFA "OPERATION SILOE"</v>
      </c>
    </row>
    <row r="6" spans="1:7" ht="15" customHeight="1" x14ac:dyDescent="0.3"/>
    <row r="7" spans="1:7" ht="15.75" customHeight="1" x14ac:dyDescent="0.3">
      <c r="A7" s="103" t="s">
        <v>108</v>
      </c>
      <c r="B7" s="102"/>
      <c r="C7" s="102"/>
      <c r="D7" s="102"/>
      <c r="E7" s="102"/>
      <c r="F7" s="102"/>
      <c r="G7" s="102"/>
    </row>
    <row r="8" spans="1:7" ht="15" customHeight="1" x14ac:dyDescent="0.3">
      <c r="A8" s="101"/>
      <c r="B8" s="102"/>
      <c r="C8" s="102"/>
      <c r="D8" s="102"/>
      <c r="E8" s="102"/>
      <c r="F8" s="102"/>
      <c r="G8" s="102"/>
    </row>
    <row r="9" spans="1:7" ht="15" customHeight="1" x14ac:dyDescent="0.3">
      <c r="A9" s="370" t="s">
        <v>109</v>
      </c>
      <c r="B9" s="370"/>
      <c r="C9" s="370"/>
      <c r="D9" s="370"/>
      <c r="E9" s="370"/>
      <c r="F9" s="370"/>
      <c r="G9" s="370"/>
    </row>
    <row r="10" spans="1:7" ht="15" customHeight="1" x14ac:dyDescent="0.3">
      <c r="A10" s="370"/>
      <c r="B10" s="370"/>
      <c r="C10" s="370"/>
      <c r="D10" s="370"/>
      <c r="E10" s="370"/>
      <c r="F10" s="370"/>
      <c r="G10" s="370"/>
    </row>
    <row r="11" spans="1:7" ht="15" customHeight="1" x14ac:dyDescent="0.3">
      <c r="A11" s="370"/>
      <c r="B11" s="370"/>
      <c r="C11" s="370"/>
      <c r="D11" s="370"/>
      <c r="E11" s="370"/>
      <c r="F11" s="370"/>
      <c r="G11" s="370"/>
    </row>
    <row r="12" spans="1:7" x14ac:dyDescent="0.3">
      <c r="A12" s="370"/>
      <c r="B12" s="370"/>
      <c r="C12" s="370"/>
      <c r="D12" s="370"/>
      <c r="E12" s="370"/>
      <c r="F12" s="370"/>
      <c r="G12" s="370"/>
    </row>
    <row r="13" spans="1:7" ht="15" customHeight="1" x14ac:dyDescent="0.3">
      <c r="A13" s="371"/>
      <c r="B13" s="371"/>
      <c r="C13" s="371"/>
      <c r="D13" s="371"/>
      <c r="E13" s="371"/>
      <c r="F13" s="371"/>
      <c r="G13" s="371"/>
    </row>
    <row r="14" spans="1:7" x14ac:dyDescent="0.3">
      <c r="A14" s="101"/>
      <c r="B14" s="102"/>
      <c r="C14" s="102"/>
      <c r="D14" s="102"/>
      <c r="E14" s="102"/>
      <c r="F14" s="102"/>
      <c r="G14" s="102"/>
    </row>
    <row r="15" spans="1:7" x14ac:dyDescent="0.3">
      <c r="A15" s="104"/>
      <c r="B15" s="379" t="s">
        <v>98</v>
      </c>
      <c r="C15" s="379"/>
      <c r="D15" s="379"/>
      <c r="E15" s="379"/>
      <c r="F15" s="379"/>
      <c r="G15" s="379"/>
    </row>
    <row r="16" spans="1:7" ht="15.75" customHeight="1" x14ac:dyDescent="0.3">
      <c r="A16" s="105"/>
      <c r="B16" s="379"/>
      <c r="C16" s="379"/>
      <c r="D16" s="379"/>
      <c r="E16" s="379"/>
      <c r="F16" s="379"/>
      <c r="G16" s="379"/>
    </row>
    <row r="17" spans="1:7" ht="15.6" customHeight="1" x14ac:dyDescent="0.3">
      <c r="A17" s="378" t="s">
        <v>99</v>
      </c>
      <c r="B17" s="378"/>
      <c r="C17" s="378"/>
      <c r="D17" s="378"/>
      <c r="E17" s="378"/>
      <c r="F17" s="378"/>
      <c r="G17" s="378"/>
    </row>
    <row r="18" spans="1:7" ht="15.6" customHeight="1" x14ac:dyDescent="0.3">
      <c r="A18" s="378"/>
      <c r="B18" s="378"/>
      <c r="C18" s="378"/>
      <c r="D18" s="378"/>
      <c r="E18" s="378"/>
      <c r="F18" s="378"/>
      <c r="G18" s="378"/>
    </row>
    <row r="19" spans="1:7" ht="26.85" customHeight="1" x14ac:dyDescent="0.3">
      <c r="A19" s="378"/>
      <c r="B19" s="378"/>
      <c r="C19" s="378"/>
      <c r="D19" s="378"/>
      <c r="E19" s="378"/>
      <c r="F19" s="378"/>
      <c r="G19" s="378"/>
    </row>
    <row r="20" spans="1:7" ht="15.6" customHeight="1" x14ac:dyDescent="0.3">
      <c r="A20" s="378"/>
      <c r="B20" s="378"/>
      <c r="C20" s="378"/>
      <c r="D20" s="378"/>
      <c r="E20" s="378"/>
      <c r="F20" s="378"/>
      <c r="G20" s="378"/>
    </row>
    <row r="21" spans="1:7" x14ac:dyDescent="0.3">
      <c r="A21" s="378"/>
      <c r="B21" s="378"/>
      <c r="C21" s="378"/>
      <c r="D21" s="378"/>
      <c r="E21" s="378"/>
      <c r="F21" s="378"/>
      <c r="G21" s="378"/>
    </row>
    <row r="22" spans="1:7" x14ac:dyDescent="0.3">
      <c r="A22" s="101"/>
      <c r="B22" s="102"/>
      <c r="C22" s="102"/>
      <c r="D22" s="102"/>
      <c r="E22" s="102"/>
      <c r="F22" s="102"/>
      <c r="G22" s="102"/>
    </row>
    <row r="23" spans="1:7" x14ac:dyDescent="0.3">
      <c r="A23" s="104"/>
      <c r="B23" s="378" t="s">
        <v>100</v>
      </c>
      <c r="C23" s="378"/>
      <c r="D23" s="378"/>
      <c r="E23" s="378"/>
      <c r="F23" s="378"/>
      <c r="G23" s="378"/>
    </row>
    <row r="24" spans="1:7" x14ac:dyDescent="0.3">
      <c r="A24" s="105"/>
      <c r="B24" s="378"/>
      <c r="C24" s="378"/>
      <c r="D24" s="378"/>
      <c r="E24" s="378"/>
      <c r="F24" s="378"/>
      <c r="G24" s="378"/>
    </row>
    <row r="25" spans="1:7" x14ac:dyDescent="0.3">
      <c r="A25" s="104"/>
      <c r="B25" s="379" t="s">
        <v>98</v>
      </c>
      <c r="C25" s="379"/>
      <c r="D25" s="379"/>
      <c r="E25" s="379"/>
      <c r="F25" s="379"/>
      <c r="G25" s="379"/>
    </row>
    <row r="26" spans="1:7" x14ac:dyDescent="0.3">
      <c r="A26" s="105"/>
      <c r="B26" s="379"/>
      <c r="C26" s="379"/>
      <c r="D26" s="379"/>
      <c r="E26" s="379"/>
      <c r="F26" s="379"/>
      <c r="G26" s="379"/>
    </row>
    <row r="27" spans="1:7" x14ac:dyDescent="0.3">
      <c r="A27" s="104"/>
      <c r="B27" s="379" t="s">
        <v>101</v>
      </c>
      <c r="C27" s="379"/>
      <c r="D27" s="379"/>
      <c r="E27" s="379"/>
      <c r="F27" s="379"/>
      <c r="G27" s="379"/>
    </row>
    <row r="28" spans="1:7" x14ac:dyDescent="0.3">
      <c r="A28" s="105"/>
      <c r="B28" s="379"/>
      <c r="C28" s="379"/>
      <c r="D28" s="379"/>
      <c r="E28" s="379"/>
      <c r="F28" s="379"/>
      <c r="G28" s="379"/>
    </row>
    <row r="29" spans="1:7" x14ac:dyDescent="0.3">
      <c r="A29" s="106"/>
      <c r="B29" s="107"/>
      <c r="C29" s="107"/>
      <c r="D29" s="107"/>
      <c r="E29" s="107"/>
      <c r="F29" s="107"/>
      <c r="G29" s="107"/>
    </row>
    <row r="30" spans="1:7" x14ac:dyDescent="0.3">
      <c r="A30" s="379" t="s">
        <v>102</v>
      </c>
      <c r="B30" s="379"/>
      <c r="C30" s="379"/>
      <c r="D30" s="379"/>
      <c r="E30" s="379"/>
      <c r="F30" s="379"/>
      <c r="G30" s="379"/>
    </row>
    <row r="31" spans="1:7" x14ac:dyDescent="0.3">
      <c r="A31" s="379"/>
      <c r="B31" s="379"/>
      <c r="C31" s="379"/>
      <c r="D31" s="379"/>
      <c r="E31" s="379"/>
      <c r="F31" s="379"/>
      <c r="G31" s="379"/>
    </row>
    <row r="32" spans="1:7" x14ac:dyDescent="0.3">
      <c r="A32" s="105"/>
      <c r="B32" s="108"/>
      <c r="C32" s="108"/>
      <c r="D32" s="108"/>
      <c r="E32" s="108"/>
      <c r="F32" s="108"/>
      <c r="G32" s="108"/>
    </row>
    <row r="33" spans="1:7" x14ac:dyDescent="0.3">
      <c r="A33" s="104"/>
      <c r="B33" s="108" t="s">
        <v>103</v>
      </c>
      <c r="C33" s="108"/>
      <c r="D33" s="108"/>
      <c r="E33" s="108"/>
      <c r="F33" s="108"/>
      <c r="G33" s="108"/>
    </row>
    <row r="34" spans="1:7" x14ac:dyDescent="0.3">
      <c r="A34" s="105"/>
      <c r="B34" s="108"/>
      <c r="C34" s="108"/>
      <c r="D34" s="108"/>
      <c r="E34" s="108"/>
      <c r="F34" s="108"/>
      <c r="G34" s="108"/>
    </row>
    <row r="35" spans="1:7" x14ac:dyDescent="0.3">
      <c r="A35" s="104"/>
      <c r="B35" s="108" t="s">
        <v>104</v>
      </c>
      <c r="C35" s="108"/>
      <c r="D35" s="108"/>
      <c r="E35" s="108"/>
      <c r="F35" s="108"/>
      <c r="G35" s="108"/>
    </row>
    <row r="36" spans="1:7" x14ac:dyDescent="0.3">
      <c r="A36" s="105"/>
      <c r="B36" s="108"/>
      <c r="C36" s="108"/>
      <c r="D36" s="108"/>
      <c r="E36" s="108"/>
      <c r="F36" s="108"/>
      <c r="G36" s="108"/>
    </row>
    <row r="37" spans="1:7" x14ac:dyDescent="0.3">
      <c r="A37" s="104"/>
      <c r="B37" s="108" t="s">
        <v>105</v>
      </c>
      <c r="C37" s="108"/>
      <c r="D37" s="108"/>
      <c r="E37" s="108"/>
      <c r="F37" s="108"/>
      <c r="G37" s="108"/>
    </row>
    <row r="38" spans="1:7" x14ac:dyDescent="0.3">
      <c r="A38" s="105"/>
      <c r="B38" s="108"/>
      <c r="C38" s="108"/>
      <c r="D38" s="108"/>
      <c r="E38" s="108"/>
      <c r="F38" s="108"/>
      <c r="G38" s="108"/>
    </row>
    <row r="39" spans="1:7" x14ac:dyDescent="0.3">
      <c r="A39" s="104"/>
      <c r="B39" s="108" t="s">
        <v>106</v>
      </c>
      <c r="C39" s="108"/>
      <c r="D39" s="108"/>
      <c r="E39" s="108"/>
      <c r="F39" s="108"/>
      <c r="G39" s="108"/>
    </row>
    <row r="40" spans="1:7" x14ac:dyDescent="0.3">
      <c r="A40" s="105"/>
      <c r="B40" s="108"/>
      <c r="C40" s="108"/>
      <c r="D40" s="108"/>
      <c r="E40" s="102"/>
      <c r="F40" s="102"/>
      <c r="G40" s="102"/>
    </row>
    <row r="41" spans="1:7" x14ac:dyDescent="0.3">
      <c r="A41" s="101"/>
      <c r="B41" s="102"/>
      <c r="C41" s="102"/>
      <c r="D41" s="102"/>
      <c r="E41" s="102"/>
      <c r="F41" s="102"/>
      <c r="G41" s="102"/>
    </row>
    <row r="42" spans="1:7" x14ac:dyDescent="0.3">
      <c r="A42" s="101"/>
      <c r="B42" s="102"/>
      <c r="C42" s="102"/>
      <c r="D42" s="102"/>
      <c r="E42" s="108" t="s">
        <v>130</v>
      </c>
      <c r="F42" s="109" t="s">
        <v>107</v>
      </c>
      <c r="G42" s="110">
        <f ca="1">TODAY()</f>
        <v>45088</v>
      </c>
    </row>
    <row r="43" spans="1:7" x14ac:dyDescent="0.3">
      <c r="A43" s="101"/>
      <c r="B43" s="102"/>
      <c r="C43" s="102"/>
      <c r="D43" s="102"/>
      <c r="E43" s="102"/>
      <c r="F43" s="102"/>
      <c r="G43" s="102"/>
    </row>
    <row r="44" spans="1:7" x14ac:dyDescent="0.3">
      <c r="A44" s="101"/>
      <c r="B44" s="102"/>
      <c r="C44" s="102"/>
      <c r="D44" s="102"/>
      <c r="E44" s="102"/>
      <c r="F44" s="102"/>
      <c r="G44" s="102"/>
    </row>
    <row r="45" spans="1:7" x14ac:dyDescent="0.3">
      <c r="A45" s="101"/>
      <c r="B45" s="102"/>
      <c r="C45" s="102"/>
      <c r="D45" s="102"/>
      <c r="E45" s="102"/>
      <c r="F45" s="102"/>
      <c r="G45" s="102"/>
    </row>
    <row r="46" spans="1:7" x14ac:dyDescent="0.3">
      <c r="A46" s="101"/>
      <c r="B46" s="102"/>
      <c r="C46" s="102"/>
      <c r="D46" s="102"/>
      <c r="E46" s="102"/>
      <c r="F46" s="102"/>
      <c r="G46" s="102"/>
    </row>
    <row r="47" spans="1:7" ht="27" customHeight="1" x14ac:dyDescent="0.3">
      <c r="A47" s="111"/>
      <c r="B47" s="111"/>
      <c r="C47" s="111"/>
      <c r="D47" s="111"/>
      <c r="E47" s="111"/>
      <c r="F47" s="111"/>
      <c r="G47" s="111"/>
    </row>
    <row r="48" spans="1:7" x14ac:dyDescent="0.3">
      <c r="A48" s="52"/>
      <c r="B48" s="52"/>
      <c r="C48" s="52"/>
      <c r="D48" s="52"/>
      <c r="E48" s="52"/>
      <c r="F48" s="52"/>
      <c r="G48" s="52"/>
    </row>
    <row r="49" spans="1:7" x14ac:dyDescent="0.3">
      <c r="A49" s="52"/>
      <c r="B49" s="52"/>
      <c r="C49" s="52"/>
      <c r="D49" s="52"/>
      <c r="E49" s="52"/>
      <c r="F49" s="52"/>
      <c r="G49" s="52"/>
    </row>
  </sheetData>
  <sheetProtection sheet="1" objects="1" scenarios="1" selectLockedCells="1"/>
  <mergeCells count="10">
    <mergeCell ref="B25:G26"/>
    <mergeCell ref="B27:G28"/>
    <mergeCell ref="A30:G31"/>
    <mergeCell ref="B15:G16"/>
    <mergeCell ref="A17:G21"/>
    <mergeCell ref="A4:B4"/>
    <mergeCell ref="A9:G12"/>
    <mergeCell ref="A13:G13"/>
    <mergeCell ref="A1:G2"/>
    <mergeCell ref="B23:G24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B5:E65"/>
  <sheetViews>
    <sheetView view="pageBreakPreview" topLeftCell="A22" zoomScale="85" zoomScaleNormal="55" zoomScaleSheetLayoutView="85" workbookViewId="0">
      <selection activeCell="D26" sqref="D26:D27"/>
    </sheetView>
  </sheetViews>
  <sheetFormatPr baseColWidth="10" defaultColWidth="11.44140625" defaultRowHeight="15" x14ac:dyDescent="0.25"/>
  <cols>
    <col min="1" max="1" width="3.44140625" style="1" customWidth="1"/>
    <col min="2" max="2" width="24" style="4" customWidth="1"/>
    <col min="3" max="3" width="41.44140625" style="1" customWidth="1"/>
    <col min="4" max="4" width="71" style="1" bestFit="1" customWidth="1"/>
    <col min="5" max="5" width="19.109375" style="3" bestFit="1" customWidth="1"/>
    <col min="6" max="16384" width="11.44140625" style="1"/>
  </cols>
  <sheetData>
    <row r="5" spans="2:5" ht="15.6" thickBot="1" x14ac:dyDescent="0.3">
      <c r="C5" s="2"/>
      <c r="D5" s="2"/>
      <c r="E5" s="5"/>
    </row>
    <row r="6" spans="2:5" ht="15.6" thickBot="1" x14ac:dyDescent="0.3">
      <c r="C6" s="355" t="str">
        <f>'DPR GLOBAL_clé répartition'!C6</f>
        <v>VEFA "OPERATION SILOE"</v>
      </c>
      <c r="D6" s="74" t="s">
        <v>136</v>
      </c>
      <c r="E6" s="275" t="str">
        <f>'DPR GLOBAL_clé répartition'!E6</f>
        <v>LLS</v>
      </c>
    </row>
    <row r="7" spans="2:5" x14ac:dyDescent="0.25">
      <c r="C7" s="356"/>
      <c r="D7" s="75" t="s">
        <v>120</v>
      </c>
      <c r="E7" s="276">
        <f>'DPR GLOBAL_clé répartition'!E7</f>
        <v>0</v>
      </c>
    </row>
    <row r="8" spans="2:5" x14ac:dyDescent="0.25">
      <c r="C8" s="356"/>
      <c r="D8" s="77" t="s">
        <v>159</v>
      </c>
      <c r="E8" s="239">
        <f>'DPR GLOBAL_clé répartition'!E8</f>
        <v>0</v>
      </c>
    </row>
    <row r="9" spans="2:5" x14ac:dyDescent="0.25">
      <c r="C9" s="356"/>
      <c r="D9" s="77" t="s">
        <v>131</v>
      </c>
      <c r="E9" s="239">
        <f>'DPR GLOBAL_clé répartition'!E9</f>
        <v>0</v>
      </c>
    </row>
    <row r="10" spans="2:5" ht="15.6" thickBot="1" x14ac:dyDescent="0.3">
      <c r="C10" s="357"/>
      <c r="D10" s="76" t="s">
        <v>121</v>
      </c>
      <c r="E10" s="277">
        <f>'DPR GLOBAL_clé répartition'!E10</f>
        <v>0</v>
      </c>
    </row>
    <row r="11" spans="2:5" ht="15.6" thickBot="1" x14ac:dyDescent="0.3">
      <c r="C11" s="2"/>
      <c r="D11" s="2"/>
      <c r="E11" s="5"/>
    </row>
    <row r="12" spans="2:5" ht="45.6" thickBot="1" x14ac:dyDescent="0.3">
      <c r="B12" s="51" t="s">
        <v>57</v>
      </c>
      <c r="C12" s="50" t="s">
        <v>56</v>
      </c>
      <c r="D12" s="49"/>
      <c r="E12" s="48"/>
    </row>
    <row r="13" spans="2:5" x14ac:dyDescent="0.25">
      <c r="B13" s="358" t="s">
        <v>55</v>
      </c>
      <c r="C13" s="47" t="s">
        <v>54</v>
      </c>
      <c r="D13" s="46"/>
      <c r="E13" s="45">
        <f>SUM(E14:E15)</f>
        <v>0</v>
      </c>
    </row>
    <row r="14" spans="2:5" x14ac:dyDescent="0.25">
      <c r="B14" s="363"/>
      <c r="C14" s="26"/>
      <c r="D14" s="24" t="s">
        <v>53</v>
      </c>
      <c r="E14" s="240">
        <f>'DPR GLOBAL_clé répartition'!E13</f>
        <v>0</v>
      </c>
    </row>
    <row r="15" spans="2:5" ht="15.6" thickBot="1" x14ac:dyDescent="0.3">
      <c r="B15" s="359"/>
      <c r="C15" s="41"/>
      <c r="D15" s="31" t="s">
        <v>52</v>
      </c>
      <c r="E15" s="240">
        <f>'DPR GLOBAL_clé répartition'!E14</f>
        <v>0</v>
      </c>
    </row>
    <row r="16" spans="2:5" ht="15.6" thickBot="1" x14ac:dyDescent="0.3">
      <c r="B16" s="358" t="s">
        <v>51</v>
      </c>
      <c r="C16" s="6" t="s">
        <v>50</v>
      </c>
      <c r="D16" s="8"/>
      <c r="E16" s="7">
        <f>SUM(E17)</f>
        <v>0</v>
      </c>
    </row>
    <row r="17" spans="2:5" ht="15.6" thickBot="1" x14ac:dyDescent="0.3">
      <c r="B17" s="359"/>
      <c r="C17" s="44"/>
      <c r="D17" s="31" t="s">
        <v>49</v>
      </c>
      <c r="E17" s="240">
        <f>'DPR GLOBAL_clé répartition'!E16</f>
        <v>0</v>
      </c>
    </row>
    <row r="18" spans="2:5" ht="53.4" customHeight="1" thickBot="1" x14ac:dyDescent="0.3">
      <c r="B18" s="358" t="s">
        <v>48</v>
      </c>
      <c r="C18" s="6" t="s">
        <v>47</v>
      </c>
      <c r="D18" s="8"/>
      <c r="E18" s="7">
        <f>SUM(E19:E22)</f>
        <v>0</v>
      </c>
    </row>
    <row r="19" spans="2:5" x14ac:dyDescent="0.25">
      <c r="B19" s="363"/>
      <c r="C19" s="42"/>
      <c r="D19" s="24" t="s">
        <v>46</v>
      </c>
      <c r="E19" s="240">
        <f>'DPR GLOBAL_clé répartition'!E18</f>
        <v>0</v>
      </c>
    </row>
    <row r="20" spans="2:5" x14ac:dyDescent="0.25">
      <c r="B20" s="363"/>
      <c r="C20" s="25"/>
      <c r="D20" s="33" t="s">
        <v>45</v>
      </c>
      <c r="E20" s="240">
        <f>'DPR GLOBAL_clé répartition'!E19</f>
        <v>0</v>
      </c>
    </row>
    <row r="21" spans="2:5" x14ac:dyDescent="0.25">
      <c r="B21" s="363"/>
      <c r="C21" s="25"/>
      <c r="D21" s="31" t="s">
        <v>44</v>
      </c>
      <c r="E21" s="240">
        <f>'DPR GLOBAL_clé répartition'!E20</f>
        <v>0</v>
      </c>
    </row>
    <row r="22" spans="2:5" ht="15.6" thickBot="1" x14ac:dyDescent="0.3">
      <c r="B22" s="359"/>
      <c r="C22" s="41"/>
      <c r="D22" s="33" t="s">
        <v>43</v>
      </c>
      <c r="E22" s="240">
        <f>'DPR GLOBAL_clé répartition'!E21</f>
        <v>0</v>
      </c>
    </row>
    <row r="23" spans="2:5" ht="21.15" customHeight="1" thickBot="1" x14ac:dyDescent="0.3">
      <c r="B23" s="43"/>
      <c r="C23" s="353" t="s">
        <v>42</v>
      </c>
      <c r="D23" s="354"/>
      <c r="E23" s="27">
        <f>SUM(E24:E36)-E37-E38-E39</f>
        <v>0</v>
      </c>
    </row>
    <row r="24" spans="2:5" ht="108.75" customHeight="1" x14ac:dyDescent="0.25">
      <c r="B24" s="363" t="s">
        <v>41</v>
      </c>
      <c r="C24" s="42"/>
      <c r="D24" s="164" t="s">
        <v>40</v>
      </c>
      <c r="E24" s="241">
        <f>'DPR GLOBAL_clé répartition'!E23</f>
        <v>0</v>
      </c>
    </row>
    <row r="25" spans="2:5" x14ac:dyDescent="0.25">
      <c r="B25" s="363"/>
      <c r="C25" s="25"/>
      <c r="D25" s="164" t="s">
        <v>154</v>
      </c>
      <c r="E25" s="241">
        <f>'DPR GLOBAL_clé répartition'!E24</f>
        <v>0</v>
      </c>
    </row>
    <row r="26" spans="2:5" x14ac:dyDescent="0.25">
      <c r="B26" s="363"/>
      <c r="C26" s="25"/>
      <c r="D26" s="164" t="s">
        <v>39</v>
      </c>
      <c r="E26" s="241">
        <f>'DPR GLOBAL_clé répartition'!E25</f>
        <v>0</v>
      </c>
    </row>
    <row r="27" spans="2:5" x14ac:dyDescent="0.25">
      <c r="B27" s="363"/>
      <c r="C27" s="25"/>
      <c r="D27" s="164" t="s">
        <v>155</v>
      </c>
      <c r="E27" s="241">
        <f>'DPR GLOBAL_clé répartition'!E26</f>
        <v>0</v>
      </c>
    </row>
    <row r="28" spans="2:5" x14ac:dyDescent="0.25">
      <c r="B28" s="363"/>
      <c r="C28" s="25"/>
      <c r="D28" s="164" t="s">
        <v>72</v>
      </c>
      <c r="E28" s="241">
        <f>'DPR GLOBAL_clé répartition'!E27</f>
        <v>0</v>
      </c>
    </row>
    <row r="29" spans="2:5" x14ac:dyDescent="0.25">
      <c r="B29" s="363"/>
      <c r="C29" s="25"/>
      <c r="D29" s="164" t="s">
        <v>156</v>
      </c>
      <c r="E29" s="241">
        <f>'DPR GLOBAL_clé répartition'!E28</f>
        <v>0</v>
      </c>
    </row>
    <row r="30" spans="2:5" x14ac:dyDescent="0.25">
      <c r="B30" s="363"/>
      <c r="C30" s="41"/>
      <c r="D30" s="164" t="s">
        <v>38</v>
      </c>
      <c r="E30" s="241">
        <f>'DPR GLOBAL_clé répartition'!E29</f>
        <v>0</v>
      </c>
    </row>
    <row r="31" spans="2:5" x14ac:dyDescent="0.25">
      <c r="B31" s="363"/>
      <c r="C31" s="25"/>
      <c r="D31" s="164" t="s">
        <v>37</v>
      </c>
      <c r="E31" s="241">
        <f>'DPR GLOBAL_clé répartition'!E30</f>
        <v>0</v>
      </c>
    </row>
    <row r="32" spans="2:5" x14ac:dyDescent="0.25">
      <c r="B32" s="363"/>
      <c r="C32" s="25"/>
      <c r="D32" s="164" t="s">
        <v>36</v>
      </c>
      <c r="E32" s="241">
        <f>'DPR GLOBAL_clé répartition'!E31</f>
        <v>0</v>
      </c>
    </row>
    <row r="33" spans="2:5" x14ac:dyDescent="0.25">
      <c r="B33" s="363"/>
      <c r="C33" s="25"/>
      <c r="D33" s="164" t="s">
        <v>92</v>
      </c>
      <c r="E33" s="241">
        <f>'DPR GLOBAL_clé répartition'!E32</f>
        <v>0</v>
      </c>
    </row>
    <row r="34" spans="2:5" x14ac:dyDescent="0.25">
      <c r="B34" s="363"/>
      <c r="C34" s="25"/>
      <c r="D34" s="164" t="s">
        <v>35</v>
      </c>
      <c r="E34" s="241">
        <f>'DPR GLOBAL_clé répartition'!E33</f>
        <v>0</v>
      </c>
    </row>
    <row r="35" spans="2:5" x14ac:dyDescent="0.25">
      <c r="B35" s="363"/>
      <c r="C35" s="25"/>
      <c r="D35" s="165" t="s">
        <v>34</v>
      </c>
      <c r="E35" s="241">
        <f>'DPR GLOBAL_clé répartition'!E34</f>
        <v>0</v>
      </c>
    </row>
    <row r="36" spans="2:5" ht="15.6" thickBot="1" x14ac:dyDescent="0.3">
      <c r="B36" s="363"/>
      <c r="C36" s="25"/>
      <c r="D36" s="246" t="s">
        <v>160</v>
      </c>
      <c r="E36" s="245">
        <f>'DPR GLOBAL_clé répartition'!E35</f>
        <v>0</v>
      </c>
    </row>
    <row r="37" spans="2:5" ht="30.6" thickBot="1" x14ac:dyDescent="0.3">
      <c r="B37" s="83" t="s">
        <v>33</v>
      </c>
      <c r="C37" s="278" t="s">
        <v>164</v>
      </c>
      <c r="D37" s="279" t="s">
        <v>32</v>
      </c>
      <c r="E37" s="283">
        <f>'DPR GLOBAL_clé répartition'!E36</f>
        <v>0</v>
      </c>
    </row>
    <row r="38" spans="2:5" ht="34.5" customHeight="1" thickBot="1" x14ac:dyDescent="0.3">
      <c r="B38" s="78" t="s">
        <v>31</v>
      </c>
      <c r="C38" s="278" t="s">
        <v>164</v>
      </c>
      <c r="D38" s="280" t="s">
        <v>30</v>
      </c>
      <c r="E38" s="284">
        <f>'DPR GLOBAL_clé répartition'!E37</f>
        <v>0</v>
      </c>
    </row>
    <row r="39" spans="2:5" ht="15.75" customHeight="1" thickBot="1" x14ac:dyDescent="0.3">
      <c r="B39" s="358" t="s">
        <v>29</v>
      </c>
      <c r="C39" s="6" t="s">
        <v>28</v>
      </c>
      <c r="D39" s="8"/>
      <c r="E39" s="27">
        <f>E40</f>
        <v>0</v>
      </c>
    </row>
    <row r="40" spans="2:5" ht="50.25" customHeight="1" thickBot="1" x14ac:dyDescent="0.3">
      <c r="B40" s="359"/>
      <c r="C40" s="278" t="s">
        <v>164</v>
      </c>
      <c r="D40" s="281" t="s">
        <v>27</v>
      </c>
      <c r="E40" s="282">
        <f>'DPR GLOBAL_clé répartition'!E39</f>
        <v>0</v>
      </c>
    </row>
    <row r="41" spans="2:5" ht="22.65" customHeight="1" thickBot="1" x14ac:dyDescent="0.3">
      <c r="B41" s="36" t="s">
        <v>26</v>
      </c>
      <c r="C41" s="19" t="s">
        <v>25</v>
      </c>
      <c r="D41" s="18"/>
      <c r="E41" s="243">
        <f>'DPR GLOBAL_clé répartition'!E40</f>
        <v>0</v>
      </c>
    </row>
    <row r="42" spans="2:5" ht="15.6" thickBot="1" x14ac:dyDescent="0.3">
      <c r="B42" s="79" t="s">
        <v>24</v>
      </c>
      <c r="C42" s="6" t="s">
        <v>23</v>
      </c>
      <c r="D42" s="8"/>
      <c r="E42" s="27">
        <f>SUM(E43:E53)</f>
        <v>0</v>
      </c>
    </row>
    <row r="43" spans="2:5" x14ac:dyDescent="0.25">
      <c r="B43" s="80"/>
      <c r="C43" s="26"/>
      <c r="D43" s="24" t="s">
        <v>22</v>
      </c>
      <c r="E43" s="244">
        <f>'DPR GLOBAL_clé répartition'!E42</f>
        <v>0</v>
      </c>
    </row>
    <row r="44" spans="2:5" x14ac:dyDescent="0.25">
      <c r="B44" s="80"/>
      <c r="C44" s="26"/>
      <c r="D44" s="24" t="s">
        <v>21</v>
      </c>
      <c r="E44" s="244">
        <f>'DPR GLOBAL_clé répartition'!E43</f>
        <v>0</v>
      </c>
    </row>
    <row r="45" spans="2:5" x14ac:dyDescent="0.25">
      <c r="B45" s="80"/>
      <c r="C45" s="26"/>
      <c r="D45" s="24" t="s">
        <v>20</v>
      </c>
      <c r="E45" s="244">
        <f>'DPR GLOBAL_clé répartition'!E44</f>
        <v>0</v>
      </c>
    </row>
    <row r="46" spans="2:5" x14ac:dyDescent="0.25">
      <c r="B46" s="80"/>
      <c r="C46" s="26"/>
      <c r="D46" s="24" t="s">
        <v>19</v>
      </c>
      <c r="E46" s="244">
        <f>'DPR GLOBAL_clé répartition'!E45</f>
        <v>0</v>
      </c>
    </row>
    <row r="47" spans="2:5" x14ac:dyDescent="0.25">
      <c r="B47" s="80"/>
      <c r="C47" s="26"/>
      <c r="D47" s="24" t="s">
        <v>18</v>
      </c>
      <c r="E47" s="244">
        <f>'DPR GLOBAL_clé répartition'!E46</f>
        <v>0</v>
      </c>
    </row>
    <row r="48" spans="2:5" x14ac:dyDescent="0.25">
      <c r="B48" s="80"/>
      <c r="C48" s="26"/>
      <c r="D48" s="24" t="s">
        <v>17</v>
      </c>
      <c r="E48" s="244">
        <f>'DPR GLOBAL_clé répartition'!E47</f>
        <v>0</v>
      </c>
    </row>
    <row r="49" spans="2:5" x14ac:dyDescent="0.25">
      <c r="B49" s="80"/>
      <c r="C49" s="26"/>
      <c r="D49" s="24" t="s">
        <v>16</v>
      </c>
      <c r="E49" s="244">
        <f>'DPR GLOBAL_clé répartition'!E48</f>
        <v>0</v>
      </c>
    </row>
    <row r="50" spans="2:5" x14ac:dyDescent="0.25">
      <c r="B50" s="80"/>
      <c r="C50" s="35"/>
      <c r="D50" s="34" t="s">
        <v>15</v>
      </c>
      <c r="E50" s="244">
        <f>'DPR GLOBAL_clé répartition'!E49</f>
        <v>0</v>
      </c>
    </row>
    <row r="51" spans="2:5" x14ac:dyDescent="0.25">
      <c r="B51" s="80"/>
      <c r="C51" s="35"/>
      <c r="D51" s="34" t="s">
        <v>14</v>
      </c>
      <c r="E51" s="244">
        <f>'DPR GLOBAL_clé répartition'!E50</f>
        <v>0</v>
      </c>
    </row>
    <row r="52" spans="2:5" x14ac:dyDescent="0.25">
      <c r="B52" s="80"/>
      <c r="C52" s="25"/>
      <c r="D52" s="33" t="s">
        <v>13</v>
      </c>
      <c r="E52" s="244">
        <f>'DPR GLOBAL_clé répartition'!E51</f>
        <v>0</v>
      </c>
    </row>
    <row r="53" spans="2:5" ht="15.6" thickBot="1" x14ac:dyDescent="0.3">
      <c r="B53" s="29"/>
      <c r="C53" s="32"/>
      <c r="D53" s="31" t="s">
        <v>12</v>
      </c>
      <c r="E53" s="244">
        <f>'DPR GLOBAL_clé répartition'!E52</f>
        <v>0</v>
      </c>
    </row>
    <row r="54" spans="2:5" ht="15.6" thickBot="1" x14ac:dyDescent="0.3">
      <c r="B54" s="30"/>
      <c r="C54" s="6" t="s">
        <v>11</v>
      </c>
      <c r="D54" s="8"/>
      <c r="E54" s="27">
        <f>SUM(E55:E56)</f>
        <v>0</v>
      </c>
    </row>
    <row r="55" spans="2:5" x14ac:dyDescent="0.25">
      <c r="B55" s="29"/>
      <c r="C55" s="26"/>
      <c r="D55" s="24" t="s">
        <v>10</v>
      </c>
      <c r="E55" s="244">
        <f>'DPR GLOBAL_clé répartition'!E54</f>
        <v>0</v>
      </c>
    </row>
    <row r="56" spans="2:5" ht="15.6" thickBot="1" x14ac:dyDescent="0.3">
      <c r="B56" s="81"/>
      <c r="C56" s="25"/>
      <c r="D56" s="28" t="s">
        <v>9</v>
      </c>
      <c r="E56" s="244">
        <f>'DPR GLOBAL_clé répartition'!E55</f>
        <v>0</v>
      </c>
    </row>
    <row r="57" spans="2:5" ht="15.6" thickBot="1" x14ac:dyDescent="0.3">
      <c r="B57" s="360"/>
      <c r="C57" s="6" t="s">
        <v>8</v>
      </c>
      <c r="D57" s="8"/>
      <c r="E57" s="27">
        <f>SUM(E58:E60)</f>
        <v>0</v>
      </c>
    </row>
    <row r="58" spans="2:5" x14ac:dyDescent="0.25">
      <c r="B58" s="361"/>
      <c r="C58" s="26"/>
      <c r="D58" s="24" t="s">
        <v>7</v>
      </c>
      <c r="E58" s="244">
        <f>'DPR GLOBAL_clé répartition'!E57</f>
        <v>0</v>
      </c>
    </row>
    <row r="59" spans="2:5" x14ac:dyDescent="0.25">
      <c r="B59" s="361"/>
      <c r="C59" s="25"/>
      <c r="D59" s="24" t="s">
        <v>6</v>
      </c>
      <c r="E59" s="244">
        <f>'DPR GLOBAL_clé répartition'!E58</f>
        <v>0</v>
      </c>
    </row>
    <row r="60" spans="2:5" ht="15.6" thickBot="1" x14ac:dyDescent="0.3">
      <c r="B60" s="362"/>
      <c r="C60" s="23"/>
      <c r="D60" s="22" t="s">
        <v>5</v>
      </c>
      <c r="E60" s="244">
        <f>'DPR GLOBAL_clé répartition'!E59</f>
        <v>0</v>
      </c>
    </row>
    <row r="61" spans="2:5" ht="15.6" thickBot="1" x14ac:dyDescent="0.3">
      <c r="C61" s="21" t="s">
        <v>4</v>
      </c>
      <c r="D61" s="20"/>
      <c r="E61" s="7">
        <f>E13+E16+E18+E23+E41+E42+E54+E57+E37+E38+E39</f>
        <v>0</v>
      </c>
    </row>
    <row r="62" spans="2:5" ht="15.6" thickBot="1" x14ac:dyDescent="0.3">
      <c r="C62" s="351" t="s">
        <v>3</v>
      </c>
      <c r="D62" s="352"/>
      <c r="E62" s="245">
        <f>'DPR GLOBAL_clé répartition'!E61</f>
        <v>0</v>
      </c>
    </row>
    <row r="63" spans="2:5" ht="15.6" thickBot="1" x14ac:dyDescent="0.3">
      <c r="C63" s="19" t="s">
        <v>2</v>
      </c>
      <c r="D63" s="18"/>
      <c r="E63" s="17">
        <f>E61+E62</f>
        <v>0</v>
      </c>
    </row>
    <row r="64" spans="2:5" ht="15.6" thickBot="1" x14ac:dyDescent="0.3">
      <c r="C64" s="16"/>
      <c r="D64" s="15" t="s">
        <v>1</v>
      </c>
      <c r="E64" s="14">
        <f>E63*(2.1%)</f>
        <v>0</v>
      </c>
    </row>
    <row r="65" spans="2:5" s="9" customFormat="1" ht="15.6" thickBot="1" x14ac:dyDescent="0.3">
      <c r="B65" s="13"/>
      <c r="C65" s="12" t="s">
        <v>0</v>
      </c>
      <c r="D65" s="11"/>
      <c r="E65" s="10">
        <f>E63+E64</f>
        <v>0</v>
      </c>
    </row>
  </sheetData>
  <sheetProtection selectLockedCells="1" selectUnlockedCells="1"/>
  <mergeCells count="9">
    <mergeCell ref="B39:B40"/>
    <mergeCell ref="B57:B60"/>
    <mergeCell ref="C62:D62"/>
    <mergeCell ref="C6:C10"/>
    <mergeCell ref="B13:B15"/>
    <mergeCell ref="B16:B17"/>
    <mergeCell ref="B18:B22"/>
    <mergeCell ref="C23:D23"/>
    <mergeCell ref="B24:B36"/>
  </mergeCells>
  <conditionalFormatting sqref="C6">
    <cfRule type="expression" priority="1" stopIfTrue="1">
      <formula>TRUE</formula>
    </cfRule>
  </conditionalFormatting>
  <conditionalFormatting sqref="C13 C16 C39 C41:C42 C57">
    <cfRule type="expression" priority="2" stopIfTrue="1">
      <formula>TRUE</formula>
    </cfRule>
  </conditionalFormatting>
  <conditionalFormatting sqref="E61 E63 E65">
    <cfRule type="cellIs" dxfId="1" priority="3" stopIfTrue="1" operator="equal">
      <formula>#REF!</formula>
    </cfRule>
    <cfRule type="cellIs" dxfId="0" priority="4" stopIfTrue="1" operator="notEqual">
      <formula>#REF!</formula>
    </cfRule>
  </conditionalFormatting>
  <printOptions horizontalCentered="1"/>
  <pageMargins left="0.19685039370078741" right="0.19685039370078741" top="0.74803149606299213" bottom="0.55118110236220474" header="0.31496062992125984" footer="0.31496062992125984"/>
  <pageSetup paperSize="8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8</vt:i4>
      </vt:variant>
    </vt:vector>
  </HeadingPairs>
  <TitlesOfParts>
    <vt:vector size="16" baseType="lpstr">
      <vt:lpstr>DPR GLOBAL_clé répartition</vt:lpstr>
      <vt:lpstr>DPR LLTS</vt:lpstr>
      <vt:lpstr>DPR PLS</vt:lpstr>
      <vt:lpstr>DPR COM</vt:lpstr>
      <vt:lpstr>Estim MOE</vt:lpstr>
      <vt:lpstr>Planning appels de fonds</vt:lpstr>
      <vt:lpstr>Loi sur l'eau</vt:lpstr>
      <vt:lpstr>DPR LLS</vt:lpstr>
      <vt:lpstr>'DPR COM'!Zone_d_impression</vt:lpstr>
      <vt:lpstr>'DPR GLOBAL_clé répartition'!Zone_d_impression</vt:lpstr>
      <vt:lpstr>'DPR LLS'!Zone_d_impression</vt:lpstr>
      <vt:lpstr>'DPR LLTS'!Zone_d_impression</vt:lpstr>
      <vt:lpstr>'DPR PLS'!Zone_d_impression</vt:lpstr>
      <vt:lpstr>'Estim MOE'!Zone_d_impression</vt:lpstr>
      <vt:lpstr>'Loi sur l''eau'!Zone_d_impression</vt:lpstr>
      <vt:lpstr>'Planning appels de fonds'!Zone_d_impression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Lin-Xia CHUNG YOU CHONG</dc:creator>
  <cp:lastModifiedBy>Nathalie BLANDINO</cp:lastModifiedBy>
  <cp:lastPrinted>2023-04-27T10:57:06Z</cp:lastPrinted>
  <dcterms:created xsi:type="dcterms:W3CDTF">2021-09-23T04:44:30Z</dcterms:created>
  <dcterms:modified xsi:type="dcterms:W3CDTF">2023-06-11T07:26:25Z</dcterms:modified>
</cp:coreProperties>
</file>