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1D019393-E439-4407-833A-B0AAC330F0B0}" xr6:coauthVersionLast="47" xr6:coauthVersionMax="47" xr10:uidLastSave="{00000000-0000-0000-0000-000000000000}"/>
  <bookViews>
    <workbookView xWindow="-108" yWindow="-108" windowWidth="30936" windowHeight="16896" activeTab="1" xr2:uid="{00000000-000D-0000-FFFF-FFFF00000000}"/>
  </bookViews>
  <sheets>
    <sheet name="Offres" sheetId="8" r:id="rId1"/>
    <sheet name="Analyse avec moins disant" sheetId="16" r:id="rId2"/>
    <sheet name="Analyse avec mieux disant " sheetId="18" r:id="rId3"/>
  </sheets>
  <definedNames>
    <definedName name="_xlnm._FilterDatabase" localSheetId="0" hidden="1">Offres!$A$1:$N$67</definedName>
    <definedName name="_xlnm.Print_Titles" localSheetId="0">Offres!$1:$1</definedName>
    <definedName name="_xlnm.Print_Area" localSheetId="0">Offres!$A$1:$L$71</definedName>
  </definedNames>
  <calcPr calcId="191029"/>
  <pivotCaches>
    <pivotCache cacheId="81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16" l="1"/>
  <c r="G20" i="18"/>
  <c r="G19" i="18"/>
  <c r="D25" i="18" s="1"/>
  <c r="D18" i="18"/>
  <c r="I18" i="18" s="1"/>
  <c r="H18" i="18" s="1"/>
  <c r="C18" i="18"/>
  <c r="D17" i="18"/>
  <c r="C17" i="18"/>
  <c r="D16" i="18"/>
  <c r="I16" i="18" s="1"/>
  <c r="H16" i="18" s="1"/>
  <c r="C16" i="18"/>
  <c r="D15" i="18"/>
  <c r="I15" i="18" s="1"/>
  <c r="H15" i="18" s="1"/>
  <c r="C15" i="18"/>
  <c r="D14" i="18"/>
  <c r="E14" i="18" s="1"/>
  <c r="C14" i="18"/>
  <c r="D13" i="18"/>
  <c r="I13" i="18" s="1"/>
  <c r="H13" i="18" s="1"/>
  <c r="C13" i="18"/>
  <c r="D12" i="18"/>
  <c r="I12" i="18" s="1"/>
  <c r="H12" i="18" s="1"/>
  <c r="C12" i="18"/>
  <c r="D11" i="18"/>
  <c r="I11" i="18" s="1"/>
  <c r="H11" i="18" s="1"/>
  <c r="C11" i="18"/>
  <c r="D10" i="18"/>
  <c r="I10" i="18" s="1"/>
  <c r="H10" i="18" s="1"/>
  <c r="C10" i="18"/>
  <c r="D9" i="18"/>
  <c r="C9" i="18"/>
  <c r="D8" i="18"/>
  <c r="I8" i="18" s="1"/>
  <c r="H8" i="18" s="1"/>
  <c r="C8" i="18"/>
  <c r="D7" i="18"/>
  <c r="I7" i="18" s="1"/>
  <c r="H7" i="18" s="1"/>
  <c r="C7" i="18"/>
  <c r="D6" i="18"/>
  <c r="I6" i="18" s="1"/>
  <c r="H6" i="18" s="1"/>
  <c r="C6" i="18"/>
  <c r="D5" i="18"/>
  <c r="I5" i="18" s="1"/>
  <c r="H5" i="18" s="1"/>
  <c r="C5" i="18"/>
  <c r="D4" i="18"/>
  <c r="I4" i="18" s="1"/>
  <c r="C4" i="18"/>
  <c r="G21" i="16"/>
  <c r="G20" i="16"/>
  <c r="G19" i="16"/>
  <c r="D5" i="16"/>
  <c r="D6" i="16"/>
  <c r="D7" i="16"/>
  <c r="D8" i="16"/>
  <c r="E8" i="16" s="1"/>
  <c r="D9" i="16"/>
  <c r="D10" i="16"/>
  <c r="D11" i="16"/>
  <c r="D12" i="16"/>
  <c r="D13" i="16"/>
  <c r="D14" i="16"/>
  <c r="E14" i="16" s="1"/>
  <c r="D15" i="16"/>
  <c r="D16" i="16"/>
  <c r="D17" i="16"/>
  <c r="I17" i="16" s="1"/>
  <c r="H17" i="16" s="1"/>
  <c r="D18" i="16"/>
  <c r="D4" i="16"/>
  <c r="I4" i="16" s="1"/>
  <c r="H4" i="16" s="1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4" i="16"/>
  <c r="J49" i="8"/>
  <c r="J60" i="8"/>
  <c r="J39" i="8"/>
  <c r="J28" i="8"/>
  <c r="J17" i="8"/>
  <c r="J48" i="8"/>
  <c r="J7" i="8"/>
  <c r="J62" i="8"/>
  <c r="J8" i="8"/>
  <c r="J61" i="8"/>
  <c r="J10" i="8"/>
  <c r="J31" i="8"/>
  <c r="J54" i="8"/>
  <c r="J21" i="8"/>
  <c r="J37" i="8"/>
  <c r="J32" i="8"/>
  <c r="J2" i="8"/>
  <c r="J11" i="8"/>
  <c r="J3" i="8"/>
  <c r="J63" i="8"/>
  <c r="J12" i="8"/>
  <c r="J59" i="8"/>
  <c r="J33" i="8"/>
  <c r="J56" i="8"/>
  <c r="J24" i="8"/>
  <c r="J44" i="8"/>
  <c r="J64" i="8"/>
  <c r="J9" i="8"/>
  <c r="J65" i="8"/>
  <c r="J55" i="8"/>
  <c r="J50" i="8"/>
  <c r="J66" i="8"/>
  <c r="J25" i="8"/>
  <c r="J4" i="8"/>
  <c r="J5" i="8"/>
  <c r="J14" i="8"/>
  <c r="J18" i="8"/>
  <c r="J29" i="8"/>
  <c r="J45" i="8"/>
  <c r="J58" i="8"/>
  <c r="J46" i="8"/>
  <c r="J40" i="8"/>
  <c r="J15" i="8"/>
  <c r="J19" i="8"/>
  <c r="J26" i="8"/>
  <c r="J13" i="8"/>
  <c r="J30" i="8"/>
  <c r="J22" i="8"/>
  <c r="J6" i="8"/>
  <c r="J67" i="8"/>
  <c r="J53" i="8"/>
  <c r="J23" i="8"/>
  <c r="J27" i="8"/>
  <c r="J34" i="8"/>
  <c r="J35" i="8"/>
  <c r="J41" i="8"/>
  <c r="J16" i="8"/>
  <c r="J20" i="8"/>
  <c r="J57" i="8"/>
  <c r="J36" i="8"/>
  <c r="J51" i="8"/>
  <c r="J42" i="8"/>
  <c r="J47" i="8"/>
  <c r="J38" i="8"/>
  <c r="J43" i="8"/>
  <c r="J52" i="8"/>
  <c r="E7" i="18"/>
  <c r="E4" i="16"/>
  <c r="E6" i="16" l="1"/>
  <c r="E11" i="18"/>
  <c r="E17" i="18"/>
  <c r="E6" i="18"/>
  <c r="I14" i="18"/>
  <c r="H14" i="18" s="1"/>
  <c r="I17" i="18"/>
  <c r="H17" i="18" s="1"/>
  <c r="E9" i="18"/>
  <c r="I9" i="18"/>
  <c r="H9" i="18" s="1"/>
  <c r="E15" i="18"/>
  <c r="E15" i="16"/>
  <c r="E7" i="16"/>
  <c r="H4" i="18"/>
  <c r="E16" i="18"/>
  <c r="E13" i="18"/>
  <c r="E8" i="18"/>
  <c r="E5" i="18"/>
  <c r="E10" i="18"/>
  <c r="E18" i="18"/>
  <c r="G21" i="18"/>
  <c r="E12" i="18"/>
  <c r="E4" i="18"/>
  <c r="D19" i="18"/>
  <c r="E12" i="16"/>
  <c r="D19" i="16"/>
  <c r="E11" i="16"/>
  <c r="E9" i="16"/>
  <c r="E13" i="16"/>
  <c r="E5" i="16"/>
  <c r="E17" i="16"/>
  <c r="E18" i="16"/>
  <c r="E10" i="16"/>
  <c r="E16" i="16"/>
  <c r="I9" i="16"/>
  <c r="H9" i="16" s="1"/>
  <c r="I12" i="16"/>
  <c r="H12" i="16" s="1"/>
  <c r="I13" i="16"/>
  <c r="H13" i="16" s="1"/>
  <c r="I18" i="16"/>
  <c r="H18" i="16" s="1"/>
  <c r="I8" i="16"/>
  <c r="H8" i="16" s="1"/>
  <c r="I20" i="18" l="1"/>
  <c r="G27" i="18"/>
  <c r="D27" i="18"/>
  <c r="D21" i="18"/>
  <c r="D20" i="18"/>
  <c r="D21" i="16"/>
  <c r="D20" i="16"/>
  <c r="I16" i="16" l="1"/>
  <c r="H16" i="16" s="1"/>
  <c r="I15" i="16"/>
  <c r="H15" i="16" s="1"/>
  <c r="I14" i="16"/>
  <c r="H14" i="16" s="1"/>
  <c r="I11" i="16"/>
  <c r="H11" i="16" s="1"/>
  <c r="I10" i="16"/>
  <c r="H10" i="16" s="1"/>
  <c r="I7" i="16" l="1"/>
  <c r="H7" i="16" s="1"/>
  <c r="I6" i="16"/>
  <c r="H6" i="16" s="1"/>
  <c r="I5" i="16"/>
  <c r="I20" i="16" l="1"/>
  <c r="H5" i="16"/>
  <c r="D25" i="16"/>
  <c r="D27" i="16" l="1"/>
</calcChain>
</file>

<file path=xl/sharedStrings.xml><?xml version="1.0" encoding="utf-8"?>
<sst xmlns="http://schemas.openxmlformats.org/spreadsheetml/2006/main" count="643" uniqueCount="128">
  <si>
    <t>N</t>
  </si>
  <si>
    <t>Soumissionnaires</t>
  </si>
  <si>
    <t>Lot</t>
  </si>
  <si>
    <t>Acte d'Engagement (N ou OK)</t>
  </si>
  <si>
    <t>CONCLUSION (recevable, ou autres obs.)</t>
  </si>
  <si>
    <t xml:space="preserve">Lot </t>
  </si>
  <si>
    <t>OK</t>
  </si>
  <si>
    <t>NON</t>
  </si>
  <si>
    <t>RECEVABLE</t>
  </si>
  <si>
    <t>OUI</t>
  </si>
  <si>
    <t>MONTANT € HT
AE</t>
  </si>
  <si>
    <t>CDPGF (Conformité à l'AE)</t>
  </si>
  <si>
    <t>nombre d'offre</t>
  </si>
  <si>
    <t>Cp</t>
  </si>
  <si>
    <t>TOTAL</t>
  </si>
  <si>
    <t>Delta</t>
  </si>
  <si>
    <t>soit</t>
  </si>
  <si>
    <t>ECS</t>
  </si>
  <si>
    <t>Plomberie</t>
  </si>
  <si>
    <t>Electricité</t>
  </si>
  <si>
    <t>BT</t>
  </si>
  <si>
    <t>VRD</t>
  </si>
  <si>
    <t>moins disante (€ ht)</t>
  </si>
  <si>
    <t>Intitulé</t>
  </si>
  <si>
    <t>Ratio / SF</t>
  </si>
  <si>
    <t>Ratio / nb logement</t>
  </si>
  <si>
    <t>delta %</t>
  </si>
  <si>
    <t>Entreprise la moins disante</t>
  </si>
  <si>
    <t>Décision</t>
  </si>
  <si>
    <t>OPTION 1</t>
  </si>
  <si>
    <t>OBS</t>
  </si>
  <si>
    <t>delta €</t>
  </si>
  <si>
    <t xml:space="preserve">Analyse DOP suite à l'ouverture des plis </t>
  </si>
  <si>
    <t>Cadre au Mémoire technique (N ou OK)</t>
  </si>
  <si>
    <t>OPTION 2</t>
  </si>
  <si>
    <t>SARL A2N</t>
  </si>
  <si>
    <t>RD CONSTRUCTIONS</t>
  </si>
  <si>
    <t>EPSC</t>
  </si>
  <si>
    <t>Recevable</t>
  </si>
  <si>
    <t>Irrecevable</t>
  </si>
  <si>
    <t>Irrégulière</t>
  </si>
  <si>
    <t>en attente</t>
  </si>
  <si>
    <t>Absence de cadre de mémoire technique</t>
  </si>
  <si>
    <t>Montant option AE a regulariser</t>
  </si>
  <si>
    <t>Montants Options AE à régulariser</t>
  </si>
  <si>
    <t>Montant option AE à regulariser</t>
  </si>
  <si>
    <t>Estimation MOE</t>
  </si>
  <si>
    <t>Étiquettes de lignes</t>
  </si>
  <si>
    <t>Total général</t>
  </si>
  <si>
    <t>Intitulé Lot</t>
  </si>
  <si>
    <t>GO</t>
  </si>
  <si>
    <t>Charpente / Couverture</t>
  </si>
  <si>
    <t>Bardage</t>
  </si>
  <si>
    <t>Métallerie</t>
  </si>
  <si>
    <t>Menuiseries Textérieures</t>
  </si>
  <si>
    <t>Menuiseries Intérieures</t>
  </si>
  <si>
    <t>Cloisons</t>
  </si>
  <si>
    <t>Peinture / Sols souples</t>
  </si>
  <si>
    <t>Ascenseurs</t>
  </si>
  <si>
    <t>Espaces Verts</t>
  </si>
  <si>
    <t>Min. de MONTANT € HT</t>
  </si>
  <si>
    <t>Moyenne de Estimation MOE</t>
  </si>
  <si>
    <t xml:space="preserve">estimation MOE DCE (€ ht) </t>
  </si>
  <si>
    <t>GORBATCHEV</t>
  </si>
  <si>
    <t>Nbre lots</t>
  </si>
  <si>
    <t>SF</t>
  </si>
  <si>
    <t>RANG</t>
  </si>
  <si>
    <t>GOUZOU</t>
  </si>
  <si>
    <t>GLC</t>
  </si>
  <si>
    <t xml:space="preserve">TPP
</t>
  </si>
  <si>
    <t>SARL LAMOU</t>
  </si>
  <si>
    <t xml:space="preserve">SARL  Bet </t>
  </si>
  <si>
    <t>CLAZIOTP</t>
  </si>
  <si>
    <t>REAL ELECTRICITE</t>
  </si>
  <si>
    <t>BAGELOC</t>
  </si>
  <si>
    <t>BTD</t>
  </si>
  <si>
    <t>DLX</t>
  </si>
  <si>
    <t xml:space="preserve">CTX </t>
  </si>
  <si>
    <t>HJP</t>
  </si>
  <si>
    <t>PGS</t>
  </si>
  <si>
    <t>JB2C</t>
  </si>
  <si>
    <t>BCR</t>
  </si>
  <si>
    <t>JB2S</t>
  </si>
  <si>
    <t>MENUIR</t>
  </si>
  <si>
    <t>ALUDAK</t>
  </si>
  <si>
    <t>SOCIETE DE MENUISERIE</t>
  </si>
  <si>
    <t>METAL</t>
  </si>
  <si>
    <t>METALDOR</t>
  </si>
  <si>
    <t>TMR</t>
  </si>
  <si>
    <t>MCPX</t>
  </si>
  <si>
    <t>TTPY</t>
  </si>
  <si>
    <t>MENUIQUAR</t>
  </si>
  <si>
    <t>TCBS</t>
  </si>
  <si>
    <t>HPL</t>
  </si>
  <si>
    <t>RENOV' BAT</t>
  </si>
  <si>
    <t>PROJECTION</t>
  </si>
  <si>
    <t>CPR</t>
  </si>
  <si>
    <t xml:space="preserve">EIMR </t>
  </si>
  <si>
    <t>GROUPELECTRICITE</t>
  </si>
  <si>
    <t>RPE</t>
  </si>
  <si>
    <t xml:space="preserve">OMNIS </t>
  </si>
  <si>
    <t>SALAI</t>
  </si>
  <si>
    <t>SRPPE</t>
  </si>
  <si>
    <t>DLQ</t>
  </si>
  <si>
    <t>PSG</t>
  </si>
  <si>
    <t>GAIO</t>
  </si>
  <si>
    <t>MANOU</t>
  </si>
  <si>
    <t xml:space="preserve">MARINA </t>
  </si>
  <si>
    <t>KAROUMI</t>
  </si>
  <si>
    <t>ATTRACTION</t>
  </si>
  <si>
    <t>NUANCES</t>
  </si>
  <si>
    <t>TCPB</t>
  </si>
  <si>
    <t>J2S</t>
  </si>
  <si>
    <t>SBBO</t>
  </si>
  <si>
    <t>EMTTP</t>
  </si>
  <si>
    <t>PSO</t>
  </si>
  <si>
    <t>JPVG</t>
  </si>
  <si>
    <t>SATELIT</t>
  </si>
  <si>
    <t>CEGOS</t>
  </si>
  <si>
    <t>VOCABULON</t>
  </si>
  <si>
    <t xml:space="preserve">TPX
</t>
  </si>
  <si>
    <t>SAPEX</t>
  </si>
  <si>
    <t>LA MARINE</t>
  </si>
  <si>
    <t>EVO</t>
  </si>
  <si>
    <t>PASSION EV</t>
  </si>
  <si>
    <t>RDC</t>
  </si>
  <si>
    <t>xx</t>
  </si>
  <si>
    <t xml:space="preserve">Analyse suite à l'ouverture des plis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</si>
</sst>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.00\ &quot;F&quot;_-;\-* #,##0.00\ &quot;F&quot;_-;_-* &quot;-&quot;??\ &quot;F&quot;_-;_-@_-"/>
    <numFmt numFmtId="166" formatCode="_-* #,##0.00\ [$€-40C]_-;\-* #,##0.00\ [$€-40C]_-;_-* &quot;-&quot;??\ [$€-40C]_-;_-@_-"/>
    <numFmt numFmtId="167" formatCode="0.0%"/>
    <numFmt numFmtId="168" formatCode="_-* #,##0\ _€_-;\-* #,##0\ _€_-;_-* &quot;-&quot;??\ _€_-;_-@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rgb="FF92D050"/>
      <name val="Arial"/>
      <family val="2"/>
    </font>
    <font>
      <sz val="10"/>
      <color theme="1"/>
      <name val="Arial"/>
      <family val="2"/>
    </font>
    <font>
      <b/>
      <sz val="12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/>
    <xf numFmtId="165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31">
    <xf numFmtId="0" fontId="0" fillId="0" borderId="0" xfId="0"/>
    <xf numFmtId="0" fontId="4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2" fillId="0" borderId="11" xfId="2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166" fontId="2" fillId="0" borderId="11" xfId="1" applyNumberFormat="1" applyFont="1" applyFill="1" applyBorder="1" applyAlignment="1">
      <alignment horizontal="center" vertical="center" wrapText="1"/>
    </xf>
    <xf numFmtId="166" fontId="2" fillId="0" borderId="11" xfId="1" applyNumberFormat="1" applyFont="1" applyFill="1" applyBorder="1" applyAlignment="1">
      <alignment vertical="center" wrapText="1"/>
    </xf>
    <xf numFmtId="166" fontId="4" fillId="0" borderId="0" xfId="1" applyNumberFormat="1" applyFont="1"/>
    <xf numFmtId="0" fontId="2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65" fontId="5" fillId="0" borderId="6" xfId="1" applyFont="1" applyBorder="1" applyAlignment="1">
      <alignment horizontal="center" vertical="center" wrapText="1"/>
    </xf>
    <xf numFmtId="166" fontId="5" fillId="0" borderId="8" xfId="1" applyNumberFormat="1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4" fillId="0" borderId="0" xfId="0" applyFont="1" applyAlignment="1"/>
    <xf numFmtId="49" fontId="2" fillId="0" borderId="10" xfId="2" applyNumberFormat="1" applyFont="1" applyFill="1" applyBorder="1" applyAlignment="1">
      <alignment horizontal="center" vertical="center" wrapText="1"/>
    </xf>
    <xf numFmtId="0" fontId="3" fillId="0" borderId="0" xfId="4"/>
    <xf numFmtId="10" fontId="0" fillId="0" borderId="0" xfId="5" applyNumberFormat="1" applyFont="1" applyAlignment="1">
      <alignment horizontal="center"/>
    </xf>
    <xf numFmtId="0" fontId="3" fillId="0" borderId="0" xfId="4" applyFont="1" applyAlignment="1">
      <alignment horizontal="right"/>
    </xf>
    <xf numFmtId="164" fontId="3" fillId="0" borderId="0" xfId="4" applyNumberFormat="1"/>
    <xf numFmtId="0" fontId="3" fillId="0" borderId="0" xfId="4" applyFont="1"/>
    <xf numFmtId="164" fontId="0" fillId="0" borderId="0" xfId="6" applyFont="1"/>
    <xf numFmtId="164" fontId="3" fillId="0" borderId="0" xfId="7" applyFont="1"/>
    <xf numFmtId="0" fontId="3" fillId="0" borderId="12" xfId="4" applyBorder="1" applyAlignment="1">
      <alignment horizontal="center"/>
    </xf>
    <xf numFmtId="0" fontId="3" fillId="0" borderId="13" xfId="4" applyBorder="1" applyAlignment="1">
      <alignment horizontal="center"/>
    </xf>
    <xf numFmtId="164" fontId="3" fillId="0" borderId="13" xfId="3" applyFont="1" applyBorder="1"/>
    <xf numFmtId="0" fontId="2" fillId="0" borderId="13" xfId="4" applyFont="1" applyBorder="1" applyAlignment="1">
      <alignment horizontal="center" vertical="center" wrapText="1"/>
    </xf>
    <xf numFmtId="0" fontId="2" fillId="0" borderId="12" xfId="4" applyFont="1" applyBorder="1" applyAlignment="1">
      <alignment horizontal="center" vertical="center" wrapText="1"/>
    </xf>
    <xf numFmtId="167" fontId="3" fillId="0" borderId="13" xfId="4" applyNumberFormat="1" applyBorder="1" applyAlignment="1">
      <alignment horizontal="center" vertical="center" wrapText="1"/>
    </xf>
    <xf numFmtId="0" fontId="3" fillId="0" borderId="0" xfId="4" applyBorder="1" applyAlignment="1">
      <alignment horizontal="center"/>
    </xf>
    <xf numFmtId="167" fontId="3" fillId="0" borderId="0" xfId="4" applyNumberFormat="1" applyBorder="1" applyAlignment="1">
      <alignment horizontal="center"/>
    </xf>
    <xf numFmtId="164" fontId="3" fillId="0" borderId="0" xfId="3" applyFont="1"/>
    <xf numFmtId="9" fontId="3" fillId="0" borderId="13" xfId="4" applyNumberFormat="1" applyFill="1" applyBorder="1" applyAlignment="1">
      <alignment horizontal="center"/>
    </xf>
    <xf numFmtId="168" fontId="3" fillId="0" borderId="13" xfId="4" applyNumberFormat="1" applyFill="1" applyBorder="1" applyAlignment="1">
      <alignment horizontal="center"/>
    </xf>
    <xf numFmtId="0" fontId="3" fillId="0" borderId="13" xfId="4" applyBorder="1"/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10" fillId="0" borderId="0" xfId="4" applyNumberFormat="1" applyFont="1"/>
    <xf numFmtId="0" fontId="2" fillId="7" borderId="8" xfId="0" applyFont="1" applyFill="1" applyBorder="1" applyAlignment="1">
      <alignment horizontal="center" vertical="center"/>
    </xf>
    <xf numFmtId="166" fontId="2" fillId="0" borderId="11" xfId="1" applyNumberFormat="1" applyFont="1" applyBorder="1" applyAlignment="1">
      <alignment horizontal="center" vertical="center"/>
    </xf>
    <xf numFmtId="166" fontId="2" fillId="6" borderId="11" xfId="1" applyNumberFormat="1" applyFont="1" applyFill="1" applyBorder="1" applyAlignment="1">
      <alignment horizontal="center" vertical="center"/>
    </xf>
    <xf numFmtId="0" fontId="3" fillId="6" borderId="12" xfId="4" applyFill="1" applyBorder="1" applyAlignment="1">
      <alignment horizontal="center"/>
    </xf>
    <xf numFmtId="164" fontId="3" fillId="6" borderId="13" xfId="3" applyFont="1" applyFill="1" applyBorder="1"/>
    <xf numFmtId="0" fontId="3" fillId="0" borderId="13" xfId="4" applyBorder="1" applyAlignment="1">
      <alignment horizontal="center" wrapText="1"/>
    </xf>
    <xf numFmtId="0" fontId="12" fillId="0" borderId="13" xfId="4" applyFont="1" applyBorder="1" applyAlignment="1">
      <alignment horizontal="center"/>
    </xf>
    <xf numFmtId="0" fontId="11" fillId="0" borderId="13" xfId="4" applyFont="1" applyBorder="1" applyAlignment="1">
      <alignment horizontal="center" wrapText="1"/>
    </xf>
    <xf numFmtId="3" fontId="0" fillId="0" borderId="0" xfId="0" applyNumberFormat="1"/>
    <xf numFmtId="0" fontId="2" fillId="2" borderId="8" xfId="0" applyFont="1" applyFill="1" applyBorder="1" applyAlignment="1">
      <alignment horizontal="center" vertical="center"/>
    </xf>
    <xf numFmtId="166" fontId="2" fillId="0" borderId="9" xfId="1" applyNumberFormat="1" applyFont="1" applyBorder="1" applyAlignment="1">
      <alignment horizontal="center" vertical="center"/>
    </xf>
    <xf numFmtId="166" fontId="2" fillId="0" borderId="8" xfId="1" applyNumberFormat="1" applyFont="1" applyBorder="1" applyAlignment="1">
      <alignment horizontal="center" vertical="center"/>
    </xf>
    <xf numFmtId="166" fontId="2" fillId="0" borderId="14" xfId="1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66" fontId="2" fillId="0" borderId="11" xfId="1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wrapText="1"/>
    </xf>
    <xf numFmtId="0" fontId="4" fillId="0" borderId="0" xfId="0" applyFont="1" applyFill="1"/>
    <xf numFmtId="0" fontId="2" fillId="0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6" fontId="2" fillId="0" borderId="0" xfId="1" applyNumberFormat="1" applyFont="1" applyFill="1" applyBorder="1" applyAlignment="1">
      <alignment horizontal="center" vertical="center" wrapText="1"/>
    </xf>
    <xf numFmtId="166" fontId="2" fillId="0" borderId="0" xfId="1" applyNumberFormat="1" applyFont="1" applyBorder="1" applyAlignment="1">
      <alignment horizontal="center" vertical="center"/>
    </xf>
    <xf numFmtId="166" fontId="2" fillId="0" borderId="0" xfId="1" applyNumberFormat="1" applyFont="1" applyFill="1" applyBorder="1" applyAlignment="1">
      <alignment vertical="center" wrapText="1"/>
    </xf>
    <xf numFmtId="49" fontId="2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6" fontId="2" fillId="4" borderId="11" xfId="1" applyNumberFormat="1" applyFont="1" applyFill="1" applyBorder="1" applyAlignment="1">
      <alignment horizontal="center" vertical="center" wrapText="1"/>
    </xf>
    <xf numFmtId="166" fontId="2" fillId="4" borderId="11" xfId="1" applyNumberFormat="1" applyFont="1" applyFill="1" applyBorder="1" applyAlignment="1">
      <alignment horizontal="center" vertical="center"/>
    </xf>
    <xf numFmtId="166" fontId="2" fillId="4" borderId="11" xfId="1" applyNumberFormat="1" applyFont="1" applyFill="1" applyBorder="1" applyAlignment="1">
      <alignment vertical="center" wrapText="1"/>
    </xf>
    <xf numFmtId="49" fontId="2" fillId="4" borderId="11" xfId="2" applyNumberFormat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6" fontId="2" fillId="4" borderId="8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2" fillId="0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4" fontId="5" fillId="0" borderId="8" xfId="0" applyNumberFormat="1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4" borderId="3" xfId="0" applyNumberFormat="1" applyFont="1" applyFill="1" applyBorder="1" applyAlignment="1">
      <alignment horizontal="center" vertical="center" wrapText="1"/>
    </xf>
    <xf numFmtId="4" fontId="2" fillId="0" borderId="0" xfId="1" applyNumberFormat="1" applyFont="1" applyFill="1" applyBorder="1" applyAlignment="1">
      <alignment horizontal="center" vertical="center" wrapText="1"/>
    </xf>
    <xf numFmtId="4" fontId="4" fillId="0" borderId="0" xfId="1" applyNumberFormat="1" applyFont="1"/>
    <xf numFmtId="0" fontId="3" fillId="0" borderId="13" xfId="4" applyBorder="1" applyAlignment="1">
      <alignment horizontal="center" vertical="center"/>
    </xf>
    <xf numFmtId="0" fontId="3" fillId="0" borderId="0" xfId="4" applyBorder="1" applyAlignment="1">
      <alignment horizontal="center" vertical="center"/>
    </xf>
    <xf numFmtId="0" fontId="3" fillId="0" borderId="0" xfId="4" applyAlignment="1">
      <alignment horizontal="center" vertical="center"/>
    </xf>
    <xf numFmtId="0" fontId="3" fillId="0" borderId="13" xfId="4" applyFill="1" applyBorder="1" applyAlignment="1">
      <alignment horizontal="center" vertical="center"/>
    </xf>
    <xf numFmtId="0" fontId="2" fillId="0" borderId="0" xfId="4" applyFont="1" applyAlignment="1">
      <alignment horizontal="right" vertical="center"/>
    </xf>
    <xf numFmtId="164" fontId="10" fillId="0" borderId="0" xfId="4" applyNumberFormat="1" applyFont="1" applyAlignment="1">
      <alignment horizontal="right" vertical="center"/>
    </xf>
    <xf numFmtId="0" fontId="3" fillId="0" borderId="0" xfId="4" applyAlignment="1">
      <alignment vertical="center"/>
    </xf>
    <xf numFmtId="164" fontId="3" fillId="0" borderId="13" xfId="7" applyFont="1" applyFill="1" applyBorder="1" applyAlignment="1">
      <alignment horizontal="center" vertical="center"/>
    </xf>
    <xf numFmtId="164" fontId="3" fillId="0" borderId="0" xfId="7" applyFont="1" applyAlignment="1">
      <alignment vertical="center"/>
    </xf>
    <xf numFmtId="164" fontId="0" fillId="0" borderId="0" xfId="6" applyFont="1" applyAlignment="1">
      <alignment vertical="center"/>
    </xf>
    <xf numFmtId="164" fontId="3" fillId="0" borderId="0" xfId="4" applyNumberFormat="1" applyAlignment="1">
      <alignment vertical="center"/>
    </xf>
    <xf numFmtId="168" fontId="3" fillId="0" borderId="0" xfId="4" applyNumberFormat="1"/>
    <xf numFmtId="0" fontId="3" fillId="0" borderId="0" xfId="4" applyFill="1" applyBorder="1" applyAlignment="1">
      <alignment horizontal="center" vertical="center"/>
    </xf>
    <xf numFmtId="164" fontId="3" fillId="0" borderId="0" xfId="7" applyFont="1" applyFill="1" applyBorder="1" applyAlignment="1">
      <alignment horizontal="center" vertical="center"/>
    </xf>
    <xf numFmtId="0" fontId="3" fillId="6" borderId="0" xfId="4" applyFill="1" applyBorder="1" applyAlignment="1">
      <alignment horizontal="center"/>
    </xf>
    <xf numFmtId="9" fontId="3" fillId="6" borderId="0" xfId="4" applyNumberFormat="1" applyFill="1" applyBorder="1" applyAlignment="1">
      <alignment horizontal="center"/>
    </xf>
    <xf numFmtId="168" fontId="3" fillId="0" borderId="0" xfId="4" applyNumberFormat="1" applyFill="1" applyBorder="1" applyAlignment="1">
      <alignment horizontal="center"/>
    </xf>
    <xf numFmtId="0" fontId="12" fillId="0" borderId="0" xfId="4" applyFont="1" applyBorder="1" applyAlignment="1">
      <alignment horizontal="center"/>
    </xf>
    <xf numFmtId="0" fontId="3" fillId="0" borderId="0" xfId="4" applyBorder="1"/>
    <xf numFmtId="164" fontId="2" fillId="0" borderId="0" xfId="7" applyFont="1" applyFill="1" applyBorder="1" applyAlignment="1">
      <alignment horizontal="center" vertical="center"/>
    </xf>
    <xf numFmtId="0" fontId="3" fillId="0" borderId="0" xfId="7" applyNumberFormat="1" applyFont="1" applyBorder="1" applyAlignment="1">
      <alignment horizontal="center"/>
    </xf>
    <xf numFmtId="0" fontId="2" fillId="0" borderId="13" xfId="4" applyFont="1" applyBorder="1" applyAlignment="1">
      <alignment horizontal="centerContinuous"/>
    </xf>
    <xf numFmtId="0" fontId="3" fillId="0" borderId="13" xfId="4" applyBorder="1" applyAlignment="1">
      <alignment vertical="center"/>
    </xf>
    <xf numFmtId="164" fontId="2" fillId="0" borderId="0" xfId="7" applyFont="1"/>
    <xf numFmtId="164" fontId="3" fillId="4" borderId="13" xfId="7" applyFont="1" applyFill="1" applyBorder="1" applyAlignment="1">
      <alignment horizontal="center" vertical="center"/>
    </xf>
    <xf numFmtId="166" fontId="2" fillId="0" borderId="14" xfId="1" applyNumberFormat="1" applyFont="1" applyFill="1" applyBorder="1" applyAlignment="1">
      <alignment horizontal="center" vertical="center" wrapText="1"/>
    </xf>
    <xf numFmtId="166" fontId="2" fillId="0" borderId="9" xfId="1" applyNumberFormat="1" applyFont="1" applyFill="1" applyBorder="1" applyAlignment="1">
      <alignment horizontal="center" vertical="center" wrapText="1"/>
    </xf>
    <xf numFmtId="166" fontId="2" fillId="4" borderId="8" xfId="1" applyNumberFormat="1" applyFont="1" applyFill="1" applyBorder="1" applyAlignment="1">
      <alignment horizontal="center" vertical="center" wrapText="1"/>
    </xf>
    <xf numFmtId="166" fontId="2" fillId="0" borderId="8" xfId="1" applyNumberFormat="1" applyFont="1" applyFill="1" applyBorder="1" applyAlignment="1">
      <alignment horizontal="center" vertical="center" wrapText="1"/>
    </xf>
    <xf numFmtId="0" fontId="9" fillId="0" borderId="0" xfId="4" applyFont="1" applyAlignment="1">
      <alignment horizontal="center"/>
    </xf>
    <xf numFmtId="0" fontId="1" fillId="0" borderId="0" xfId="8" applyAlignment="1">
      <alignment horizontal="center"/>
    </xf>
    <xf numFmtId="0" fontId="0" fillId="0" borderId="0" xfId="0" applyAlignment="1"/>
  </cellXfs>
  <cellStyles count="9">
    <cellStyle name="Milliers" xfId="3" builtinId="3"/>
    <cellStyle name="Milliers 2" xfId="6" xr:uid="{00000000-0005-0000-0000-000001000000}"/>
    <cellStyle name="Milliers 3" xfId="7" xr:uid="{00000000-0005-0000-0000-000002000000}"/>
    <cellStyle name="Monétaire" xfId="1" builtinId="4"/>
    <cellStyle name="Normal" xfId="0" builtinId="0"/>
    <cellStyle name="Normal 2" xfId="4" xr:uid="{00000000-0005-0000-0000-000005000000}"/>
    <cellStyle name="Normal 3" xfId="8" xr:uid="{00000000-0005-0000-0000-000006000000}"/>
    <cellStyle name="Pourcentage" xfId="2" builtinId="5"/>
    <cellStyle name="Pourcentage 2" xfId="5" xr:uid="{00000000-0005-0000-0000-000008000000}"/>
  </cellStyles>
  <dxfs count="27"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/>
        <vertical/>
        <horizontal/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center" vertical="center" textRotation="0" wrapText="1" indent="0" justifyLastLine="0" shrinkToFit="0" readingOrder="0"/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4ED2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672.492208333337" createdVersion="7" refreshedVersion="7" minRefreshableVersion="3" recordCount="66" xr:uid="{24D1F6E0-0503-408A-AA49-18A9DDF82EA5}">
  <cacheSource type="worksheet">
    <worksheetSource name="Offres"/>
  </cacheSource>
  <cacheFields count="14">
    <cacheField name="Soumissionnaires" numFmtId="0">
      <sharedItems count="115">
        <s v="GLC"/>
        <s v="TPP_x000a_"/>
        <s v="SARL LAMOU"/>
        <s v="SARL  Bet "/>
        <s v="CLAZIOTP"/>
        <s v="REAL ELECTRICITE"/>
        <s v="BAGELOC"/>
        <s v="BTD"/>
        <s v="DLX"/>
        <s v="RD CONSTRUCTIONS"/>
        <s v="CTX "/>
        <s v="HJP"/>
        <s v="PGS"/>
        <s v="JB2C"/>
        <s v="BCR"/>
        <s v="JB2S"/>
        <s v="MENUIR"/>
        <s v="ALUDAK"/>
        <s v="GOUZOU"/>
        <s v="SOCIETE DE MENUISERIE"/>
        <s v="METAL"/>
        <s v="METALDOR"/>
        <s v="TMR"/>
        <s v="MCPX"/>
        <s v="TTPY"/>
        <s v="MENUIQUAR"/>
        <s v="TCBS"/>
        <s v="HPL"/>
        <s v="RENOV' BAT"/>
        <s v="PROJECTION"/>
        <s v="CPR"/>
        <s v="EIMR "/>
        <s v="GROUPELECTRICITE"/>
        <s v="RPE"/>
        <s v="OMNIS "/>
        <s v="EPSC"/>
        <s v="SALAI"/>
        <s v="SRPPE"/>
        <s v="DLQ"/>
        <s v="GAIO"/>
        <s v="MANOU"/>
        <s v="PSG"/>
        <s v="MARINA "/>
        <s v="SARL A2N"/>
        <s v="KAROUMI"/>
        <s v="ATTRACTION"/>
        <s v="NUANCES"/>
        <s v="TCPB"/>
        <s v="J2S"/>
        <s v="SBBO"/>
        <s v="EMTTP"/>
        <s v="PSO"/>
        <s v="JPVG"/>
        <s v="SATELIT"/>
        <s v="CEGOS"/>
        <s v="VOCABULON"/>
        <s v="TPX_x000a_"/>
        <s v="SAPEX"/>
        <s v="LA MARINE"/>
        <s v="EVO"/>
        <s v="PASSION EV"/>
        <s v="VOCATOUR" u="1"/>
        <s v="JB2C OI" u="1"/>
        <s v="J.P.V.P." u="1"/>
        <s v="MCPS SARL" u="1"/>
        <s v="SRPSE" u="1"/>
        <s v="DLC" u="1"/>
        <s v="LA MARE ESPACES VERTS" u="1"/>
        <s v="SARL  BetCR" u="1"/>
        <s v="CLOISONS PLAFONDS REUNION" u="1"/>
        <s v="METALDER" u="1"/>
        <s v="CTA REUNION" u="1"/>
        <s v="TPL_x000a_" u="1"/>
        <s v="SUD PROJECTION" u="1"/>
        <s v="SARL BARDAGE COMPAGNIE REUNION" u="1"/>
        <s v="RUN METAL" u="1"/>
        <s v="CEGELEC" u="1"/>
        <s v="SARL J2S" u="1"/>
        <s v="EMTPV" u="1"/>
        <s v="MANIX FLUIDE" u="1"/>
        <s v="SBOI" u="1"/>
        <s v="BTB" u="1"/>
        <s v="GAIA" u="1"/>
        <s v="SARL T.C.B.R." u="1"/>
        <s v="LA MENUISERIE DU QUARTIER" u="1"/>
        <s v="KAROUM PEINTURE" u="1"/>
        <s v="SATELEC CENERGI" u="1"/>
        <s v="ESPACE ALUMINIUM" u="1"/>
        <s v="AUSTRAL RENOV' BAT" u="1"/>
        <s v="SARL LAMOLY" u="1"/>
        <s v="NUANCES DECO" u="1"/>
        <s v="PLOMBERIE SOLAIRE GRONDIN" u="1"/>
        <s v="SARL MARINE PEINTURE" u="1"/>
        <s v="TECHNIQUE METAL REUNION" u="1"/>
        <s v="PEINTURE SOLEIL" u="1"/>
        <s v="DLA BATIMENT" u="1"/>
        <s v="HOAREAU PLAFONDS" u="1"/>
        <s v="HOARAU JEAN PATRICK" u="1"/>
        <s v="PAYSAGE PASSION" u="1"/>
        <s v="SALAI PLOMBERIE" u="1"/>
        <s v="SAS ATTRACTION" u="1"/>
        <s v="REEL ELECTRICITE" u="1"/>
        <s v="SAPEF PAYSAGES" u="1"/>
        <s v="REUNION PLOMBERIE ELECTRICITE" u="1"/>
        <s v="GROUPELEC " u="1"/>
        <s v="CLAZIA TP" u="1"/>
        <s v="EIMR CRODIER" u="1"/>
        <s v="PG STRUCTURE" u="1"/>
        <s v="SOCIETE SAINTE ANDREENNE DE MENUISERIE" u="1"/>
        <s v="EVE" u="1"/>
        <s v="BAGELEC" u="1"/>
        <s v="TTPM" u="1"/>
        <s v="ALUDAL" u="1"/>
        <s v="MENUIRUN" u="1"/>
        <s v="OMNIS FLUIDES" u="1"/>
      </sharedItems>
    </cacheField>
    <cacheField name="Lot " numFmtId="0">
      <sharedItems containsSemiMixedTypes="0" containsString="0" containsNumber="1" containsInteger="1" minValue="1" maxValue="15"/>
    </cacheField>
    <cacheField name="Intitulé Lot" numFmtId="0">
      <sharedItems containsBlank="1" count="16">
        <s v="VRD"/>
        <s v="BT"/>
        <s v="GO"/>
        <s v="Charpente / Couverture"/>
        <s v="Bardage"/>
        <s v="Menuiseries Textérieures"/>
        <s v="Métallerie"/>
        <s v="Menuiseries Intérieures"/>
        <s v="Cloisons"/>
        <s v="Electricité"/>
        <s v="Plomberie"/>
        <s v="ECS"/>
        <s v="Peinture / Sols souples"/>
        <s v="Ascenseurs"/>
        <s v="Espaces Verts"/>
        <m u="1"/>
      </sharedItems>
    </cacheField>
    <cacheField name="Acte d'Engagement (N ou OK)" numFmtId="0">
      <sharedItems containsBlank="1"/>
    </cacheField>
    <cacheField name="Estimation MOE" numFmtId="4">
      <sharedItems containsString="0" containsBlank="1" containsNumber="1" minValue="18850" maxValue="2655235.2799999998"/>
    </cacheField>
    <cacheField name="MONTANT € HT_x000a_AE" numFmtId="166">
      <sharedItems containsString="0" containsBlank="1" containsNumber="1" minValue="18435" maxValue="3254045.67"/>
    </cacheField>
    <cacheField name="RANG" numFmtId="166">
      <sharedItems containsNonDate="0" containsString="0" containsBlank="1"/>
    </cacheField>
    <cacheField name="OPTION 1" numFmtId="166">
      <sharedItems containsString="0" containsBlank="1" containsNumber="1" minValue="1932.3" maxValue="28000"/>
    </cacheField>
    <cacheField name="OPTION 2" numFmtId="166">
      <sharedItems containsString="0" containsBlank="1" containsNumber="1" minValue="3770" maxValue="17000"/>
    </cacheField>
    <cacheField name="TOTAL" numFmtId="166">
      <sharedItems containsSemiMixedTypes="0" containsString="0" containsNumber="1" minValue="0" maxValue="3284004.67"/>
    </cacheField>
    <cacheField name="CDPGF (Conformité à l'AE)" numFmtId="0">
      <sharedItems containsBlank="1"/>
    </cacheField>
    <cacheField name="Cadre au Mémoire technique (N ou OK)" numFmtId="0">
      <sharedItems containsBlank="1"/>
    </cacheField>
    <cacheField name="CONCLUSION (recevable, ou autres obs.)" numFmtId="0">
      <sharedItems containsBlank="1"/>
    </cacheField>
    <cacheField name="OB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">
  <r>
    <x v="0"/>
    <n v="1"/>
    <x v="0"/>
    <s v="OK"/>
    <n v="236137.5"/>
    <n v="332910.5"/>
    <m/>
    <m/>
    <m/>
    <n v="332910.5"/>
    <s v="OK"/>
    <s v="OK"/>
    <s v="Recevable"/>
    <m/>
  </r>
  <r>
    <x v="1"/>
    <n v="1"/>
    <x v="0"/>
    <s v="OK"/>
    <n v="236137.5"/>
    <n v="316681.2"/>
    <m/>
    <m/>
    <m/>
    <n v="316681.2"/>
    <s v="OK"/>
    <s v="OK"/>
    <s v="Recevable"/>
    <m/>
  </r>
  <r>
    <x v="2"/>
    <n v="1"/>
    <x v="0"/>
    <s v="OK"/>
    <n v="236137.5"/>
    <n v="272000"/>
    <m/>
    <m/>
    <m/>
    <n v="272000"/>
    <s v="OK"/>
    <s v="OK"/>
    <s v="Recevable"/>
    <m/>
  </r>
  <r>
    <x v="3"/>
    <n v="1"/>
    <x v="0"/>
    <s v="OK"/>
    <n v="236137.5"/>
    <n v="368991.47"/>
    <m/>
    <m/>
    <m/>
    <n v="368991.47"/>
    <s v="OK"/>
    <s v="OK"/>
    <s v="Recevable"/>
    <m/>
  </r>
  <r>
    <x v="4"/>
    <n v="1"/>
    <x v="0"/>
    <s v="OK"/>
    <n v="236137.5"/>
    <n v="306777.77"/>
    <m/>
    <m/>
    <m/>
    <n v="306777.77"/>
    <s v="OK"/>
    <s v="OK"/>
    <s v="Recevable"/>
    <m/>
  </r>
  <r>
    <x v="5"/>
    <n v="2"/>
    <x v="1"/>
    <s v="OK"/>
    <n v="37592"/>
    <n v="31840"/>
    <m/>
    <m/>
    <m/>
    <n v="31840"/>
    <s v="OK"/>
    <s v="OK"/>
    <s v="Recevable"/>
    <m/>
  </r>
  <r>
    <x v="5"/>
    <n v="2"/>
    <x v="1"/>
    <m/>
    <n v="37592"/>
    <m/>
    <m/>
    <m/>
    <m/>
    <n v="0"/>
    <m/>
    <m/>
    <m/>
    <m/>
  </r>
  <r>
    <x v="6"/>
    <n v="2"/>
    <x v="1"/>
    <s v="OK"/>
    <n v="37592"/>
    <n v="26050"/>
    <m/>
    <m/>
    <m/>
    <n v="26050"/>
    <s v="OK"/>
    <s v="OK"/>
    <s v="Recevable"/>
    <m/>
  </r>
  <r>
    <x v="7"/>
    <n v="3"/>
    <x v="2"/>
    <s v="OK"/>
    <n v="2655235.2799999998"/>
    <n v="3153584.03"/>
    <m/>
    <n v="19899.78"/>
    <n v="15178.78"/>
    <n v="3188662.5899999994"/>
    <s v="OK"/>
    <s v="OK"/>
    <s v="Recevable"/>
    <m/>
  </r>
  <r>
    <x v="8"/>
    <n v="3"/>
    <x v="2"/>
    <s v="OK"/>
    <n v="2655235.2799999998"/>
    <n v="3254045.67"/>
    <m/>
    <n v="14200"/>
    <n v="15759"/>
    <n v="3284004.67"/>
    <s v="OK"/>
    <s v="OK"/>
    <s v="Recevable"/>
    <m/>
  </r>
  <r>
    <x v="9"/>
    <n v="3"/>
    <x v="2"/>
    <s v="OK"/>
    <n v="2655235.2799999998"/>
    <n v="2686129.83"/>
    <m/>
    <n v="16989"/>
    <n v="12458.7"/>
    <n v="2715577.5300000003"/>
    <s v="OK"/>
    <s v="OK"/>
    <s v="Recevable"/>
    <m/>
  </r>
  <r>
    <x v="10"/>
    <n v="3"/>
    <x v="2"/>
    <s v="OK"/>
    <n v="2655235.2799999998"/>
    <n v="3010000"/>
    <m/>
    <n v="28000"/>
    <n v="17000"/>
    <n v="3055000"/>
    <s v="OK"/>
    <s v="OK"/>
    <s v="Recevable"/>
    <m/>
  </r>
  <r>
    <x v="11"/>
    <n v="4"/>
    <x v="3"/>
    <s v="OK"/>
    <n v="190886.68"/>
    <n v="263230.94"/>
    <m/>
    <m/>
    <m/>
    <n v="263230.94"/>
    <s v="OK"/>
    <s v="OK"/>
    <s v="Recevable"/>
    <m/>
  </r>
  <r>
    <x v="12"/>
    <n v="4"/>
    <x v="3"/>
    <s v="OK"/>
    <n v="190886.68"/>
    <n v="303951.5"/>
    <m/>
    <m/>
    <m/>
    <n v="303951.5"/>
    <s v="OK"/>
    <s v="OK"/>
    <s v="Recevable"/>
    <m/>
  </r>
  <r>
    <x v="13"/>
    <n v="4"/>
    <x v="3"/>
    <s v="OK"/>
    <n v="190886.68"/>
    <n v="242341.34"/>
    <m/>
    <m/>
    <m/>
    <n v="242341.34"/>
    <s v="OK"/>
    <s v="OK"/>
    <s v="Recevable"/>
    <m/>
  </r>
  <r>
    <x v="14"/>
    <n v="5"/>
    <x v="4"/>
    <s v="N"/>
    <n v="244901.45"/>
    <m/>
    <m/>
    <m/>
    <m/>
    <n v="0"/>
    <s v="OK"/>
    <s v="N"/>
    <s v="Irrégulière"/>
    <m/>
  </r>
  <r>
    <x v="11"/>
    <n v="5"/>
    <x v="4"/>
    <s v="OK"/>
    <n v="244901.45"/>
    <n v="380235"/>
    <m/>
    <m/>
    <m/>
    <n v="380235"/>
    <s v="OK"/>
    <s v="OK"/>
    <s v="Recevable"/>
    <m/>
  </r>
  <r>
    <x v="12"/>
    <n v="5"/>
    <x v="4"/>
    <s v="OK"/>
    <n v="244901.45"/>
    <n v="534905.59999999998"/>
    <m/>
    <m/>
    <m/>
    <n v="534905.59999999998"/>
    <s v="OK"/>
    <s v="OK"/>
    <s v="Recevable"/>
    <m/>
  </r>
  <r>
    <x v="15"/>
    <n v="5"/>
    <x v="4"/>
    <s v="OK"/>
    <n v="244901.45"/>
    <n v="454926"/>
    <m/>
    <m/>
    <m/>
    <n v="454926"/>
    <s v="OK"/>
    <s v="OK"/>
    <s v="Recevable"/>
    <m/>
  </r>
  <r>
    <x v="16"/>
    <n v="6"/>
    <x v="5"/>
    <s v="OK"/>
    <n v="471462.7"/>
    <n v="679683"/>
    <m/>
    <m/>
    <m/>
    <n v="679683"/>
    <s v="OK"/>
    <s v="OK"/>
    <s v="Recevable"/>
    <m/>
  </r>
  <r>
    <x v="17"/>
    <n v="6"/>
    <x v="5"/>
    <m/>
    <m/>
    <m/>
    <m/>
    <m/>
    <m/>
    <n v="0"/>
    <m/>
    <m/>
    <m/>
    <m/>
  </r>
  <r>
    <x v="18"/>
    <n v="6"/>
    <x v="5"/>
    <s v="OK"/>
    <n v="471462.7"/>
    <n v="584516.03"/>
    <m/>
    <m/>
    <m/>
    <n v="584516.03"/>
    <s v="OK"/>
    <s v="OK"/>
    <s v="Recevable"/>
    <m/>
  </r>
  <r>
    <x v="19"/>
    <n v="7"/>
    <x v="6"/>
    <s v="OK"/>
    <n v="107833.9"/>
    <n v="160000"/>
    <m/>
    <m/>
    <m/>
    <n v="160000"/>
    <s v="OK"/>
    <s v="OK"/>
    <s v="Recevable"/>
    <m/>
  </r>
  <r>
    <x v="20"/>
    <n v="7"/>
    <x v="6"/>
    <s v="OK"/>
    <n v="107833.9"/>
    <n v="178594.6"/>
    <m/>
    <m/>
    <m/>
    <n v="178594.6"/>
    <s v="OK"/>
    <s v="OK"/>
    <s v="Recevable"/>
    <m/>
  </r>
  <r>
    <x v="21"/>
    <n v="7"/>
    <x v="6"/>
    <s v="OK"/>
    <n v="107833.9"/>
    <n v="133321.73000000001"/>
    <m/>
    <m/>
    <m/>
    <n v="133321.73000000001"/>
    <s v="OK"/>
    <s v="OK"/>
    <s v="Recevable"/>
    <m/>
  </r>
  <r>
    <x v="22"/>
    <n v="7"/>
    <x v="6"/>
    <s v="OK"/>
    <n v="107833.9"/>
    <n v="147116.25"/>
    <m/>
    <m/>
    <m/>
    <n v="147116.25"/>
    <s v="OK"/>
    <s v="OK"/>
    <s v="Recevable"/>
    <m/>
  </r>
  <r>
    <x v="23"/>
    <n v="8"/>
    <x v="7"/>
    <s v="OK"/>
    <n v="264012"/>
    <n v="264950"/>
    <m/>
    <n v="25170"/>
    <n v="4520"/>
    <n v="294640"/>
    <s v="OK"/>
    <s v="OK"/>
    <s v="Recevable"/>
    <s v="Montant option AE à regulariser"/>
  </r>
  <r>
    <x v="24"/>
    <n v="8"/>
    <x v="7"/>
    <s v="OK"/>
    <n v="264012"/>
    <n v="238170"/>
    <m/>
    <n v="18000"/>
    <n v="3770"/>
    <n v="259940"/>
    <s v="OK"/>
    <s v="OK"/>
    <s v="Recevable"/>
    <s v="Montants Options AE à régulariser"/>
  </r>
  <r>
    <x v="25"/>
    <n v="8"/>
    <x v="7"/>
    <s v="OK"/>
    <n v="264012"/>
    <n v="263364"/>
    <m/>
    <n v="9958"/>
    <n v="5759"/>
    <n v="279081"/>
    <s v="OK"/>
    <s v="OK"/>
    <s v="Recevable"/>
    <m/>
  </r>
  <r>
    <x v="26"/>
    <n v="9"/>
    <x v="8"/>
    <s v="OK"/>
    <n v="130395.94"/>
    <n v="144179.07999999999"/>
    <m/>
    <n v="21182.05"/>
    <m/>
    <n v="165361.12999999998"/>
    <s v="OK"/>
    <s v="OK"/>
    <s v="en attente"/>
    <m/>
  </r>
  <r>
    <x v="27"/>
    <n v="9"/>
    <x v="8"/>
    <s v="OK"/>
    <n v="130395.94"/>
    <n v="123909.54"/>
    <m/>
    <n v="17996.939999999999"/>
    <m/>
    <n v="141906.47999999998"/>
    <s v="OK"/>
    <s v="OK"/>
    <s v="Recevable"/>
    <m/>
  </r>
  <r>
    <x v="28"/>
    <n v="9"/>
    <x v="8"/>
    <s v="OK"/>
    <n v="130395.94"/>
    <n v="121874.77"/>
    <m/>
    <n v="17738.080000000002"/>
    <m/>
    <n v="139612.85"/>
    <s v="OK"/>
    <s v="OK"/>
    <s v="Recevable"/>
    <m/>
  </r>
  <r>
    <x v="29"/>
    <n v="9"/>
    <x v="8"/>
    <s v="OK"/>
    <n v="130395.94"/>
    <n v="172316.31"/>
    <m/>
    <n v="21353.15"/>
    <m/>
    <n v="193669.46"/>
    <s v="OK"/>
    <s v="OK"/>
    <s v="Recevable"/>
    <m/>
  </r>
  <r>
    <x v="30"/>
    <n v="9"/>
    <x v="8"/>
    <s v="OK"/>
    <n v="130395.94"/>
    <n v="137141"/>
    <m/>
    <n v="18979"/>
    <m/>
    <n v="156120"/>
    <s v="OK"/>
    <s v="OK"/>
    <s v="Recevable"/>
    <m/>
  </r>
  <r>
    <x v="31"/>
    <n v="9"/>
    <x v="8"/>
    <s v="OK"/>
    <n v="130395.94"/>
    <n v="142466.23000000001"/>
    <m/>
    <n v="7922.62"/>
    <m/>
    <n v="150388.85"/>
    <s v="OK"/>
    <s v="OK"/>
    <s v="Recevable"/>
    <m/>
  </r>
  <r>
    <x v="32"/>
    <n v="10"/>
    <x v="9"/>
    <s v="OK"/>
    <n v="279899.5"/>
    <n v="231506.85"/>
    <m/>
    <n v="19631"/>
    <m/>
    <n v="251137.85"/>
    <s v="OK"/>
    <s v="OK"/>
    <s v="Recevable"/>
    <m/>
  </r>
  <r>
    <x v="33"/>
    <n v="10"/>
    <x v="9"/>
    <s v="OK"/>
    <n v="279899.5"/>
    <n v="244568"/>
    <m/>
    <n v="16801"/>
    <m/>
    <n v="261369"/>
    <s v="OK"/>
    <s v="OK"/>
    <s v="Recevable"/>
    <m/>
  </r>
  <r>
    <x v="34"/>
    <n v="11"/>
    <x v="10"/>
    <s v="OK"/>
    <n v="211214"/>
    <n v="165000"/>
    <m/>
    <n v="9707"/>
    <m/>
    <n v="174707"/>
    <s v="OK"/>
    <s v="OK"/>
    <s v="Recevable"/>
    <m/>
  </r>
  <r>
    <x v="35"/>
    <n v="11"/>
    <x v="10"/>
    <s v="OK"/>
    <n v="211214"/>
    <n v="170197"/>
    <m/>
    <n v="9722"/>
    <m/>
    <n v="179919"/>
    <s v="OK"/>
    <s v="OK"/>
    <s v="Recevable"/>
    <m/>
  </r>
  <r>
    <x v="36"/>
    <n v="11"/>
    <x v="10"/>
    <s v="OK"/>
    <n v="211214"/>
    <n v="263265.46000000002"/>
    <m/>
    <n v="15382.91"/>
    <m/>
    <n v="278648.37"/>
    <s v="OK"/>
    <s v="OK"/>
    <s v="Recevable"/>
    <m/>
  </r>
  <r>
    <x v="37"/>
    <n v="11"/>
    <x v="10"/>
    <s v="OK"/>
    <n v="211214"/>
    <n v="176703"/>
    <m/>
    <n v="6570"/>
    <m/>
    <n v="183273"/>
    <s v="OK"/>
    <s v="OK"/>
    <s v="Recevable"/>
    <m/>
  </r>
  <r>
    <x v="38"/>
    <n v="11"/>
    <x v="10"/>
    <s v="OK"/>
    <n v="211214"/>
    <n v="169750"/>
    <m/>
    <n v="9910"/>
    <m/>
    <n v="179660"/>
    <s v="OK"/>
    <s v="OK"/>
    <s v="Recevable"/>
    <m/>
  </r>
  <r>
    <x v="39"/>
    <n v="12"/>
    <x v="11"/>
    <s v="OK"/>
    <n v="111534"/>
    <n v="117000"/>
    <m/>
    <n v="12500"/>
    <m/>
    <n v="129500"/>
    <s v="OK"/>
    <s v="OK"/>
    <s v="Recevable"/>
    <m/>
  </r>
  <r>
    <x v="40"/>
    <n v="12"/>
    <x v="11"/>
    <s v="OK"/>
    <n v="111534"/>
    <n v="127817.44"/>
    <m/>
    <n v="13225"/>
    <m/>
    <n v="141042.44"/>
    <s v="OK"/>
    <s v="OK"/>
    <s v="Recevable"/>
    <m/>
  </r>
  <r>
    <x v="41"/>
    <n v="12"/>
    <x v="11"/>
    <s v="OK"/>
    <n v="111534"/>
    <n v="101792.75"/>
    <m/>
    <n v="10698.8"/>
    <m/>
    <n v="112491.55"/>
    <s v="OK"/>
    <s v="OK"/>
    <s v="Recevable"/>
    <s v="Montant option AE a regulariser"/>
  </r>
  <r>
    <x v="37"/>
    <n v="12"/>
    <x v="11"/>
    <s v="OK"/>
    <n v="111534"/>
    <n v="134170"/>
    <m/>
    <n v="3300"/>
    <m/>
    <n v="137470"/>
    <s v="OK"/>
    <s v="OK"/>
    <s v="Recevable"/>
    <m/>
  </r>
  <r>
    <x v="42"/>
    <n v="13"/>
    <x v="12"/>
    <s v="OK"/>
    <n v="261141.18"/>
    <n v="156339.03"/>
    <m/>
    <n v="2343"/>
    <m/>
    <n v="158682.03"/>
    <s v="OK"/>
    <s v="OK"/>
    <s v="Recevable"/>
    <m/>
  </r>
  <r>
    <x v="43"/>
    <n v="13"/>
    <x v="12"/>
    <s v="OK"/>
    <n v="261141.18"/>
    <n v="249908.64"/>
    <m/>
    <n v="2127"/>
    <m/>
    <n v="252035.64"/>
    <s v="OK"/>
    <s v="OK"/>
    <s v="Recevable"/>
    <m/>
  </r>
  <r>
    <x v="44"/>
    <n v="13"/>
    <x v="12"/>
    <s v="OK"/>
    <n v="261141.18"/>
    <n v="262227.01"/>
    <m/>
    <n v="1932.3"/>
    <m/>
    <n v="264159.31"/>
    <s v="OK"/>
    <s v="OK"/>
    <s v="Recevable"/>
    <m/>
  </r>
  <r>
    <x v="31"/>
    <n v="13"/>
    <x v="12"/>
    <s v="OK"/>
    <n v="261141.18"/>
    <n v="262317.95"/>
    <m/>
    <n v="2497.0500000000002"/>
    <m/>
    <n v="264815"/>
    <s v="OK"/>
    <s v="OK"/>
    <s v="Recevable"/>
    <m/>
  </r>
  <r>
    <x v="45"/>
    <n v="13"/>
    <x v="12"/>
    <s v="OK"/>
    <n v="261141.18"/>
    <n v="269772.7"/>
    <m/>
    <n v="2029.5"/>
    <m/>
    <n v="271802.2"/>
    <s v="OK"/>
    <s v="OK"/>
    <s v="Recevable"/>
    <m/>
  </r>
  <r>
    <x v="46"/>
    <n v="13"/>
    <x v="12"/>
    <s v="OK"/>
    <n v="261141.18"/>
    <n v="274195.51"/>
    <m/>
    <n v="2740.5"/>
    <m/>
    <n v="276936.01"/>
    <s v="OK"/>
    <s v="OK"/>
    <s v="Recevable"/>
    <m/>
  </r>
  <r>
    <x v="47"/>
    <n v="13"/>
    <x v="12"/>
    <s v="OK"/>
    <n v="261141.18"/>
    <n v="307623.42"/>
    <m/>
    <n v="1953"/>
    <m/>
    <n v="309576.42"/>
    <s v="OK"/>
    <s v="OK"/>
    <s v="en attente"/>
    <m/>
  </r>
  <r>
    <x v="48"/>
    <n v="13"/>
    <x v="12"/>
    <s v="OK"/>
    <n v="261141.18"/>
    <n v="308426.64"/>
    <m/>
    <n v="3668.08"/>
    <m/>
    <n v="312094.72000000003"/>
    <s v="OK"/>
    <s v="OK"/>
    <s v="Recevable"/>
    <m/>
  </r>
  <r>
    <x v="49"/>
    <n v="13"/>
    <x v="12"/>
    <s v="OK"/>
    <n v="261141.18"/>
    <n v="309485"/>
    <m/>
    <n v="3074.07"/>
    <m/>
    <n v="312559.07"/>
    <s v="OK"/>
    <s v="OK"/>
    <s v="Recevable"/>
    <m/>
  </r>
  <r>
    <x v="50"/>
    <n v="13"/>
    <x v="12"/>
    <s v="OK"/>
    <n v="261141.18"/>
    <n v="342739.5"/>
    <m/>
    <n v="3891"/>
    <m/>
    <n v="346630.5"/>
    <s v="OK"/>
    <s v="OK"/>
    <s v="Recevable"/>
    <m/>
  </r>
  <r>
    <x v="51"/>
    <n v="13"/>
    <x v="12"/>
    <s v="OK"/>
    <n v="261141.18"/>
    <n v="378634.2"/>
    <m/>
    <n v="3649.5"/>
    <m/>
    <n v="382283.7"/>
    <s v="OK"/>
    <s v="OK"/>
    <s v="en attente"/>
    <m/>
  </r>
  <r>
    <x v="52"/>
    <n v="13"/>
    <x v="12"/>
    <m/>
    <m/>
    <m/>
    <m/>
    <m/>
    <m/>
    <n v="0"/>
    <m/>
    <m/>
    <s v="Irrecevable"/>
    <m/>
  </r>
  <r>
    <x v="53"/>
    <n v="14"/>
    <x v="13"/>
    <s v="OK"/>
    <n v="45000"/>
    <n v="47269"/>
    <m/>
    <m/>
    <m/>
    <n v="47269"/>
    <s v="OK"/>
    <s v="OK"/>
    <s v="Recevable"/>
    <m/>
  </r>
  <r>
    <x v="54"/>
    <n v="14"/>
    <x v="13"/>
    <s v="OK"/>
    <n v="45000"/>
    <n v="44900"/>
    <m/>
    <m/>
    <m/>
    <n v="44900"/>
    <s v="OK"/>
    <s v="OK"/>
    <s v="Recevable"/>
    <m/>
  </r>
  <r>
    <x v="55"/>
    <n v="15"/>
    <x v="14"/>
    <s v="OK"/>
    <n v="18850"/>
    <n v="28245"/>
    <m/>
    <m/>
    <m/>
    <n v="28245"/>
    <s v="OK"/>
    <s v="OK"/>
    <s v="Recevable"/>
    <m/>
  </r>
  <r>
    <x v="56"/>
    <n v="15"/>
    <x v="14"/>
    <s v="OK"/>
    <n v="18850"/>
    <n v="19260"/>
    <m/>
    <m/>
    <m/>
    <n v="19260"/>
    <s v="OK"/>
    <s v="N"/>
    <s v="Irrégulière"/>
    <s v="Absence de cadre de mémoire technique"/>
  </r>
  <r>
    <x v="57"/>
    <n v="15"/>
    <x v="14"/>
    <s v="OK"/>
    <n v="18850"/>
    <n v="18435"/>
    <m/>
    <m/>
    <m/>
    <n v="18435"/>
    <s v="OK"/>
    <s v="OK"/>
    <s v="Recevable"/>
    <m/>
  </r>
  <r>
    <x v="58"/>
    <n v="15"/>
    <x v="14"/>
    <s v="OK"/>
    <n v="18850"/>
    <n v="29880"/>
    <m/>
    <m/>
    <m/>
    <n v="29880"/>
    <s v="OK"/>
    <s v="OK"/>
    <s v="Recevable"/>
    <m/>
  </r>
  <r>
    <x v="59"/>
    <n v="15"/>
    <x v="14"/>
    <s v="OK"/>
    <n v="18850"/>
    <n v="21170"/>
    <m/>
    <m/>
    <m/>
    <n v="21170"/>
    <s v="OK"/>
    <s v="OK"/>
    <s v="Recevable"/>
    <m/>
  </r>
  <r>
    <x v="60"/>
    <n v="15"/>
    <x v="14"/>
    <s v="OK"/>
    <n v="18850"/>
    <n v="22338"/>
    <m/>
    <m/>
    <m/>
    <n v="22338"/>
    <s v="OK"/>
    <s v="OK"/>
    <s v="Recevable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BBE4DD-75B3-49F2-83EB-323C9960E3A6}" name="Tableau croisé dynamique4" cacheId="8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B32:D113" firstHeaderRow="0" firstDataRow="1" firstDataCol="1"/>
  <pivotFields count="14">
    <pivotField axis="axisRow" showAll="0" sortType="ascending">
      <items count="116">
        <item m="1" x="112"/>
        <item m="1" x="88"/>
        <item m="1" x="110"/>
        <item m="1" x="81"/>
        <item m="1" x="76"/>
        <item m="1" x="105"/>
        <item m="1" x="69"/>
        <item m="1" x="71"/>
        <item m="1" x="95"/>
        <item m="1" x="66"/>
        <item m="1" x="106"/>
        <item m="1" x="78"/>
        <item x="35"/>
        <item m="1" x="87"/>
        <item m="1" x="109"/>
        <item m="1" x="82"/>
        <item m="1" x="104"/>
        <item m="1" x="97"/>
        <item m="1" x="96"/>
        <item m="1" x="63"/>
        <item m="1" x="62"/>
        <item m="1" x="85"/>
        <item m="1" x="67"/>
        <item m="1" x="84"/>
        <item m="1" x="79"/>
        <item m="1" x="64"/>
        <item m="1" x="113"/>
        <item m="1" x="70"/>
        <item m="1" x="90"/>
        <item m="1" x="114"/>
        <item m="1" x="98"/>
        <item m="1" x="94"/>
        <item m="1" x="107"/>
        <item m="1" x="91"/>
        <item x="9"/>
        <item m="1" x="101"/>
        <item m="1" x="103"/>
        <item m="1" x="75"/>
        <item m="1" x="99"/>
        <item m="1" x="102"/>
        <item m="1" x="68"/>
        <item x="43"/>
        <item m="1" x="74"/>
        <item m="1" x="77"/>
        <item m="1" x="89"/>
        <item m="1" x="92"/>
        <item m="1" x="83"/>
        <item m="1" x="100"/>
        <item m="1" x="86"/>
        <item m="1" x="80"/>
        <item m="1" x="108"/>
        <item m="1" x="65"/>
        <item m="1" x="73"/>
        <item m="1" x="93"/>
        <item m="1" x="72"/>
        <item m="1" x="111"/>
        <item m="1" x="61"/>
        <item x="0"/>
        <item x="1"/>
        <item x="2"/>
        <item x="3"/>
        <item x="4"/>
        <item x="5"/>
        <item x="6"/>
        <item x="7"/>
        <item x="8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6"/>
        <item x="37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axis="axisRow" showAll="0">
      <items count="17">
        <item m="1" x="1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numFmtId="166" showAll="0"/>
    <pivotField showAll="0"/>
    <pivotField showAll="0"/>
    <pivotField showAll="0"/>
    <pivotField showAll="0"/>
  </pivotFields>
  <rowFields count="2">
    <field x="2"/>
    <field x="0"/>
  </rowFields>
  <rowItems count="81">
    <i>
      <x v="1"/>
    </i>
    <i r="1">
      <x v="59"/>
    </i>
    <i r="1">
      <x v="61"/>
    </i>
    <i r="1">
      <x v="58"/>
    </i>
    <i r="1">
      <x v="57"/>
    </i>
    <i r="1">
      <x v="60"/>
    </i>
    <i>
      <x v="2"/>
    </i>
    <i r="1">
      <x v="63"/>
    </i>
    <i r="1">
      <x v="62"/>
    </i>
    <i>
      <x v="3"/>
    </i>
    <i r="1">
      <x v="34"/>
    </i>
    <i r="1">
      <x v="66"/>
    </i>
    <i r="1">
      <x v="64"/>
    </i>
    <i r="1">
      <x v="65"/>
    </i>
    <i>
      <x v="4"/>
    </i>
    <i r="1">
      <x v="69"/>
    </i>
    <i r="1">
      <x v="67"/>
    </i>
    <i r="1">
      <x v="68"/>
    </i>
    <i>
      <x v="5"/>
    </i>
    <i r="1">
      <x v="70"/>
    </i>
    <i r="1">
      <x v="67"/>
    </i>
    <i r="1">
      <x v="71"/>
    </i>
    <i r="1">
      <x v="68"/>
    </i>
    <i>
      <x v="6"/>
    </i>
    <i r="1">
      <x v="73"/>
    </i>
    <i r="1">
      <x v="74"/>
    </i>
    <i r="1">
      <x v="72"/>
    </i>
    <i>
      <x v="7"/>
    </i>
    <i r="1">
      <x v="77"/>
    </i>
    <i r="1">
      <x v="78"/>
    </i>
    <i r="1">
      <x v="75"/>
    </i>
    <i r="1">
      <x v="76"/>
    </i>
    <i>
      <x v="8"/>
    </i>
    <i r="1">
      <x v="80"/>
    </i>
    <i r="1">
      <x v="81"/>
    </i>
    <i r="1">
      <x v="79"/>
    </i>
    <i>
      <x v="9"/>
    </i>
    <i r="1">
      <x v="84"/>
    </i>
    <i r="1">
      <x v="83"/>
    </i>
    <i r="1">
      <x v="86"/>
    </i>
    <i r="1">
      <x v="87"/>
    </i>
    <i r="1">
      <x v="82"/>
    </i>
    <i r="1">
      <x v="85"/>
    </i>
    <i>
      <x v="10"/>
    </i>
    <i r="1">
      <x v="88"/>
    </i>
    <i r="1">
      <x v="89"/>
    </i>
    <i>
      <x v="11"/>
    </i>
    <i r="1">
      <x v="90"/>
    </i>
    <i r="1">
      <x v="93"/>
    </i>
    <i r="1">
      <x v="12"/>
    </i>
    <i r="1">
      <x v="92"/>
    </i>
    <i r="1">
      <x v="91"/>
    </i>
    <i>
      <x v="12"/>
    </i>
    <i r="1">
      <x v="96"/>
    </i>
    <i r="1">
      <x v="94"/>
    </i>
    <i r="1">
      <x v="95"/>
    </i>
    <i r="1">
      <x v="92"/>
    </i>
    <i>
      <x v="13"/>
    </i>
    <i r="1">
      <x v="106"/>
    </i>
    <i r="1">
      <x v="97"/>
    </i>
    <i r="1">
      <x v="41"/>
    </i>
    <i r="1">
      <x v="98"/>
    </i>
    <i r="1">
      <x v="87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>
      <x v="14"/>
    </i>
    <i r="1">
      <x v="108"/>
    </i>
    <i r="1">
      <x v="107"/>
    </i>
    <i>
      <x v="15"/>
    </i>
    <i r="1">
      <x v="111"/>
    </i>
    <i r="1">
      <x v="110"/>
    </i>
    <i r="1">
      <x v="113"/>
    </i>
    <i r="1">
      <x v="114"/>
    </i>
    <i r="1">
      <x v="109"/>
    </i>
    <i r="1">
      <x v="112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Estimation MOE" fld="4" subtotal="average" baseField="2" baseItem="1" numFmtId="3"/>
    <dataField name="Min. de MONTANT € HT" fld="5" subtotal="min" baseField="2" baseItem="1" numFmtId="3"/>
  </dataField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4EEDD4-BF94-44B3-9673-B6776C8CDC29}" name="Tableau croisé dynamique4" cacheId="8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B32:D113" firstHeaderRow="0" firstDataRow="1" firstDataCol="1"/>
  <pivotFields count="14">
    <pivotField axis="axisRow" showAll="0" sortType="ascending">
      <items count="116">
        <item m="1" x="112"/>
        <item m="1" x="88"/>
        <item m="1" x="110"/>
        <item m="1" x="81"/>
        <item m="1" x="76"/>
        <item m="1" x="105"/>
        <item m="1" x="69"/>
        <item m="1" x="71"/>
        <item m="1" x="95"/>
        <item m="1" x="66"/>
        <item m="1" x="106"/>
        <item m="1" x="78"/>
        <item x="35"/>
        <item m="1" x="87"/>
        <item m="1" x="109"/>
        <item m="1" x="82"/>
        <item m="1" x="104"/>
        <item m="1" x="97"/>
        <item m="1" x="96"/>
        <item m="1" x="63"/>
        <item m="1" x="62"/>
        <item m="1" x="85"/>
        <item m="1" x="67"/>
        <item m="1" x="84"/>
        <item m="1" x="79"/>
        <item m="1" x="64"/>
        <item m="1" x="113"/>
        <item m="1" x="70"/>
        <item m="1" x="90"/>
        <item m="1" x="114"/>
        <item m="1" x="98"/>
        <item m="1" x="94"/>
        <item m="1" x="107"/>
        <item m="1" x="91"/>
        <item x="9"/>
        <item m="1" x="101"/>
        <item m="1" x="103"/>
        <item m="1" x="75"/>
        <item m="1" x="99"/>
        <item m="1" x="102"/>
        <item m="1" x="68"/>
        <item x="43"/>
        <item m="1" x="74"/>
        <item m="1" x="77"/>
        <item m="1" x="89"/>
        <item m="1" x="92"/>
        <item m="1" x="83"/>
        <item m="1" x="100"/>
        <item m="1" x="86"/>
        <item m="1" x="80"/>
        <item m="1" x="108"/>
        <item m="1" x="65"/>
        <item m="1" x="73"/>
        <item m="1" x="93"/>
        <item m="1" x="72"/>
        <item m="1" x="111"/>
        <item m="1" x="61"/>
        <item x="0"/>
        <item x="1"/>
        <item x="2"/>
        <item x="3"/>
        <item x="4"/>
        <item x="5"/>
        <item x="6"/>
        <item x="7"/>
        <item x="8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6"/>
        <item x="37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axis="axisRow" showAll="0">
      <items count="17">
        <item m="1" x="1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numFmtId="166" showAll="0"/>
    <pivotField showAll="0"/>
    <pivotField showAll="0"/>
    <pivotField showAll="0"/>
    <pivotField showAll="0"/>
  </pivotFields>
  <rowFields count="2">
    <field x="2"/>
    <field x="0"/>
  </rowFields>
  <rowItems count="81">
    <i>
      <x v="1"/>
    </i>
    <i r="1">
      <x v="59"/>
    </i>
    <i r="1">
      <x v="61"/>
    </i>
    <i r="1">
      <x v="58"/>
    </i>
    <i r="1">
      <x v="57"/>
    </i>
    <i r="1">
      <x v="60"/>
    </i>
    <i>
      <x v="2"/>
    </i>
    <i r="1">
      <x v="63"/>
    </i>
    <i r="1">
      <x v="62"/>
    </i>
    <i>
      <x v="3"/>
    </i>
    <i r="1">
      <x v="34"/>
    </i>
    <i r="1">
      <x v="66"/>
    </i>
    <i r="1">
      <x v="64"/>
    </i>
    <i r="1">
      <x v="65"/>
    </i>
    <i>
      <x v="4"/>
    </i>
    <i r="1">
      <x v="69"/>
    </i>
    <i r="1">
      <x v="67"/>
    </i>
    <i r="1">
      <x v="68"/>
    </i>
    <i>
      <x v="5"/>
    </i>
    <i r="1">
      <x v="70"/>
    </i>
    <i r="1">
      <x v="67"/>
    </i>
    <i r="1">
      <x v="71"/>
    </i>
    <i r="1">
      <x v="68"/>
    </i>
    <i>
      <x v="6"/>
    </i>
    <i r="1">
      <x v="73"/>
    </i>
    <i r="1">
      <x v="74"/>
    </i>
    <i r="1">
      <x v="72"/>
    </i>
    <i>
      <x v="7"/>
    </i>
    <i r="1">
      <x v="77"/>
    </i>
    <i r="1">
      <x v="78"/>
    </i>
    <i r="1">
      <x v="75"/>
    </i>
    <i r="1">
      <x v="76"/>
    </i>
    <i>
      <x v="8"/>
    </i>
    <i r="1">
      <x v="80"/>
    </i>
    <i r="1">
      <x v="81"/>
    </i>
    <i r="1">
      <x v="79"/>
    </i>
    <i>
      <x v="9"/>
    </i>
    <i r="1">
      <x v="84"/>
    </i>
    <i r="1">
      <x v="83"/>
    </i>
    <i r="1">
      <x v="86"/>
    </i>
    <i r="1">
      <x v="87"/>
    </i>
    <i r="1">
      <x v="82"/>
    </i>
    <i r="1">
      <x v="85"/>
    </i>
    <i>
      <x v="10"/>
    </i>
    <i r="1">
      <x v="88"/>
    </i>
    <i r="1">
      <x v="89"/>
    </i>
    <i>
      <x v="11"/>
    </i>
    <i r="1">
      <x v="90"/>
    </i>
    <i r="1">
      <x v="93"/>
    </i>
    <i r="1">
      <x v="12"/>
    </i>
    <i r="1">
      <x v="92"/>
    </i>
    <i r="1">
      <x v="91"/>
    </i>
    <i>
      <x v="12"/>
    </i>
    <i r="1">
      <x v="96"/>
    </i>
    <i r="1">
      <x v="94"/>
    </i>
    <i r="1">
      <x v="95"/>
    </i>
    <i r="1">
      <x v="92"/>
    </i>
    <i>
      <x v="13"/>
    </i>
    <i r="1">
      <x v="106"/>
    </i>
    <i r="1">
      <x v="97"/>
    </i>
    <i r="1">
      <x v="41"/>
    </i>
    <i r="1">
      <x v="98"/>
    </i>
    <i r="1">
      <x v="87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>
      <x v="14"/>
    </i>
    <i r="1">
      <x v="108"/>
    </i>
    <i r="1">
      <x v="107"/>
    </i>
    <i>
      <x v="15"/>
    </i>
    <i r="1">
      <x v="111"/>
    </i>
    <i r="1">
      <x v="110"/>
    </i>
    <i r="1">
      <x v="113"/>
    </i>
    <i r="1">
      <x v="114"/>
    </i>
    <i r="1">
      <x v="109"/>
    </i>
    <i r="1">
      <x v="112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Estimation MOE" fld="4" subtotal="average" baseField="2" baseItem="1" numFmtId="3"/>
    <dataField name="Min. de MONTANT € HT" fld="5" subtotal="min" baseField="2" baseItem="1" numFmtId="3"/>
  </dataField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5CAF57-90AA-40BC-9FC0-9A227B649959}" name="Offres" displayName="Offres" ref="A1:N67" totalsRowShown="0" headerRowDxfId="19" tableBorderDxfId="18" headerRowCellStyle="Monétaire">
  <autoFilter ref="A1:N67" xr:uid="{00000000-0001-0000-0200-000000000000}"/>
  <sortState xmlns:xlrd2="http://schemas.microsoft.com/office/spreadsheetml/2017/richdata2" ref="A2:N67">
    <sortCondition ref="B1:B67"/>
  </sortState>
  <tableColumns count="14">
    <tableColumn id="1" xr3:uid="{B3D4AFB9-E3C1-4786-94DA-89D544EB28ED}" name="Soumissionnaires" dataDxfId="17"/>
    <tableColumn id="2" xr3:uid="{FBE1CBB1-AB90-4B88-9E7D-C378A4D04689}" name="Lot " dataDxfId="16"/>
    <tableColumn id="13" xr3:uid="{1EE42E4E-8E9A-41FB-8724-E187E32D38CC}" name="Intitulé Lot" dataDxfId="15"/>
    <tableColumn id="3" xr3:uid="{61CF9170-DD0A-4CC3-A389-693752C68C3A}" name="Acte d'Engagement (N ou OK)" dataDxfId="14"/>
    <tableColumn id="4" xr3:uid="{22D72F57-9256-4BE4-A79B-74C463A2CC0E}" name="Estimation MOE" dataDxfId="13"/>
    <tableColumn id="5" xr3:uid="{D7A8D0BE-40E5-4207-AEFE-D853DB75C066}" name="MONTANT € HT_x000a_AE" dataDxfId="12" dataCellStyle="Monétaire"/>
    <tableColumn id="14" xr3:uid="{E006100A-61C5-42DA-ABC7-0F6904696745}" name="RANG" dataDxfId="11" dataCellStyle="Monétaire"/>
    <tableColumn id="6" xr3:uid="{81E29033-9623-41A6-9012-7AD4DF86B4D8}" name="OPTION 1" dataDxfId="10" dataCellStyle="Monétaire"/>
    <tableColumn id="7" xr3:uid="{8FFABF22-141E-49D5-B0BD-371C38756059}" name="OPTION 2" dataDxfId="9" dataCellStyle="Monétaire"/>
    <tableColumn id="8" xr3:uid="{D559009F-38BD-4523-B67D-672ADB22DD28}" name="TOTAL" dataDxfId="8" dataCellStyle="Monétaire">
      <calculatedColumnFormula>+F2+H2+I2</calculatedColumnFormula>
    </tableColumn>
    <tableColumn id="9" xr3:uid="{12F25F2E-E1C5-4475-A93C-7E165DA2551B}" name="CDPGF (Conformité à l'AE)" dataDxfId="7" dataCellStyle="Pourcentage"/>
    <tableColumn id="10" xr3:uid="{0652A7F5-1F6D-4665-8506-17884341D991}" name="Cadre au Mémoire technique (N ou OK)" dataDxfId="6"/>
    <tableColumn id="11" xr3:uid="{8FFDEAF4-8E70-4727-8873-2DF3B11118FC}" name="CONCLUSION (recevable, ou autres obs.)" dataDxfId="5"/>
    <tableColumn id="12" xr3:uid="{77915386-289F-4C7D-BE99-4DD9E064B638}" name="OBS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J90"/>
  <sheetViews>
    <sheetView zoomScale="70" zoomScaleNormal="70" workbookViewId="0">
      <pane ySplit="1" topLeftCell="A2" activePane="bottomLeft" state="frozen"/>
      <selection pane="bottomLeft" activeCell="B21" sqref="B21"/>
    </sheetView>
  </sheetViews>
  <sheetFormatPr baseColWidth="10" defaultColWidth="11.44140625" defaultRowHeight="13.2" x14ac:dyDescent="0.25"/>
  <cols>
    <col min="1" max="1" width="41.109375" style="1" customWidth="1"/>
    <col min="2" max="2" width="21" style="1" customWidth="1"/>
    <col min="3" max="3" width="34.44140625" style="1" customWidth="1"/>
    <col min="4" max="4" width="23.109375" style="1" customWidth="1"/>
    <col min="5" max="5" width="30.88671875" style="98" customWidth="1"/>
    <col min="6" max="6" width="27.6640625" style="14" customWidth="1"/>
    <col min="7" max="7" width="49" style="14" bestFit="1" customWidth="1"/>
    <col min="8" max="8" width="26.77734375" style="14" bestFit="1" customWidth="1"/>
    <col min="9" max="9" width="21.5546875" style="1" bestFit="1" customWidth="1"/>
    <col min="10" max="10" width="9.88671875" style="1" bestFit="1" customWidth="1"/>
    <col min="11" max="11" width="12.44140625" style="20" bestFit="1" customWidth="1"/>
    <col min="12" max="12" width="9.88671875" style="1" bestFit="1" customWidth="1"/>
    <col min="13" max="13" width="10.88671875" style="1" bestFit="1" customWidth="1"/>
    <col min="14" max="14" width="30.44140625" style="1" bestFit="1" customWidth="1"/>
    <col min="15" max="15" width="13.6640625" style="1" bestFit="1" customWidth="1"/>
    <col min="16" max="17" width="10.88671875" style="1" bestFit="1" customWidth="1"/>
    <col min="18" max="18" width="19.33203125" style="1" bestFit="1" customWidth="1"/>
    <col min="19" max="19" width="9.77734375" style="1" bestFit="1" customWidth="1"/>
    <col min="20" max="20" width="10.88671875" style="1" bestFit="1" customWidth="1"/>
    <col min="21" max="21" width="13.21875" style="1" bestFit="1" customWidth="1"/>
    <col min="22" max="22" width="23" style="1" bestFit="1" customWidth="1"/>
    <col min="23" max="23" width="20.77734375" style="1" bestFit="1" customWidth="1"/>
    <col min="24" max="24" width="7.88671875" style="1" bestFit="1" customWidth="1"/>
    <col min="25" max="25" width="10.88671875" style="1" bestFit="1" customWidth="1"/>
    <col min="26" max="26" width="19" style="1" bestFit="1" customWidth="1"/>
    <col min="27" max="27" width="25.21875" style="1" bestFit="1" customWidth="1"/>
    <col min="28" max="28" width="28.6640625" style="1" bestFit="1" customWidth="1"/>
    <col min="29" max="29" width="13.77734375" style="1" bestFit="1" customWidth="1"/>
    <col min="30" max="30" width="11.88671875" style="1" bestFit="1" customWidth="1"/>
    <col min="31" max="31" width="10.88671875" style="1" bestFit="1" customWidth="1"/>
    <col min="32" max="32" width="11" style="1" bestFit="1" customWidth="1"/>
    <col min="33" max="33" width="15.88671875" style="1" bestFit="1" customWidth="1"/>
    <col min="34" max="34" width="15.21875" style="1" bestFit="1" customWidth="1"/>
    <col min="35" max="35" width="18.5546875" style="1" bestFit="1" customWidth="1"/>
    <col min="36" max="36" width="17.44140625" style="1" bestFit="1" customWidth="1"/>
    <col min="37" max="37" width="15.5546875" style="1" bestFit="1" customWidth="1"/>
    <col min="38" max="38" width="29.88671875" style="1" bestFit="1" customWidth="1"/>
    <col min="39" max="39" width="20.33203125" style="1" bestFit="1" customWidth="1"/>
    <col min="40" max="40" width="18.44140625" style="1" bestFit="1" customWidth="1"/>
    <col min="41" max="41" width="33.6640625" style="1" bestFit="1" customWidth="1"/>
    <col min="42" max="42" width="11.6640625" style="1" bestFit="1" customWidth="1"/>
    <col min="43" max="43" width="17.6640625" style="1" bestFit="1" customWidth="1"/>
    <col min="44" max="44" width="17.5546875" style="1" bestFit="1" customWidth="1"/>
    <col min="45" max="45" width="12.6640625" style="1" bestFit="1" customWidth="1"/>
    <col min="46" max="46" width="10.88671875" style="1" bestFit="1" customWidth="1"/>
    <col min="47" max="47" width="36.77734375" style="1" bestFit="1" customWidth="1"/>
    <col min="48" max="48" width="10.88671875" style="1" bestFit="1" customWidth="1"/>
    <col min="49" max="49" width="14.109375" style="1" bestFit="1" customWidth="1"/>
    <col min="50" max="50" width="23.44140625" style="1" bestFit="1" customWidth="1"/>
    <col min="51" max="51" width="13.77734375" style="1" bestFit="1" customWidth="1"/>
    <col min="52" max="52" width="17" style="1" bestFit="1" customWidth="1"/>
    <col min="53" max="53" width="18.44140625" style="1" bestFit="1" customWidth="1"/>
    <col min="54" max="54" width="10.88671875" style="1" bestFit="1" customWidth="1"/>
    <col min="55" max="55" width="43.77734375" style="1" bestFit="1" customWidth="1"/>
    <col min="56" max="56" width="10.88671875" style="1" bestFit="1" customWidth="1"/>
    <col min="57" max="57" width="17.44140625" style="1" bestFit="1" customWidth="1"/>
    <col min="58" max="58" width="27.77734375" style="1" bestFit="1" customWidth="1"/>
    <col min="59" max="60" width="10.88671875" style="1" bestFit="1" customWidth="1"/>
    <col min="61" max="61" width="11.44140625" style="1"/>
    <col min="62" max="62" width="12.77734375" style="1" bestFit="1" customWidth="1"/>
    <col min="63" max="16384" width="11.44140625" style="1"/>
  </cols>
  <sheetData>
    <row r="1" spans="1:14" ht="85.5" customHeight="1" thickBot="1" x14ac:dyDescent="0.3">
      <c r="A1" s="81" t="s">
        <v>1</v>
      </c>
      <c r="B1" s="16" t="s">
        <v>5</v>
      </c>
      <c r="C1" s="16" t="s">
        <v>49</v>
      </c>
      <c r="D1" s="16" t="s">
        <v>3</v>
      </c>
      <c r="E1" s="94" t="s">
        <v>46</v>
      </c>
      <c r="F1" s="18" t="s">
        <v>10</v>
      </c>
      <c r="G1" s="18" t="s">
        <v>66</v>
      </c>
      <c r="H1" s="18" t="s">
        <v>29</v>
      </c>
      <c r="I1" s="18" t="s">
        <v>34</v>
      </c>
      <c r="J1" s="18" t="s">
        <v>14</v>
      </c>
      <c r="K1" s="16" t="s">
        <v>11</v>
      </c>
      <c r="L1" s="16" t="s">
        <v>33</v>
      </c>
      <c r="M1" s="17" t="s">
        <v>4</v>
      </c>
      <c r="N1" s="41" t="s">
        <v>30</v>
      </c>
    </row>
    <row r="2" spans="1:14" ht="39.9" customHeight="1" thickBot="1" x14ac:dyDescent="0.3">
      <c r="A2" s="82" t="s">
        <v>68</v>
      </c>
      <c r="B2" s="57">
        <v>1</v>
      </c>
      <c r="C2" s="89" t="s">
        <v>21</v>
      </c>
      <c r="D2" s="9" t="s">
        <v>6</v>
      </c>
      <c r="E2" s="95">
        <v>236137.5</v>
      </c>
      <c r="F2" s="12">
        <v>332910.5</v>
      </c>
      <c r="G2" s="12"/>
      <c r="H2" s="58"/>
      <c r="I2" s="12"/>
      <c r="J2" s="13">
        <f t="shared" ref="J2:J33" si="0">+F2+H2+I2</f>
        <v>332910.5</v>
      </c>
      <c r="K2" s="10" t="s">
        <v>6</v>
      </c>
      <c r="L2" s="4" t="s">
        <v>6</v>
      </c>
      <c r="M2" s="59" t="s">
        <v>38</v>
      </c>
      <c r="N2" s="60"/>
    </row>
    <row r="3" spans="1:14" ht="39.9" customHeight="1" thickBot="1" x14ac:dyDescent="0.3">
      <c r="A3" s="85" t="s">
        <v>69</v>
      </c>
      <c r="B3" s="57">
        <v>1</v>
      </c>
      <c r="C3" s="89" t="s">
        <v>21</v>
      </c>
      <c r="D3" s="9" t="s">
        <v>6</v>
      </c>
      <c r="E3" s="95">
        <v>236137.5</v>
      </c>
      <c r="F3" s="12">
        <v>316681.2</v>
      </c>
      <c r="G3" s="12"/>
      <c r="H3" s="45"/>
      <c r="I3" s="12"/>
      <c r="J3" s="13">
        <f t="shared" si="0"/>
        <v>316681.2</v>
      </c>
      <c r="K3" s="10" t="s">
        <v>6</v>
      </c>
      <c r="L3" s="4" t="s">
        <v>6</v>
      </c>
      <c r="M3" s="15" t="s">
        <v>38</v>
      </c>
      <c r="N3" s="42"/>
    </row>
    <row r="4" spans="1:14" ht="39.9" customHeight="1" thickBot="1" x14ac:dyDescent="0.3">
      <c r="A4" s="83" t="s">
        <v>70</v>
      </c>
      <c r="B4" s="44">
        <v>1</v>
      </c>
      <c r="C4" s="44" t="s">
        <v>21</v>
      </c>
      <c r="D4" s="9" t="s">
        <v>6</v>
      </c>
      <c r="E4" s="95">
        <v>236137.5</v>
      </c>
      <c r="F4" s="12">
        <v>272000</v>
      </c>
      <c r="G4" s="12"/>
      <c r="H4" s="45"/>
      <c r="I4" s="12"/>
      <c r="J4" s="13">
        <f t="shared" si="0"/>
        <v>272000</v>
      </c>
      <c r="K4" s="10" t="s">
        <v>6</v>
      </c>
      <c r="L4" s="4" t="s">
        <v>6</v>
      </c>
      <c r="M4" s="15" t="s">
        <v>38</v>
      </c>
      <c r="N4" s="42"/>
    </row>
    <row r="5" spans="1:14" ht="39.75" customHeight="1" thickBot="1" x14ac:dyDescent="0.3">
      <c r="A5" s="82" t="s">
        <v>71</v>
      </c>
      <c r="B5" s="57">
        <v>1</v>
      </c>
      <c r="C5" s="89" t="s">
        <v>21</v>
      </c>
      <c r="D5" s="9" t="s">
        <v>6</v>
      </c>
      <c r="E5" s="95">
        <v>236137.5</v>
      </c>
      <c r="F5" s="12">
        <v>368991.47</v>
      </c>
      <c r="G5" s="124"/>
      <c r="H5" s="56"/>
      <c r="I5" s="12"/>
      <c r="J5" s="13">
        <f t="shared" si="0"/>
        <v>368991.47</v>
      </c>
      <c r="K5" s="10" t="s">
        <v>6</v>
      </c>
      <c r="L5" s="4" t="s">
        <v>6</v>
      </c>
      <c r="M5" s="15" t="s">
        <v>38</v>
      </c>
      <c r="N5" s="42"/>
    </row>
    <row r="6" spans="1:14" ht="39.9" customHeight="1" thickBot="1" x14ac:dyDescent="0.3">
      <c r="A6" s="82" t="s">
        <v>72</v>
      </c>
      <c r="B6" s="57">
        <v>1</v>
      </c>
      <c r="C6" s="89" t="s">
        <v>21</v>
      </c>
      <c r="D6" s="9" t="s">
        <v>6</v>
      </c>
      <c r="E6" s="95">
        <v>236137.5</v>
      </c>
      <c r="F6" s="12">
        <v>306777.77</v>
      </c>
      <c r="G6" s="12"/>
      <c r="H6" s="45"/>
      <c r="I6" s="46"/>
      <c r="J6" s="13">
        <f t="shared" si="0"/>
        <v>306777.77</v>
      </c>
      <c r="K6" s="10" t="s">
        <v>6</v>
      </c>
      <c r="L6" s="4" t="s">
        <v>6</v>
      </c>
      <c r="M6" s="15" t="s">
        <v>38</v>
      </c>
    </row>
    <row r="7" spans="1:14" ht="39.9" customHeight="1" thickBot="1" x14ac:dyDescent="0.3">
      <c r="A7" s="83" t="s">
        <v>73</v>
      </c>
      <c r="B7" s="44">
        <v>2</v>
      </c>
      <c r="C7" s="90" t="s">
        <v>20</v>
      </c>
      <c r="D7" s="9" t="s">
        <v>6</v>
      </c>
      <c r="E7" s="95">
        <v>37592</v>
      </c>
      <c r="F7" s="12">
        <v>31840</v>
      </c>
      <c r="G7" s="12"/>
      <c r="H7" s="45"/>
      <c r="I7" s="12"/>
      <c r="J7" s="13">
        <f t="shared" si="0"/>
        <v>31840</v>
      </c>
      <c r="K7" s="10" t="s">
        <v>6</v>
      </c>
      <c r="L7" s="4" t="s">
        <v>6</v>
      </c>
      <c r="M7" s="15" t="s">
        <v>38</v>
      </c>
      <c r="N7" s="42"/>
    </row>
    <row r="8" spans="1:14" ht="39.9" customHeight="1" thickBot="1" x14ac:dyDescent="0.3">
      <c r="A8" s="83" t="s">
        <v>73</v>
      </c>
      <c r="B8" s="44">
        <v>2</v>
      </c>
      <c r="C8" s="90" t="s">
        <v>20</v>
      </c>
      <c r="D8" s="9"/>
      <c r="E8" s="95">
        <v>37592</v>
      </c>
      <c r="F8" s="12"/>
      <c r="G8" s="12"/>
      <c r="H8" s="45"/>
      <c r="I8" s="12"/>
      <c r="J8" s="13">
        <f t="shared" si="0"/>
        <v>0</v>
      </c>
      <c r="K8" s="10"/>
      <c r="L8" s="4"/>
      <c r="M8" s="15"/>
      <c r="N8" s="42"/>
    </row>
    <row r="9" spans="1:14" ht="39.9" customHeight="1" thickBot="1" x14ac:dyDescent="0.3">
      <c r="A9" s="82" t="s">
        <v>74</v>
      </c>
      <c r="B9" s="57">
        <v>2</v>
      </c>
      <c r="C9" s="89" t="s">
        <v>20</v>
      </c>
      <c r="D9" s="9" t="s">
        <v>6</v>
      </c>
      <c r="E9" s="95">
        <v>37592</v>
      </c>
      <c r="F9" s="12">
        <v>26050</v>
      </c>
      <c r="G9" s="12"/>
      <c r="H9" s="45"/>
      <c r="I9" s="12"/>
      <c r="J9" s="13">
        <f t="shared" si="0"/>
        <v>26050</v>
      </c>
      <c r="K9" s="10" t="s">
        <v>6</v>
      </c>
      <c r="L9" s="4" t="s">
        <v>6</v>
      </c>
      <c r="M9" s="15" t="s">
        <v>38</v>
      </c>
      <c r="N9" s="42"/>
    </row>
    <row r="10" spans="1:14" ht="39.9" customHeight="1" thickBot="1" x14ac:dyDescent="0.3">
      <c r="A10" s="82" t="s">
        <v>75</v>
      </c>
      <c r="B10" s="57">
        <v>3</v>
      </c>
      <c r="C10" s="89" t="s">
        <v>50</v>
      </c>
      <c r="D10" s="9" t="s">
        <v>6</v>
      </c>
      <c r="E10" s="95">
        <v>2655235.2799999998</v>
      </c>
      <c r="F10" s="12">
        <v>3153584.03</v>
      </c>
      <c r="G10" s="12"/>
      <c r="H10" s="58">
        <v>19899.78</v>
      </c>
      <c r="I10" s="12">
        <v>15178.78</v>
      </c>
      <c r="J10" s="13">
        <f t="shared" si="0"/>
        <v>3188662.5899999994</v>
      </c>
      <c r="K10" s="10" t="s">
        <v>6</v>
      </c>
      <c r="L10" s="4" t="s">
        <v>6</v>
      </c>
      <c r="M10" s="59" t="s">
        <v>38</v>
      </c>
      <c r="N10" s="60"/>
    </row>
    <row r="11" spans="1:14" ht="39.9" customHeight="1" thickBot="1" x14ac:dyDescent="0.3">
      <c r="A11" s="82" t="s">
        <v>76</v>
      </c>
      <c r="B11" s="57">
        <v>3</v>
      </c>
      <c r="C11" s="89" t="s">
        <v>50</v>
      </c>
      <c r="D11" s="9" t="s">
        <v>6</v>
      </c>
      <c r="E11" s="95">
        <v>2655235.2799999998</v>
      </c>
      <c r="F11" s="12">
        <v>3254045.67</v>
      </c>
      <c r="G11" s="12"/>
      <c r="H11" s="58">
        <v>14200</v>
      </c>
      <c r="I11" s="12">
        <v>15759</v>
      </c>
      <c r="J11" s="13">
        <f t="shared" si="0"/>
        <v>3284004.67</v>
      </c>
      <c r="K11" s="10" t="s">
        <v>6</v>
      </c>
      <c r="L11" s="4" t="s">
        <v>6</v>
      </c>
      <c r="M11" s="59" t="s">
        <v>38</v>
      </c>
      <c r="N11" s="60"/>
    </row>
    <row r="12" spans="1:14" s="61" customFormat="1" ht="39.9" customHeight="1" thickBot="1" x14ac:dyDescent="0.3">
      <c r="A12" s="82" t="s">
        <v>125</v>
      </c>
      <c r="B12" s="57">
        <v>3</v>
      </c>
      <c r="C12" s="89" t="s">
        <v>50</v>
      </c>
      <c r="D12" s="9" t="s">
        <v>6</v>
      </c>
      <c r="E12" s="95">
        <v>2655235.2799999998</v>
      </c>
      <c r="F12" s="12">
        <v>2686129.83</v>
      </c>
      <c r="G12" s="12"/>
      <c r="H12" s="45">
        <v>16989</v>
      </c>
      <c r="I12" s="12">
        <v>12458.7</v>
      </c>
      <c r="J12" s="13">
        <f t="shared" si="0"/>
        <v>2715577.5300000003</v>
      </c>
      <c r="K12" s="10" t="s">
        <v>6</v>
      </c>
      <c r="L12" s="4" t="s">
        <v>6</v>
      </c>
      <c r="M12" s="15" t="s">
        <v>38</v>
      </c>
      <c r="N12" s="42"/>
    </row>
    <row r="13" spans="1:14" s="61" customFormat="1" ht="39.9" customHeight="1" thickBot="1" x14ac:dyDescent="0.3">
      <c r="A13" s="82" t="s">
        <v>77</v>
      </c>
      <c r="B13" s="57">
        <v>3</v>
      </c>
      <c r="C13" s="89" t="s">
        <v>50</v>
      </c>
      <c r="D13" s="9" t="s">
        <v>6</v>
      </c>
      <c r="E13" s="95">
        <v>2655235.2799999998</v>
      </c>
      <c r="F13" s="12">
        <v>3010000</v>
      </c>
      <c r="G13" s="12"/>
      <c r="H13" s="45">
        <v>28000</v>
      </c>
      <c r="I13" s="45">
        <v>17000</v>
      </c>
      <c r="J13" s="13">
        <f t="shared" si="0"/>
        <v>3055000</v>
      </c>
      <c r="K13" s="10" t="s">
        <v>6</v>
      </c>
      <c r="L13" s="4" t="s">
        <v>6</v>
      </c>
      <c r="M13" s="15" t="s">
        <v>38</v>
      </c>
      <c r="N13" s="1"/>
    </row>
    <row r="14" spans="1:14" s="61" customFormat="1" ht="39.75" customHeight="1" thickBot="1" x14ac:dyDescent="0.3">
      <c r="A14" s="82" t="s">
        <v>78</v>
      </c>
      <c r="B14" s="57">
        <v>4</v>
      </c>
      <c r="C14" s="89" t="s">
        <v>51</v>
      </c>
      <c r="D14" s="9" t="s">
        <v>6</v>
      </c>
      <c r="E14" s="95">
        <v>190886.68</v>
      </c>
      <c r="F14" s="12">
        <v>263230.94</v>
      </c>
      <c r="G14" s="12"/>
      <c r="H14" s="45"/>
      <c r="I14" s="12"/>
      <c r="J14" s="13">
        <f t="shared" si="0"/>
        <v>263230.94</v>
      </c>
      <c r="K14" s="10" t="s">
        <v>6</v>
      </c>
      <c r="L14" s="8" t="s">
        <v>6</v>
      </c>
      <c r="M14" s="15" t="s">
        <v>38</v>
      </c>
      <c r="N14" s="42"/>
    </row>
    <row r="15" spans="1:14" s="61" customFormat="1" ht="39.75" customHeight="1" thickBot="1" x14ac:dyDescent="0.3">
      <c r="A15" s="82" t="s">
        <v>79</v>
      </c>
      <c r="B15" s="57">
        <v>4</v>
      </c>
      <c r="C15" s="89" t="s">
        <v>51</v>
      </c>
      <c r="D15" s="9" t="s">
        <v>6</v>
      </c>
      <c r="E15" s="95">
        <v>190886.68</v>
      </c>
      <c r="F15" s="12">
        <v>303951.5</v>
      </c>
      <c r="G15" s="124"/>
      <c r="H15" s="56"/>
      <c r="I15" s="45"/>
      <c r="J15" s="13">
        <f t="shared" si="0"/>
        <v>303951.5</v>
      </c>
      <c r="K15" s="10" t="s">
        <v>6</v>
      </c>
      <c r="L15" s="71" t="s">
        <v>6</v>
      </c>
      <c r="M15" s="15" t="s">
        <v>38</v>
      </c>
      <c r="N15" s="1"/>
    </row>
    <row r="16" spans="1:14" s="61" customFormat="1" ht="39.9" customHeight="1" thickBot="1" x14ac:dyDescent="0.3">
      <c r="A16" s="82" t="s">
        <v>80</v>
      </c>
      <c r="B16" s="57">
        <v>4</v>
      </c>
      <c r="C16" s="89" t="s">
        <v>51</v>
      </c>
      <c r="D16" s="9" t="s">
        <v>6</v>
      </c>
      <c r="E16" s="95">
        <v>190886.68</v>
      </c>
      <c r="F16" s="12">
        <v>242341.34</v>
      </c>
      <c r="G16" s="12"/>
      <c r="H16" s="45"/>
      <c r="I16" s="13"/>
      <c r="J16" s="13">
        <f t="shared" si="0"/>
        <v>242341.34</v>
      </c>
      <c r="K16" s="10" t="s">
        <v>6</v>
      </c>
      <c r="L16" s="62" t="s">
        <v>6</v>
      </c>
      <c r="M16" s="15" t="s">
        <v>38</v>
      </c>
      <c r="N16" s="1"/>
    </row>
    <row r="17" spans="1:14" s="61" customFormat="1" ht="39.9" customHeight="1" thickBot="1" x14ac:dyDescent="0.3">
      <c r="A17" s="83" t="s">
        <v>81</v>
      </c>
      <c r="B17" s="44">
        <v>5</v>
      </c>
      <c r="C17" s="90" t="s">
        <v>52</v>
      </c>
      <c r="D17" s="9" t="s">
        <v>0</v>
      </c>
      <c r="E17" s="95">
        <v>244901.45</v>
      </c>
      <c r="F17" s="12"/>
      <c r="G17" s="12"/>
      <c r="H17" s="45"/>
      <c r="I17" s="12"/>
      <c r="J17" s="13">
        <f t="shared" si="0"/>
        <v>0</v>
      </c>
      <c r="K17" s="10" t="s">
        <v>6</v>
      </c>
      <c r="L17" s="4" t="s">
        <v>0</v>
      </c>
      <c r="M17" s="15" t="s">
        <v>40</v>
      </c>
      <c r="N17" s="42"/>
    </row>
    <row r="18" spans="1:14" s="61" customFormat="1" ht="39.9" customHeight="1" thickBot="1" x14ac:dyDescent="0.3">
      <c r="A18" s="82" t="s">
        <v>78</v>
      </c>
      <c r="B18" s="57">
        <v>5</v>
      </c>
      <c r="C18" s="57" t="s">
        <v>52</v>
      </c>
      <c r="D18" s="9" t="s">
        <v>6</v>
      </c>
      <c r="E18" s="95">
        <v>244901.45</v>
      </c>
      <c r="F18" s="12">
        <v>380235</v>
      </c>
      <c r="G18" s="12"/>
      <c r="H18" s="45"/>
      <c r="I18" s="12"/>
      <c r="J18" s="13">
        <f t="shared" si="0"/>
        <v>380235</v>
      </c>
      <c r="K18" s="10" t="s">
        <v>6</v>
      </c>
      <c r="L18" s="4" t="s">
        <v>6</v>
      </c>
      <c r="M18" s="15" t="s">
        <v>38</v>
      </c>
      <c r="N18" s="42"/>
    </row>
    <row r="19" spans="1:14" s="61" customFormat="1" ht="39.9" customHeight="1" thickBot="1" x14ac:dyDescent="0.3">
      <c r="A19" s="82" t="s">
        <v>79</v>
      </c>
      <c r="B19" s="57">
        <v>5</v>
      </c>
      <c r="C19" s="57" t="s">
        <v>52</v>
      </c>
      <c r="D19" s="9" t="s">
        <v>6</v>
      </c>
      <c r="E19" s="95">
        <v>244901.45</v>
      </c>
      <c r="F19" s="12">
        <v>534905.59999999998</v>
      </c>
      <c r="G19" s="12"/>
      <c r="H19" s="45"/>
      <c r="I19" s="45"/>
      <c r="J19" s="13">
        <f t="shared" si="0"/>
        <v>534905.59999999998</v>
      </c>
      <c r="K19" s="10" t="s">
        <v>6</v>
      </c>
      <c r="L19" s="4" t="s">
        <v>6</v>
      </c>
      <c r="M19" s="15" t="s">
        <v>38</v>
      </c>
      <c r="N19" s="1"/>
    </row>
    <row r="20" spans="1:14" s="61" customFormat="1" ht="39.9" customHeight="1" thickBot="1" x14ac:dyDescent="0.3">
      <c r="A20" s="82" t="s">
        <v>82</v>
      </c>
      <c r="B20" s="57">
        <v>5</v>
      </c>
      <c r="C20" s="57" t="s">
        <v>52</v>
      </c>
      <c r="D20" s="9" t="s">
        <v>6</v>
      </c>
      <c r="E20" s="95">
        <v>244901.45</v>
      </c>
      <c r="F20" s="12">
        <v>454926</v>
      </c>
      <c r="G20" s="12"/>
      <c r="H20" s="45"/>
      <c r="I20" s="13"/>
      <c r="J20" s="13">
        <f t="shared" si="0"/>
        <v>454926</v>
      </c>
      <c r="K20" s="10" t="s">
        <v>6</v>
      </c>
      <c r="L20" s="4" t="s">
        <v>6</v>
      </c>
      <c r="M20" s="15" t="s">
        <v>38</v>
      </c>
      <c r="N20" s="1"/>
    </row>
    <row r="21" spans="1:14" ht="39.9" customHeight="1" thickBot="1" x14ac:dyDescent="0.3">
      <c r="A21" s="82" t="s">
        <v>83</v>
      </c>
      <c r="B21" s="57">
        <v>6</v>
      </c>
      <c r="C21" s="89" t="s">
        <v>54</v>
      </c>
      <c r="D21" s="9" t="s">
        <v>6</v>
      </c>
      <c r="E21" s="95">
        <v>471462.7</v>
      </c>
      <c r="F21" s="12">
        <v>679683</v>
      </c>
      <c r="G21" s="12"/>
      <c r="H21" s="58"/>
      <c r="I21" s="12"/>
      <c r="J21" s="13">
        <f t="shared" si="0"/>
        <v>679683</v>
      </c>
      <c r="K21" s="10" t="s">
        <v>6</v>
      </c>
      <c r="L21" s="4" t="s">
        <v>6</v>
      </c>
      <c r="M21" s="59" t="s">
        <v>38</v>
      </c>
      <c r="N21" s="60"/>
    </row>
    <row r="22" spans="1:14" ht="39.9" customHeight="1" thickBot="1" x14ac:dyDescent="0.3">
      <c r="A22" s="82" t="s">
        <v>84</v>
      </c>
      <c r="B22" s="57">
        <v>6</v>
      </c>
      <c r="C22" s="89" t="s">
        <v>54</v>
      </c>
      <c r="D22" s="72"/>
      <c r="E22" s="96"/>
      <c r="F22" s="73"/>
      <c r="G22" s="73"/>
      <c r="H22" s="74"/>
      <c r="I22" s="74"/>
      <c r="J22" s="75">
        <f t="shared" si="0"/>
        <v>0</v>
      </c>
      <c r="K22" s="76"/>
      <c r="L22" s="77"/>
      <c r="M22" s="15"/>
    </row>
    <row r="23" spans="1:14" ht="39.9" customHeight="1" thickBot="1" x14ac:dyDescent="0.3">
      <c r="A23" s="82" t="s">
        <v>67</v>
      </c>
      <c r="B23" s="57">
        <v>6</v>
      </c>
      <c r="C23" s="89" t="s">
        <v>54</v>
      </c>
      <c r="D23" s="9" t="s">
        <v>6</v>
      </c>
      <c r="E23" s="95">
        <v>471462.7</v>
      </c>
      <c r="F23" s="12">
        <v>584516.03</v>
      </c>
      <c r="G23" s="12"/>
      <c r="H23" s="45"/>
      <c r="I23" s="13"/>
      <c r="J23" s="13">
        <f t="shared" si="0"/>
        <v>584516.03</v>
      </c>
      <c r="K23" s="10" t="s">
        <v>6</v>
      </c>
      <c r="L23" s="4" t="s">
        <v>6</v>
      </c>
      <c r="M23" s="15" t="s">
        <v>38</v>
      </c>
    </row>
    <row r="24" spans="1:14" ht="39.9" customHeight="1" thickBot="1" x14ac:dyDescent="0.3">
      <c r="A24" s="82" t="s">
        <v>85</v>
      </c>
      <c r="B24" s="57">
        <v>7</v>
      </c>
      <c r="C24" s="89" t="s">
        <v>53</v>
      </c>
      <c r="D24" s="9" t="s">
        <v>6</v>
      </c>
      <c r="E24" s="95">
        <v>107833.9</v>
      </c>
      <c r="F24" s="12">
        <v>160000</v>
      </c>
      <c r="G24" s="12"/>
      <c r="H24" s="45"/>
      <c r="I24" s="12"/>
      <c r="J24" s="13">
        <f t="shared" si="0"/>
        <v>160000</v>
      </c>
      <c r="K24" s="10" t="s">
        <v>6</v>
      </c>
      <c r="L24" s="4" t="s">
        <v>6</v>
      </c>
      <c r="M24" s="15" t="s">
        <v>38</v>
      </c>
      <c r="N24" s="42"/>
    </row>
    <row r="25" spans="1:14" ht="39.9" customHeight="1" thickBot="1" x14ac:dyDescent="0.3">
      <c r="A25" s="82" t="s">
        <v>86</v>
      </c>
      <c r="B25" s="57">
        <v>7</v>
      </c>
      <c r="C25" s="89" t="s">
        <v>53</v>
      </c>
      <c r="D25" s="9" t="s">
        <v>6</v>
      </c>
      <c r="E25" s="95">
        <v>107833.9</v>
      </c>
      <c r="F25" s="12">
        <v>178594.6</v>
      </c>
      <c r="G25" s="12"/>
      <c r="H25" s="45"/>
      <c r="I25" s="12"/>
      <c r="J25" s="13">
        <f t="shared" si="0"/>
        <v>178594.6</v>
      </c>
      <c r="K25" s="10" t="s">
        <v>6</v>
      </c>
      <c r="L25" s="4" t="s">
        <v>6</v>
      </c>
      <c r="M25" s="15" t="s">
        <v>38</v>
      </c>
      <c r="N25" s="42"/>
    </row>
    <row r="26" spans="1:14" ht="39.9" customHeight="1" thickBot="1" x14ac:dyDescent="0.3">
      <c r="A26" s="82" t="s">
        <v>87</v>
      </c>
      <c r="B26" s="57">
        <v>7</v>
      </c>
      <c r="C26" s="89" t="s">
        <v>53</v>
      </c>
      <c r="D26" s="9" t="s">
        <v>6</v>
      </c>
      <c r="E26" s="95">
        <v>107833.9</v>
      </c>
      <c r="F26" s="12">
        <v>133321.73000000001</v>
      </c>
      <c r="G26" s="12"/>
      <c r="H26" s="45"/>
      <c r="I26" s="13"/>
      <c r="J26" s="13">
        <f t="shared" si="0"/>
        <v>133321.73000000001</v>
      </c>
      <c r="K26" s="10" t="s">
        <v>6</v>
      </c>
      <c r="L26" s="4" t="s">
        <v>6</v>
      </c>
      <c r="M26" s="15" t="s">
        <v>38</v>
      </c>
    </row>
    <row r="27" spans="1:14" ht="39.9" customHeight="1" thickBot="1" x14ac:dyDescent="0.3">
      <c r="A27" s="82" t="s">
        <v>88</v>
      </c>
      <c r="B27" s="57">
        <v>7</v>
      </c>
      <c r="C27" s="89" t="s">
        <v>53</v>
      </c>
      <c r="D27" s="9" t="s">
        <v>6</v>
      </c>
      <c r="E27" s="95">
        <v>107833.9</v>
      </c>
      <c r="F27" s="12">
        <v>147116.25</v>
      </c>
      <c r="G27" s="12"/>
      <c r="H27" s="45"/>
      <c r="I27" s="13"/>
      <c r="J27" s="13">
        <f t="shared" si="0"/>
        <v>147116.25</v>
      </c>
      <c r="K27" s="10" t="s">
        <v>6</v>
      </c>
      <c r="L27" s="4" t="s">
        <v>6</v>
      </c>
      <c r="M27" s="15" t="s">
        <v>38</v>
      </c>
    </row>
    <row r="28" spans="1:14" ht="39.9" customHeight="1" thickBot="1" x14ac:dyDescent="0.3">
      <c r="A28" s="83" t="s">
        <v>89</v>
      </c>
      <c r="B28" s="44">
        <v>8</v>
      </c>
      <c r="C28" s="90" t="s">
        <v>55</v>
      </c>
      <c r="D28" s="9" t="s">
        <v>6</v>
      </c>
      <c r="E28" s="95">
        <v>264012</v>
      </c>
      <c r="F28" s="12">
        <v>264950</v>
      </c>
      <c r="G28" s="12"/>
      <c r="H28" s="45">
        <v>25170</v>
      </c>
      <c r="I28" s="12">
        <v>4520</v>
      </c>
      <c r="J28" s="13">
        <f t="shared" si="0"/>
        <v>294640</v>
      </c>
      <c r="K28" s="10" t="s">
        <v>6</v>
      </c>
      <c r="L28" s="4" t="s">
        <v>6</v>
      </c>
      <c r="M28" s="15" t="s">
        <v>38</v>
      </c>
      <c r="N28" s="78" t="s">
        <v>45</v>
      </c>
    </row>
    <row r="29" spans="1:14" ht="39.9" customHeight="1" thickBot="1" x14ac:dyDescent="0.3">
      <c r="A29" s="82" t="s">
        <v>90</v>
      </c>
      <c r="B29" s="57">
        <v>8</v>
      </c>
      <c r="C29" s="89" t="s">
        <v>55</v>
      </c>
      <c r="D29" s="9" t="s">
        <v>6</v>
      </c>
      <c r="E29" s="95">
        <v>264012</v>
      </c>
      <c r="F29" s="12">
        <v>238170</v>
      </c>
      <c r="G29" s="12"/>
      <c r="H29" s="58">
        <v>18000</v>
      </c>
      <c r="I29" s="12">
        <v>3770</v>
      </c>
      <c r="J29" s="13">
        <f t="shared" si="0"/>
        <v>259940</v>
      </c>
      <c r="K29" s="10" t="s">
        <v>6</v>
      </c>
      <c r="L29" s="4" t="s">
        <v>6</v>
      </c>
      <c r="M29" s="15" t="s">
        <v>38</v>
      </c>
      <c r="N29" s="79" t="s">
        <v>44</v>
      </c>
    </row>
    <row r="30" spans="1:14" ht="39.9" customHeight="1" thickBot="1" x14ac:dyDescent="0.3">
      <c r="A30" s="82" t="s">
        <v>91</v>
      </c>
      <c r="B30" s="57">
        <v>8</v>
      </c>
      <c r="C30" s="89" t="s">
        <v>55</v>
      </c>
      <c r="D30" s="9" t="s">
        <v>6</v>
      </c>
      <c r="E30" s="95">
        <v>264012</v>
      </c>
      <c r="F30" s="12">
        <v>263364</v>
      </c>
      <c r="G30" s="12"/>
      <c r="H30" s="45">
        <v>9958</v>
      </c>
      <c r="I30" s="45">
        <v>5759</v>
      </c>
      <c r="J30" s="13">
        <f t="shared" si="0"/>
        <v>279081</v>
      </c>
      <c r="K30" s="10" t="s">
        <v>6</v>
      </c>
      <c r="L30" s="4" t="s">
        <v>6</v>
      </c>
      <c r="M30" s="15" t="s">
        <v>38</v>
      </c>
    </row>
    <row r="31" spans="1:14" ht="39.9" customHeight="1" thickBot="1" x14ac:dyDescent="0.3">
      <c r="A31" s="82" t="s">
        <v>92</v>
      </c>
      <c r="B31" s="70">
        <v>9</v>
      </c>
      <c r="C31" s="91" t="s">
        <v>56</v>
      </c>
      <c r="D31" s="9" t="s">
        <v>6</v>
      </c>
      <c r="E31" s="95">
        <v>130395.94</v>
      </c>
      <c r="F31" s="58">
        <v>144179.07999999999</v>
      </c>
      <c r="G31" s="58"/>
      <c r="H31" s="58">
        <v>21182.05</v>
      </c>
      <c r="I31" s="58"/>
      <c r="J31" s="13">
        <f t="shared" si="0"/>
        <v>165361.12999999998</v>
      </c>
      <c r="K31" s="8" t="s">
        <v>6</v>
      </c>
      <c r="L31" s="4" t="s">
        <v>6</v>
      </c>
      <c r="M31" s="59" t="s">
        <v>41</v>
      </c>
      <c r="N31" s="60"/>
    </row>
    <row r="32" spans="1:14" ht="39.9" customHeight="1" thickBot="1" x14ac:dyDescent="0.3">
      <c r="A32" s="82" t="s">
        <v>93</v>
      </c>
      <c r="B32" s="57">
        <v>9</v>
      </c>
      <c r="C32" s="89" t="s">
        <v>56</v>
      </c>
      <c r="D32" s="9" t="s">
        <v>6</v>
      </c>
      <c r="E32" s="95">
        <v>130395.94</v>
      </c>
      <c r="F32" s="12">
        <v>123909.54</v>
      </c>
      <c r="G32" s="12"/>
      <c r="H32" s="58">
        <v>17996.939999999999</v>
      </c>
      <c r="I32" s="12"/>
      <c r="J32" s="13">
        <f t="shared" si="0"/>
        <v>141906.47999999998</v>
      </c>
      <c r="K32" s="10" t="s">
        <v>6</v>
      </c>
      <c r="L32" s="4" t="s">
        <v>6</v>
      </c>
      <c r="M32" s="59" t="s">
        <v>38</v>
      </c>
      <c r="N32" s="60"/>
    </row>
    <row r="33" spans="1:14" ht="39.9" customHeight="1" thickBot="1" x14ac:dyDescent="0.3">
      <c r="A33" s="82" t="s">
        <v>94</v>
      </c>
      <c r="B33" s="57">
        <v>9</v>
      </c>
      <c r="C33" s="89" t="s">
        <v>56</v>
      </c>
      <c r="D33" s="9" t="s">
        <v>6</v>
      </c>
      <c r="E33" s="95">
        <v>130395.94</v>
      </c>
      <c r="F33" s="12">
        <v>121874.77</v>
      </c>
      <c r="G33" s="12"/>
      <c r="H33" s="45">
        <v>17738.080000000002</v>
      </c>
      <c r="I33" s="12"/>
      <c r="J33" s="13">
        <f t="shared" si="0"/>
        <v>139612.85</v>
      </c>
      <c r="K33" s="10" t="s">
        <v>6</v>
      </c>
      <c r="L33" s="4" t="s">
        <v>6</v>
      </c>
      <c r="M33" s="15" t="s">
        <v>38</v>
      </c>
      <c r="N33" s="42"/>
    </row>
    <row r="34" spans="1:14" ht="39.9" customHeight="1" thickBot="1" x14ac:dyDescent="0.3">
      <c r="A34" s="82" t="s">
        <v>95</v>
      </c>
      <c r="B34" s="57">
        <v>9</v>
      </c>
      <c r="C34" s="89" t="s">
        <v>56</v>
      </c>
      <c r="D34" s="9" t="s">
        <v>6</v>
      </c>
      <c r="E34" s="95">
        <v>130395.94</v>
      </c>
      <c r="F34" s="12">
        <v>172316.31</v>
      </c>
      <c r="G34" s="12"/>
      <c r="H34" s="45">
        <v>21353.15</v>
      </c>
      <c r="I34" s="13"/>
      <c r="J34" s="13">
        <f t="shared" ref="J34:J65" si="1">+F34+H34+I34</f>
        <v>193669.46</v>
      </c>
      <c r="K34" s="10" t="s">
        <v>6</v>
      </c>
      <c r="L34" s="4" t="s">
        <v>6</v>
      </c>
      <c r="M34" s="15" t="s">
        <v>38</v>
      </c>
    </row>
    <row r="35" spans="1:14" ht="39.9" customHeight="1" thickBot="1" x14ac:dyDescent="0.3">
      <c r="A35" s="82" t="s">
        <v>96</v>
      </c>
      <c r="B35" s="57">
        <v>9</v>
      </c>
      <c r="C35" s="89" t="s">
        <v>56</v>
      </c>
      <c r="D35" s="9" t="s">
        <v>6</v>
      </c>
      <c r="E35" s="95">
        <v>130395.94</v>
      </c>
      <c r="F35" s="12">
        <v>137141</v>
      </c>
      <c r="G35" s="12"/>
      <c r="H35" s="45">
        <v>18979</v>
      </c>
      <c r="I35" s="45"/>
      <c r="J35" s="13">
        <f t="shared" si="1"/>
        <v>156120</v>
      </c>
      <c r="K35" s="10" t="s">
        <v>6</v>
      </c>
      <c r="L35" s="4" t="s">
        <v>6</v>
      </c>
      <c r="M35" s="15" t="s">
        <v>38</v>
      </c>
    </row>
    <row r="36" spans="1:14" ht="39.9" customHeight="1" thickBot="1" x14ac:dyDescent="0.3">
      <c r="A36" s="82" t="s">
        <v>97</v>
      </c>
      <c r="B36" s="57">
        <v>9</v>
      </c>
      <c r="C36" s="89" t="s">
        <v>56</v>
      </c>
      <c r="D36" s="9" t="s">
        <v>6</v>
      </c>
      <c r="E36" s="95">
        <v>130395.94</v>
      </c>
      <c r="F36" s="12">
        <v>142466.23000000001</v>
      </c>
      <c r="G36" s="12"/>
      <c r="H36" s="45">
        <v>7922.62</v>
      </c>
      <c r="I36" s="12"/>
      <c r="J36" s="13">
        <f t="shared" si="1"/>
        <v>150388.85</v>
      </c>
      <c r="K36" s="10" t="s">
        <v>6</v>
      </c>
      <c r="L36" s="4" t="s">
        <v>6</v>
      </c>
      <c r="M36" s="15" t="s">
        <v>38</v>
      </c>
      <c r="N36" s="42"/>
    </row>
    <row r="37" spans="1:14" ht="39.9" customHeight="1" thickBot="1" x14ac:dyDescent="0.3">
      <c r="A37" s="82" t="s">
        <v>98</v>
      </c>
      <c r="B37" s="57">
        <v>10</v>
      </c>
      <c r="C37" s="89" t="s">
        <v>19</v>
      </c>
      <c r="D37" s="9" t="s">
        <v>6</v>
      </c>
      <c r="E37" s="95">
        <v>279899.5</v>
      </c>
      <c r="F37" s="12">
        <v>231506.85</v>
      </c>
      <c r="G37" s="12"/>
      <c r="H37" s="58">
        <v>19631</v>
      </c>
      <c r="I37" s="12"/>
      <c r="J37" s="13">
        <f t="shared" si="1"/>
        <v>251137.85</v>
      </c>
      <c r="K37" s="10" t="s">
        <v>6</v>
      </c>
      <c r="L37" s="4" t="s">
        <v>6</v>
      </c>
      <c r="M37" s="59" t="s">
        <v>38</v>
      </c>
      <c r="N37" s="60"/>
    </row>
    <row r="38" spans="1:14" ht="39.9" customHeight="1" thickBot="1" x14ac:dyDescent="0.3">
      <c r="A38" s="82" t="s">
        <v>99</v>
      </c>
      <c r="B38" s="57">
        <v>10</v>
      </c>
      <c r="C38" s="89" t="s">
        <v>19</v>
      </c>
      <c r="D38" s="9" t="s">
        <v>6</v>
      </c>
      <c r="E38" s="95">
        <v>279899.5</v>
      </c>
      <c r="F38" s="12">
        <v>244568</v>
      </c>
      <c r="G38" s="12"/>
      <c r="H38" s="45">
        <v>16801</v>
      </c>
      <c r="I38" s="12"/>
      <c r="J38" s="13">
        <f t="shared" si="1"/>
        <v>261369</v>
      </c>
      <c r="K38" s="10" t="s">
        <v>6</v>
      </c>
      <c r="L38" s="4" t="s">
        <v>6</v>
      </c>
      <c r="M38" s="15" t="s">
        <v>38</v>
      </c>
      <c r="N38" s="42"/>
    </row>
    <row r="39" spans="1:14" ht="39.9" customHeight="1" thickBot="1" x14ac:dyDescent="0.3">
      <c r="A39" s="84" t="s">
        <v>100</v>
      </c>
      <c r="B39" s="53">
        <v>11</v>
      </c>
      <c r="C39" s="92" t="s">
        <v>18</v>
      </c>
      <c r="D39" s="9" t="s">
        <v>6</v>
      </c>
      <c r="E39" s="95">
        <v>211214</v>
      </c>
      <c r="F39" s="45">
        <v>165000</v>
      </c>
      <c r="G39" s="45"/>
      <c r="H39" s="45">
        <v>9707</v>
      </c>
      <c r="I39" s="45"/>
      <c r="J39" s="13">
        <f t="shared" si="1"/>
        <v>174707</v>
      </c>
      <c r="K39" s="10" t="s">
        <v>6</v>
      </c>
      <c r="L39" s="21" t="s">
        <v>6</v>
      </c>
      <c r="M39" s="15" t="s">
        <v>38</v>
      </c>
    </row>
    <row r="40" spans="1:14" ht="39.9" customHeight="1" thickBot="1" x14ac:dyDescent="0.3">
      <c r="A40" s="82" t="s">
        <v>37</v>
      </c>
      <c r="B40" s="57">
        <v>11</v>
      </c>
      <c r="C40" s="89" t="s">
        <v>18</v>
      </c>
      <c r="D40" s="9" t="s">
        <v>6</v>
      </c>
      <c r="E40" s="95">
        <v>211214</v>
      </c>
      <c r="F40" s="12">
        <v>170197</v>
      </c>
      <c r="G40" s="12"/>
      <c r="H40" s="45">
        <v>9722</v>
      </c>
      <c r="I40" s="45"/>
      <c r="J40" s="13">
        <f t="shared" si="1"/>
        <v>179919</v>
      </c>
      <c r="K40" s="10" t="s">
        <v>6</v>
      </c>
      <c r="L40" s="4" t="s">
        <v>6</v>
      </c>
      <c r="M40" s="15" t="s">
        <v>38</v>
      </c>
      <c r="N40" s="2"/>
    </row>
    <row r="41" spans="1:14" ht="39.75" customHeight="1" thickBot="1" x14ac:dyDescent="0.3">
      <c r="A41" s="83" t="s">
        <v>101</v>
      </c>
      <c r="B41" s="44">
        <v>11</v>
      </c>
      <c r="C41" s="90" t="s">
        <v>18</v>
      </c>
      <c r="D41" s="9" t="s">
        <v>6</v>
      </c>
      <c r="E41" s="95">
        <v>211214</v>
      </c>
      <c r="F41" s="12">
        <v>263265.46000000002</v>
      </c>
      <c r="G41" s="12"/>
      <c r="H41" s="45">
        <v>15382.91</v>
      </c>
      <c r="I41" s="45"/>
      <c r="J41" s="13">
        <f t="shared" si="1"/>
        <v>278648.37</v>
      </c>
      <c r="K41" s="10" t="s">
        <v>6</v>
      </c>
      <c r="L41" s="4" t="s">
        <v>6</v>
      </c>
      <c r="M41" s="15" t="s">
        <v>38</v>
      </c>
    </row>
    <row r="42" spans="1:14" ht="39.75" customHeight="1" thickBot="1" x14ac:dyDescent="0.3">
      <c r="A42" s="82" t="s">
        <v>102</v>
      </c>
      <c r="B42" s="57">
        <v>11</v>
      </c>
      <c r="C42" s="89" t="s">
        <v>18</v>
      </c>
      <c r="D42" s="9" t="s">
        <v>6</v>
      </c>
      <c r="E42" s="95">
        <v>211214</v>
      </c>
      <c r="F42" s="12">
        <v>176703</v>
      </c>
      <c r="G42" s="125"/>
      <c r="H42" s="54">
        <v>6570</v>
      </c>
      <c r="I42" s="12"/>
      <c r="J42" s="13">
        <f t="shared" si="1"/>
        <v>183273</v>
      </c>
      <c r="K42" s="10" t="s">
        <v>6</v>
      </c>
      <c r="L42" s="4" t="s">
        <v>6</v>
      </c>
      <c r="M42" s="15" t="s">
        <v>38</v>
      </c>
      <c r="N42" s="42"/>
    </row>
    <row r="43" spans="1:14" ht="39.75" customHeight="1" thickBot="1" x14ac:dyDescent="0.3">
      <c r="A43" s="84" t="s">
        <v>103</v>
      </c>
      <c r="B43" s="53">
        <v>11</v>
      </c>
      <c r="C43" s="92" t="s">
        <v>18</v>
      </c>
      <c r="D43" s="9" t="s">
        <v>6</v>
      </c>
      <c r="E43" s="95">
        <v>211214</v>
      </c>
      <c r="F43" s="12">
        <v>169750</v>
      </c>
      <c r="G43" s="12"/>
      <c r="H43" s="45">
        <v>9910</v>
      </c>
      <c r="I43" s="12"/>
      <c r="J43" s="13">
        <f t="shared" si="1"/>
        <v>179660</v>
      </c>
      <c r="K43" s="10" t="s">
        <v>6</v>
      </c>
      <c r="L43" s="4" t="s">
        <v>6</v>
      </c>
      <c r="M43" s="15" t="s">
        <v>38</v>
      </c>
      <c r="N43" s="42"/>
    </row>
    <row r="44" spans="1:14" ht="39.75" customHeight="1" thickBot="1" x14ac:dyDescent="0.3">
      <c r="A44" s="82" t="s">
        <v>105</v>
      </c>
      <c r="B44" s="57">
        <v>12</v>
      </c>
      <c r="C44" s="89" t="s">
        <v>17</v>
      </c>
      <c r="D44" s="9" t="s">
        <v>6</v>
      </c>
      <c r="E44" s="95">
        <v>111534</v>
      </c>
      <c r="F44" s="12">
        <v>117000</v>
      </c>
      <c r="G44" s="12"/>
      <c r="H44" s="45">
        <v>12500</v>
      </c>
      <c r="I44" s="12"/>
      <c r="J44" s="13">
        <f t="shared" si="1"/>
        <v>129500</v>
      </c>
      <c r="K44" s="10" t="s">
        <v>6</v>
      </c>
      <c r="L44" s="4" t="s">
        <v>6</v>
      </c>
      <c r="M44" s="15" t="s">
        <v>38</v>
      </c>
      <c r="N44" s="42"/>
    </row>
    <row r="45" spans="1:14" ht="39.75" customHeight="1" thickBot="1" x14ac:dyDescent="0.3">
      <c r="A45" s="82" t="s">
        <v>106</v>
      </c>
      <c r="B45" s="57">
        <v>12</v>
      </c>
      <c r="C45" s="89" t="s">
        <v>17</v>
      </c>
      <c r="D45" s="9" t="s">
        <v>6</v>
      </c>
      <c r="E45" s="95">
        <v>111534</v>
      </c>
      <c r="F45" s="12">
        <v>127817.44</v>
      </c>
      <c r="G45" s="12"/>
      <c r="H45" s="45">
        <v>13225</v>
      </c>
      <c r="I45" s="12"/>
      <c r="J45" s="13">
        <f t="shared" si="1"/>
        <v>141042.44</v>
      </c>
      <c r="K45" s="10" t="s">
        <v>6</v>
      </c>
      <c r="L45" s="4" t="s">
        <v>6</v>
      </c>
      <c r="M45" s="15" t="s">
        <v>38</v>
      </c>
      <c r="N45" s="42"/>
    </row>
    <row r="46" spans="1:14" ht="39.75" customHeight="1" thickBot="1" x14ac:dyDescent="0.3">
      <c r="A46" s="82" t="s">
        <v>104</v>
      </c>
      <c r="B46" s="57">
        <v>12</v>
      </c>
      <c r="C46" s="89" t="s">
        <v>17</v>
      </c>
      <c r="D46" s="9" t="s">
        <v>6</v>
      </c>
      <c r="E46" s="95">
        <v>111534</v>
      </c>
      <c r="F46" s="12">
        <v>101792.75</v>
      </c>
      <c r="G46" s="12"/>
      <c r="H46" s="45">
        <v>10698.8</v>
      </c>
      <c r="I46" s="45"/>
      <c r="J46" s="13">
        <f t="shared" si="1"/>
        <v>112491.55</v>
      </c>
      <c r="K46" s="10" t="s">
        <v>6</v>
      </c>
      <c r="L46" s="4" t="s">
        <v>6</v>
      </c>
      <c r="M46" s="15" t="s">
        <v>38</v>
      </c>
      <c r="N46" s="3" t="s">
        <v>43</v>
      </c>
    </row>
    <row r="47" spans="1:14" ht="39.75" customHeight="1" thickBot="1" x14ac:dyDescent="0.3">
      <c r="A47" s="82" t="s">
        <v>102</v>
      </c>
      <c r="B47" s="57">
        <v>12</v>
      </c>
      <c r="C47" s="89" t="s">
        <v>17</v>
      </c>
      <c r="D47" s="9" t="s">
        <v>6</v>
      </c>
      <c r="E47" s="95">
        <v>111534</v>
      </c>
      <c r="F47" s="12">
        <v>134170</v>
      </c>
      <c r="G47" s="12"/>
      <c r="H47" s="45">
        <v>3300</v>
      </c>
      <c r="I47" s="12"/>
      <c r="J47" s="13">
        <f t="shared" si="1"/>
        <v>137470</v>
      </c>
      <c r="K47" s="10" t="s">
        <v>6</v>
      </c>
      <c r="L47" s="4" t="s">
        <v>6</v>
      </c>
      <c r="M47" s="15" t="s">
        <v>38</v>
      </c>
      <c r="N47" s="42"/>
    </row>
    <row r="48" spans="1:14" ht="39.75" customHeight="1" thickBot="1" x14ac:dyDescent="0.3">
      <c r="A48" s="83" t="s">
        <v>107</v>
      </c>
      <c r="B48" s="44">
        <v>13</v>
      </c>
      <c r="C48" s="90" t="s">
        <v>57</v>
      </c>
      <c r="D48" s="9" t="s">
        <v>6</v>
      </c>
      <c r="E48" s="95">
        <v>261141.18</v>
      </c>
      <c r="F48" s="12">
        <v>156339.03</v>
      </c>
      <c r="G48" s="12"/>
      <c r="H48" s="45">
        <v>2343</v>
      </c>
      <c r="I48" s="12"/>
      <c r="J48" s="13">
        <f t="shared" si="1"/>
        <v>158682.03</v>
      </c>
      <c r="K48" s="10" t="s">
        <v>6</v>
      </c>
      <c r="L48" s="4" t="s">
        <v>6</v>
      </c>
      <c r="M48" s="15" t="s">
        <v>38</v>
      </c>
      <c r="N48" s="42"/>
    </row>
    <row r="49" spans="1:14" ht="39.75" customHeight="1" thickBot="1" x14ac:dyDescent="0.3">
      <c r="A49" s="83" t="s">
        <v>35</v>
      </c>
      <c r="B49" s="44">
        <v>13</v>
      </c>
      <c r="C49" s="90" t="s">
        <v>57</v>
      </c>
      <c r="D49" s="9" t="s">
        <v>6</v>
      </c>
      <c r="E49" s="95">
        <v>261141.18</v>
      </c>
      <c r="F49" s="12">
        <v>249908.64</v>
      </c>
      <c r="G49" s="12"/>
      <c r="H49" s="45">
        <v>2127</v>
      </c>
      <c r="I49" s="12"/>
      <c r="J49" s="13">
        <f t="shared" si="1"/>
        <v>252035.64</v>
      </c>
      <c r="K49" s="10" t="s">
        <v>6</v>
      </c>
      <c r="L49" s="4" t="s">
        <v>6</v>
      </c>
      <c r="M49" s="15" t="s">
        <v>38</v>
      </c>
      <c r="N49" s="42"/>
    </row>
    <row r="50" spans="1:14" ht="39.75" customHeight="1" thickBot="1" x14ac:dyDescent="0.3">
      <c r="A50" s="82" t="s">
        <v>108</v>
      </c>
      <c r="B50" s="57">
        <v>13</v>
      </c>
      <c r="C50" s="89" t="s">
        <v>57</v>
      </c>
      <c r="D50" s="9" t="s">
        <v>6</v>
      </c>
      <c r="E50" s="95">
        <v>261141.18</v>
      </c>
      <c r="F50" s="12">
        <v>262227.01</v>
      </c>
      <c r="G50" s="12"/>
      <c r="H50" s="45">
        <v>1932.3</v>
      </c>
      <c r="I50" s="12"/>
      <c r="J50" s="13">
        <f t="shared" si="1"/>
        <v>264159.31</v>
      </c>
      <c r="K50" s="10" t="s">
        <v>6</v>
      </c>
      <c r="L50" s="4" t="s">
        <v>6</v>
      </c>
      <c r="M50" s="15" t="s">
        <v>38</v>
      </c>
      <c r="N50" s="42"/>
    </row>
    <row r="51" spans="1:14" ht="39.75" customHeight="1" thickBot="1" x14ac:dyDescent="0.3">
      <c r="A51" s="82" t="s">
        <v>97</v>
      </c>
      <c r="B51" s="57">
        <v>13</v>
      </c>
      <c r="C51" s="89" t="s">
        <v>57</v>
      </c>
      <c r="D51" s="9" t="s">
        <v>6</v>
      </c>
      <c r="E51" s="95">
        <v>261141.18</v>
      </c>
      <c r="F51" s="12">
        <v>262317.95</v>
      </c>
      <c r="G51" s="12"/>
      <c r="H51" s="45">
        <v>2497.0500000000002</v>
      </c>
      <c r="I51" s="12"/>
      <c r="J51" s="13">
        <f t="shared" si="1"/>
        <v>264815</v>
      </c>
      <c r="K51" s="10" t="s">
        <v>6</v>
      </c>
      <c r="L51" s="4" t="s">
        <v>6</v>
      </c>
      <c r="M51" s="15" t="s">
        <v>38</v>
      </c>
      <c r="N51" s="42"/>
    </row>
    <row r="52" spans="1:14" ht="39.75" customHeight="1" thickBot="1" x14ac:dyDescent="0.3">
      <c r="A52" s="83" t="s">
        <v>109</v>
      </c>
      <c r="B52" s="44">
        <v>13</v>
      </c>
      <c r="C52" s="90" t="s">
        <v>57</v>
      </c>
      <c r="D52" s="9" t="s">
        <v>6</v>
      </c>
      <c r="E52" s="95">
        <v>261141.18</v>
      </c>
      <c r="F52" s="12">
        <v>269772.7</v>
      </c>
      <c r="G52" s="12"/>
      <c r="H52" s="45">
        <v>2029.5</v>
      </c>
      <c r="I52" s="12"/>
      <c r="J52" s="13">
        <f t="shared" si="1"/>
        <v>271802.2</v>
      </c>
      <c r="K52" s="10" t="s">
        <v>6</v>
      </c>
      <c r="L52" s="4" t="s">
        <v>6</v>
      </c>
      <c r="M52" s="15" t="s">
        <v>38</v>
      </c>
      <c r="N52" s="42"/>
    </row>
    <row r="53" spans="1:14" ht="39.75" customHeight="1" thickBot="1" x14ac:dyDescent="0.3">
      <c r="A53" s="82" t="s">
        <v>110</v>
      </c>
      <c r="B53" s="57">
        <v>13</v>
      </c>
      <c r="C53" s="89" t="s">
        <v>57</v>
      </c>
      <c r="D53" s="9" t="s">
        <v>6</v>
      </c>
      <c r="E53" s="95">
        <v>261141.18</v>
      </c>
      <c r="F53" s="12">
        <v>274195.51</v>
      </c>
      <c r="G53" s="12"/>
      <c r="H53" s="45">
        <v>2740.5</v>
      </c>
      <c r="I53" s="13"/>
      <c r="J53" s="13">
        <f t="shared" si="1"/>
        <v>276936.01</v>
      </c>
      <c r="K53" s="10" t="s">
        <v>6</v>
      </c>
      <c r="L53" s="4" t="s">
        <v>6</v>
      </c>
      <c r="M53" s="15" t="s">
        <v>38</v>
      </c>
    </row>
    <row r="54" spans="1:14" ht="39.75" customHeight="1" thickBot="1" x14ac:dyDescent="0.3">
      <c r="A54" s="82" t="s">
        <v>111</v>
      </c>
      <c r="B54" s="57">
        <v>13</v>
      </c>
      <c r="C54" s="89" t="s">
        <v>57</v>
      </c>
      <c r="D54" s="9" t="s">
        <v>6</v>
      </c>
      <c r="E54" s="95">
        <v>261141.18</v>
      </c>
      <c r="F54" s="58">
        <v>307623.42</v>
      </c>
      <c r="G54" s="58"/>
      <c r="H54" s="58">
        <v>1953</v>
      </c>
      <c r="I54" s="58"/>
      <c r="J54" s="13">
        <f t="shared" si="1"/>
        <v>309576.42</v>
      </c>
      <c r="K54" s="8" t="s">
        <v>6</v>
      </c>
      <c r="L54" s="4" t="s">
        <v>6</v>
      </c>
      <c r="M54" s="59" t="s">
        <v>41</v>
      </c>
      <c r="N54" s="60"/>
    </row>
    <row r="55" spans="1:14" ht="39.75" customHeight="1" thickBot="1" x14ac:dyDescent="0.3">
      <c r="A55" s="82" t="s">
        <v>112</v>
      </c>
      <c r="B55" s="57">
        <v>13</v>
      </c>
      <c r="C55" s="89" t="s">
        <v>57</v>
      </c>
      <c r="D55" s="9" t="s">
        <v>6</v>
      </c>
      <c r="E55" s="95">
        <v>261141.18</v>
      </c>
      <c r="F55" s="12">
        <v>308426.64</v>
      </c>
      <c r="G55" s="12"/>
      <c r="H55" s="45">
        <v>3668.08</v>
      </c>
      <c r="I55" s="12"/>
      <c r="J55" s="13">
        <f t="shared" si="1"/>
        <v>312094.72000000003</v>
      </c>
      <c r="K55" s="10" t="s">
        <v>6</v>
      </c>
      <c r="L55" s="4" t="s">
        <v>6</v>
      </c>
      <c r="M55" s="15" t="s">
        <v>38</v>
      </c>
      <c r="N55" s="42"/>
    </row>
    <row r="56" spans="1:14" ht="39.75" customHeight="1" thickBot="1" x14ac:dyDescent="0.3">
      <c r="A56" s="82" t="s">
        <v>113</v>
      </c>
      <c r="B56" s="57">
        <v>13</v>
      </c>
      <c r="C56" s="89" t="s">
        <v>57</v>
      </c>
      <c r="D56" s="9" t="s">
        <v>6</v>
      </c>
      <c r="E56" s="95">
        <v>261141.18</v>
      </c>
      <c r="F56" s="12">
        <v>309485</v>
      </c>
      <c r="G56" s="12"/>
      <c r="H56" s="45">
        <v>3074.07</v>
      </c>
      <c r="I56" s="12"/>
      <c r="J56" s="13">
        <f t="shared" si="1"/>
        <v>312559.07</v>
      </c>
      <c r="K56" s="10" t="s">
        <v>6</v>
      </c>
      <c r="L56" s="4" t="s">
        <v>6</v>
      </c>
      <c r="M56" s="15" t="s">
        <v>38</v>
      </c>
      <c r="N56" s="42"/>
    </row>
    <row r="57" spans="1:14" ht="39.75" customHeight="1" thickBot="1" x14ac:dyDescent="0.3">
      <c r="A57" s="82" t="s">
        <v>114</v>
      </c>
      <c r="B57" s="57">
        <v>13</v>
      </c>
      <c r="C57" s="89" t="s">
        <v>57</v>
      </c>
      <c r="D57" s="9" t="s">
        <v>6</v>
      </c>
      <c r="E57" s="95">
        <v>261141.18</v>
      </c>
      <c r="F57" s="12">
        <v>342739.5</v>
      </c>
      <c r="G57" s="12"/>
      <c r="H57" s="45">
        <v>3891</v>
      </c>
      <c r="I57" s="12"/>
      <c r="J57" s="13">
        <f t="shared" si="1"/>
        <v>346630.5</v>
      </c>
      <c r="K57" s="10" t="s">
        <v>6</v>
      </c>
      <c r="L57" s="4" t="s">
        <v>6</v>
      </c>
      <c r="M57" s="15" t="s">
        <v>38</v>
      </c>
    </row>
    <row r="58" spans="1:14" ht="39.75" customHeight="1" thickBot="1" x14ac:dyDescent="0.3">
      <c r="A58" s="82" t="s">
        <v>115</v>
      </c>
      <c r="B58" s="57">
        <v>13</v>
      </c>
      <c r="C58" s="89" t="s">
        <v>57</v>
      </c>
      <c r="D58" s="9" t="s">
        <v>6</v>
      </c>
      <c r="E58" s="95">
        <v>261141.18</v>
      </c>
      <c r="F58" s="12">
        <v>378634.2</v>
      </c>
      <c r="G58" s="12"/>
      <c r="H58" s="45">
        <v>3649.5</v>
      </c>
      <c r="I58" s="45"/>
      <c r="J58" s="13">
        <f t="shared" si="1"/>
        <v>382283.7</v>
      </c>
      <c r="K58" s="10" t="s">
        <v>6</v>
      </c>
      <c r="L58" s="4" t="s">
        <v>6</v>
      </c>
      <c r="M58" s="15" t="s">
        <v>41</v>
      </c>
    </row>
    <row r="59" spans="1:14" ht="37.5" customHeight="1" thickBot="1" x14ac:dyDescent="0.3">
      <c r="A59" s="82" t="s">
        <v>116</v>
      </c>
      <c r="B59" s="57">
        <v>13</v>
      </c>
      <c r="C59" s="89" t="s">
        <v>57</v>
      </c>
      <c r="D59" s="72"/>
      <c r="E59" s="96"/>
      <c r="F59" s="73"/>
      <c r="G59" s="126"/>
      <c r="H59" s="80"/>
      <c r="I59" s="73"/>
      <c r="J59" s="75">
        <f t="shared" si="1"/>
        <v>0</v>
      </c>
      <c r="K59" s="76"/>
      <c r="L59" s="77"/>
      <c r="M59" s="15" t="s">
        <v>39</v>
      </c>
      <c r="N59" s="42"/>
    </row>
    <row r="60" spans="1:14" ht="37.5" customHeight="1" thickBot="1" x14ac:dyDescent="0.3">
      <c r="A60" s="83" t="s">
        <v>117</v>
      </c>
      <c r="B60" s="44">
        <v>14</v>
      </c>
      <c r="C60" s="90" t="s">
        <v>58</v>
      </c>
      <c r="D60" s="9" t="s">
        <v>6</v>
      </c>
      <c r="E60" s="95">
        <v>45000</v>
      </c>
      <c r="F60" s="12">
        <v>47269</v>
      </c>
      <c r="G60" s="127"/>
      <c r="H60" s="55"/>
      <c r="I60" s="12"/>
      <c r="J60" s="13">
        <f t="shared" si="1"/>
        <v>47269</v>
      </c>
      <c r="K60" s="10" t="s">
        <v>6</v>
      </c>
      <c r="L60" s="4" t="s">
        <v>6</v>
      </c>
      <c r="M60" s="15" t="s">
        <v>38</v>
      </c>
      <c r="N60" s="42"/>
    </row>
    <row r="61" spans="1:14" ht="39.9" customHeight="1" thickBot="1" x14ac:dyDescent="0.3">
      <c r="A61" s="82" t="s">
        <v>118</v>
      </c>
      <c r="B61" s="57">
        <v>14</v>
      </c>
      <c r="C61" s="89" t="s">
        <v>58</v>
      </c>
      <c r="D61" s="9" t="s">
        <v>6</v>
      </c>
      <c r="E61" s="95">
        <v>45000</v>
      </c>
      <c r="F61" s="12">
        <v>44900</v>
      </c>
      <c r="G61" s="12"/>
      <c r="H61" s="58"/>
      <c r="I61" s="12"/>
      <c r="J61" s="13">
        <f t="shared" si="1"/>
        <v>44900</v>
      </c>
      <c r="K61" s="10" t="s">
        <v>6</v>
      </c>
      <c r="L61" s="4" t="s">
        <v>6</v>
      </c>
      <c r="M61" s="59" t="s">
        <v>38</v>
      </c>
      <c r="N61" s="60"/>
    </row>
    <row r="62" spans="1:14" ht="39.9" customHeight="1" thickBot="1" x14ac:dyDescent="0.3">
      <c r="A62" s="83" t="s">
        <v>119</v>
      </c>
      <c r="B62" s="44">
        <v>15</v>
      </c>
      <c r="C62" s="90" t="s">
        <v>59</v>
      </c>
      <c r="D62" s="9" t="s">
        <v>6</v>
      </c>
      <c r="E62" s="95">
        <v>18850</v>
      </c>
      <c r="F62" s="12">
        <v>28245</v>
      </c>
      <c r="G62" s="12"/>
      <c r="H62" s="45"/>
      <c r="I62" s="12"/>
      <c r="J62" s="13">
        <f t="shared" si="1"/>
        <v>28245</v>
      </c>
      <c r="K62" s="10" t="s">
        <v>6</v>
      </c>
      <c r="L62" s="4" t="s">
        <v>6</v>
      </c>
      <c r="M62" s="15" t="s">
        <v>38</v>
      </c>
      <c r="N62" s="42"/>
    </row>
    <row r="63" spans="1:14" ht="39.9" customHeight="1" thickBot="1" x14ac:dyDescent="0.3">
      <c r="A63" s="85" t="s">
        <v>120</v>
      </c>
      <c r="B63" s="57">
        <v>15</v>
      </c>
      <c r="C63" s="89" t="s">
        <v>59</v>
      </c>
      <c r="D63" s="9" t="s">
        <v>6</v>
      </c>
      <c r="E63" s="95">
        <v>18850</v>
      </c>
      <c r="F63" s="12">
        <v>19260</v>
      </c>
      <c r="G63" s="12"/>
      <c r="H63" s="45"/>
      <c r="I63" s="12"/>
      <c r="J63" s="13">
        <f t="shared" si="1"/>
        <v>19260</v>
      </c>
      <c r="K63" s="10" t="s">
        <v>6</v>
      </c>
      <c r="L63" s="4" t="s">
        <v>0</v>
      </c>
      <c r="M63" s="15" t="s">
        <v>40</v>
      </c>
      <c r="N63" s="78" t="s">
        <v>42</v>
      </c>
    </row>
    <row r="64" spans="1:14" ht="39.9" customHeight="1" thickBot="1" x14ac:dyDescent="0.3">
      <c r="A64" s="82" t="s">
        <v>121</v>
      </c>
      <c r="B64" s="57">
        <v>15</v>
      </c>
      <c r="C64" s="89" t="s">
        <v>59</v>
      </c>
      <c r="D64" s="9" t="s">
        <v>6</v>
      </c>
      <c r="E64" s="95">
        <v>18850</v>
      </c>
      <c r="F64" s="12">
        <v>18435</v>
      </c>
      <c r="G64" s="12"/>
      <c r="H64" s="45"/>
      <c r="I64" s="12"/>
      <c r="J64" s="13">
        <f t="shared" si="1"/>
        <v>18435</v>
      </c>
      <c r="K64" s="10" t="s">
        <v>6</v>
      </c>
      <c r="L64" s="4" t="s">
        <v>6</v>
      </c>
      <c r="M64" s="15" t="s">
        <v>38</v>
      </c>
      <c r="N64" s="42"/>
    </row>
    <row r="65" spans="1:62" ht="39.9" customHeight="1" thickBot="1" x14ac:dyDescent="0.3">
      <c r="A65" s="82" t="s">
        <v>122</v>
      </c>
      <c r="B65" s="57">
        <v>15</v>
      </c>
      <c r="C65" s="89" t="s">
        <v>59</v>
      </c>
      <c r="D65" s="9" t="s">
        <v>6</v>
      </c>
      <c r="E65" s="95">
        <v>18850</v>
      </c>
      <c r="F65" s="12">
        <v>29880</v>
      </c>
      <c r="G65" s="12"/>
      <c r="H65" s="45"/>
      <c r="I65" s="12"/>
      <c r="J65" s="13">
        <f t="shared" si="1"/>
        <v>29880</v>
      </c>
      <c r="K65" s="10" t="s">
        <v>6</v>
      </c>
      <c r="L65" s="4" t="s">
        <v>6</v>
      </c>
      <c r="M65" s="15" t="s">
        <v>38</v>
      </c>
      <c r="N65" s="42"/>
    </row>
    <row r="66" spans="1:62" ht="39.9" customHeight="1" thickBot="1" x14ac:dyDescent="0.3">
      <c r="A66" s="82" t="s">
        <v>123</v>
      </c>
      <c r="B66" s="57">
        <v>15</v>
      </c>
      <c r="C66" s="89" t="s">
        <v>59</v>
      </c>
      <c r="D66" s="9" t="s">
        <v>6</v>
      </c>
      <c r="E66" s="95">
        <v>18850</v>
      </c>
      <c r="F66" s="12">
        <v>21170</v>
      </c>
      <c r="G66" s="12"/>
      <c r="H66" s="45"/>
      <c r="I66" s="12"/>
      <c r="J66" s="13">
        <f t="shared" ref="J66:J67" si="2">+F66+H66+I66</f>
        <v>21170</v>
      </c>
      <c r="K66" s="10" t="s">
        <v>6</v>
      </c>
      <c r="L66" s="4" t="s">
        <v>6</v>
      </c>
      <c r="M66" s="15" t="s">
        <v>38</v>
      </c>
      <c r="N66" s="42"/>
    </row>
    <row r="67" spans="1:62" ht="39.9" customHeight="1" thickBot="1" x14ac:dyDescent="0.3">
      <c r="A67" s="86" t="s">
        <v>124</v>
      </c>
      <c r="B67" s="19">
        <v>15</v>
      </c>
      <c r="C67" s="11" t="s">
        <v>59</v>
      </c>
      <c r="D67" s="9" t="s">
        <v>6</v>
      </c>
      <c r="E67" s="95">
        <v>18850</v>
      </c>
      <c r="F67" s="12">
        <v>22338</v>
      </c>
      <c r="G67" s="12"/>
      <c r="H67" s="45"/>
      <c r="I67" s="45"/>
      <c r="J67" s="13">
        <f t="shared" si="2"/>
        <v>22338</v>
      </c>
      <c r="K67" s="10" t="s">
        <v>6</v>
      </c>
      <c r="L67" s="4" t="s">
        <v>6</v>
      </c>
      <c r="M67" s="15" t="s">
        <v>38</v>
      </c>
    </row>
    <row r="68" spans="1:62" ht="39.9" customHeight="1" x14ac:dyDescent="0.25">
      <c r="A68" s="63"/>
      <c r="B68" s="63"/>
      <c r="C68" s="64"/>
      <c r="D68" s="64"/>
      <c r="E68" s="97"/>
      <c r="F68" s="66"/>
      <c r="G68" s="65"/>
      <c r="H68" s="67"/>
      <c r="I68" s="68"/>
      <c r="J68" s="64"/>
      <c r="K68" s="69"/>
      <c r="L68" s="42"/>
    </row>
    <row r="69" spans="1:62" x14ac:dyDescent="0.25">
      <c r="A69" s="5" t="s">
        <v>6</v>
      </c>
      <c r="B69" s="2" t="s">
        <v>9</v>
      </c>
    </row>
    <row r="70" spans="1:62" x14ac:dyDescent="0.25">
      <c r="A70" s="6" t="s">
        <v>0</v>
      </c>
      <c r="B70" s="2" t="s">
        <v>7</v>
      </c>
    </row>
    <row r="71" spans="1:62" x14ac:dyDescent="0.25">
      <c r="A71" s="7" t="s">
        <v>8</v>
      </c>
      <c r="B71" s="2" t="s">
        <v>8</v>
      </c>
      <c r="P71"/>
    </row>
    <row r="72" spans="1:62" x14ac:dyDescent="0.25">
      <c r="P72"/>
    </row>
    <row r="73" spans="1:62" x14ac:dyDescent="0.25"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</row>
    <row r="74" spans="1:62" x14ac:dyDescent="0.25"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</row>
    <row r="75" spans="1:62" x14ac:dyDescent="0.25"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</row>
    <row r="76" spans="1:62" x14ac:dyDescent="0.25"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</row>
    <row r="77" spans="1:62" x14ac:dyDescent="0.25"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</row>
    <row r="78" spans="1:62" x14ac:dyDescent="0.25"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</row>
    <row r="79" spans="1:62" x14ac:dyDescent="0.25"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</row>
    <row r="80" spans="1:62" x14ac:dyDescent="0.25"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</row>
    <row r="81" spans="10:62" x14ac:dyDescent="0.25"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</row>
    <row r="82" spans="10:62" x14ac:dyDescent="0.25"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</row>
    <row r="83" spans="10:62" x14ac:dyDescent="0.25"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</row>
    <row r="84" spans="10:62" x14ac:dyDescent="0.25"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</row>
    <row r="85" spans="10:62" x14ac:dyDescent="0.25"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</row>
    <row r="86" spans="10:62" x14ac:dyDescent="0.25"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</row>
    <row r="87" spans="10:62" x14ac:dyDescent="0.25"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</row>
    <row r="88" spans="10:62" x14ac:dyDescent="0.25"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</row>
    <row r="89" spans="10:62" x14ac:dyDescent="0.25">
      <c r="J89"/>
      <c r="K89"/>
      <c r="L89"/>
      <c r="M89"/>
      <c r="N89"/>
      <c r="O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</row>
    <row r="90" spans="10:62" x14ac:dyDescent="0.25">
      <c r="J90"/>
      <c r="K90"/>
      <c r="L90"/>
      <c r="M90"/>
      <c r="N90"/>
      <c r="O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</row>
  </sheetData>
  <phoneticPr fontId="0" type="noConversion"/>
  <conditionalFormatting sqref="H14:H15 I6:I13 I16:I41 G68:J68 I61:I67 I2:I4 J2:L67 C68:E68 F16 D14:E16 D17:F39 D40:D41 E40:E43 D61 D62:F67 F40:F61 H42:H60 D2:G13 H5:I5 G16:G67">
    <cfRule type="cellIs" dxfId="26" priority="386" operator="equal">
      <formula>"N"</formula>
    </cfRule>
    <cfRule type="cellIs" dxfId="25" priority="387" operator="equal">
      <formula>"OK"</formula>
    </cfRule>
  </conditionalFormatting>
  <conditionalFormatting sqref="K68:K74 M1:M67 K91:K1048576">
    <cfRule type="cellIs" dxfId="24" priority="371" operator="equal">
      <formula>"recevable"</formula>
    </cfRule>
  </conditionalFormatting>
  <conditionalFormatting sqref="D42:D43 D44:E60">
    <cfRule type="cellIs" dxfId="23" priority="166" operator="equal">
      <formula>"N"</formula>
    </cfRule>
    <cfRule type="cellIs" dxfId="22" priority="167" operator="equal">
      <formula>"OK"</formula>
    </cfRule>
  </conditionalFormatting>
  <conditionalFormatting sqref="E61">
    <cfRule type="cellIs" dxfId="21" priority="9" operator="equal">
      <formula>"N"</formula>
    </cfRule>
    <cfRule type="cellIs" dxfId="20" priority="10" operator="equal">
      <formula>"OK"</formula>
    </cfRule>
  </conditionalFormatting>
  <printOptions horizontalCentered="1"/>
  <pageMargins left="0.19685039370078741" right="0" top="0.74803149606299213" bottom="0.39370078740157483" header="0.51181102362204722" footer="0.51181102362204722"/>
  <pageSetup paperSize="9" scale="48" fitToHeight="0" orientation="landscape" r:id="rId1"/>
  <headerFooter alignWithMargins="0">
    <oddHeader xml:space="preserve">&amp;CANALYSE DES PIECES DES OFFRES
</oddHeader>
    <oddFooter>&amp;R&amp;P/&amp;N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13"/>
  <sheetViews>
    <sheetView tabSelected="1" zoomScale="85" zoomScaleNormal="85" workbookViewId="0">
      <selection activeCell="P2" sqref="P2"/>
    </sheetView>
  </sheetViews>
  <sheetFormatPr baseColWidth="10" defaultColWidth="11.44140625" defaultRowHeight="13.2" x14ac:dyDescent="0.25"/>
  <cols>
    <col min="1" max="1" width="14.109375" style="101" customWidth="1"/>
    <col min="2" max="2" width="28" style="22" bestFit="1" customWidth="1"/>
    <col min="3" max="3" width="27.5546875" style="105" bestFit="1" customWidth="1"/>
    <col min="4" max="4" width="21.77734375" style="22" bestFit="1" customWidth="1"/>
    <col min="5" max="5" width="29" style="105" bestFit="1" customWidth="1"/>
    <col min="6" max="6" width="4" style="22" bestFit="1" customWidth="1"/>
    <col min="7" max="7" width="26.6640625" style="22" customWidth="1"/>
    <col min="8" max="8" width="11.44140625" style="22"/>
    <col min="9" max="9" width="12.88671875" style="22" bestFit="1" customWidth="1"/>
    <col min="10" max="10" width="27.109375" style="22" customWidth="1"/>
    <col min="11" max="11" width="19.33203125" style="22" customWidth="1"/>
    <col min="12" max="12" width="21.44140625" style="22" customWidth="1"/>
    <col min="13" max="15" width="11.44140625" style="22"/>
    <col min="16" max="16" width="15.44140625" style="22" customWidth="1"/>
    <col min="17" max="16384" width="11.44140625" style="22"/>
  </cols>
  <sheetData>
    <row r="1" spans="1:16" ht="15.6" x14ac:dyDescent="0.3">
      <c r="A1" s="128" t="s">
        <v>32</v>
      </c>
      <c r="B1" s="129"/>
      <c r="C1" s="129"/>
      <c r="D1" s="129"/>
      <c r="E1" s="129"/>
      <c r="F1" s="129"/>
      <c r="G1" s="130"/>
      <c r="H1" s="130"/>
      <c r="O1" s="120" t="s">
        <v>126</v>
      </c>
      <c r="P1" s="120"/>
    </row>
    <row r="2" spans="1:16" x14ac:dyDescent="0.25">
      <c r="O2" s="121" t="s">
        <v>64</v>
      </c>
      <c r="P2" s="121"/>
    </row>
    <row r="3" spans="1:16" ht="30" customHeight="1" x14ac:dyDescent="0.25">
      <c r="A3" s="32" t="s">
        <v>2</v>
      </c>
      <c r="B3" s="32" t="s">
        <v>23</v>
      </c>
      <c r="C3" s="32" t="s">
        <v>12</v>
      </c>
      <c r="D3" s="32" t="s">
        <v>22</v>
      </c>
      <c r="E3" s="32" t="s">
        <v>27</v>
      </c>
      <c r="F3" s="33"/>
      <c r="G3" s="32" t="s">
        <v>62</v>
      </c>
      <c r="H3" s="34" t="s">
        <v>26</v>
      </c>
      <c r="I3" s="34" t="s">
        <v>31</v>
      </c>
      <c r="J3" s="40"/>
      <c r="K3" s="32" t="s">
        <v>28</v>
      </c>
      <c r="O3" s="121" t="s">
        <v>65</v>
      </c>
      <c r="P3" s="121"/>
    </row>
    <row r="4" spans="1:16" ht="27.75" customHeight="1" x14ac:dyDescent="0.25">
      <c r="A4" s="99">
        <v>1</v>
      </c>
      <c r="B4" s="99" t="s">
        <v>21</v>
      </c>
      <c r="C4" s="102">
        <f>COUNTIF(Offres[Intitulé Lot],'Analyse avec moins disant'!B4)</f>
        <v>5</v>
      </c>
      <c r="D4" s="106">
        <f>_xlfn.MINIFS(Offres[MONTANT € HT
AE],Offres[Intitulé Lot],'Analyse avec moins disant'!B4)</f>
        <v>272000</v>
      </c>
      <c r="E4" s="123" t="str">
        <f>_xlfn.XLOOKUP(D4,Offres[MONTANT € HT
AE],Offres[Soumissionnaires],"",0)</f>
        <v>SARL LAMOU</v>
      </c>
      <c r="F4" s="29"/>
      <c r="G4" s="31">
        <v>236137.5</v>
      </c>
      <c r="H4" s="38">
        <f>I4/G4</f>
        <v>0.15187126144725002</v>
      </c>
      <c r="I4" s="39">
        <f>(D4-G4)</f>
        <v>35862.5</v>
      </c>
      <c r="J4" s="49"/>
      <c r="K4" s="40"/>
      <c r="L4" s="25"/>
      <c r="M4" s="25"/>
    </row>
    <row r="5" spans="1:16" ht="15" customHeight="1" x14ac:dyDescent="0.3">
      <c r="A5" s="99">
        <v>2</v>
      </c>
      <c r="B5" s="99" t="s">
        <v>20</v>
      </c>
      <c r="C5" s="102">
        <f>COUNTIF(Offres[Intitulé Lot],'Analyse avec moins disant'!B5)</f>
        <v>3</v>
      </c>
      <c r="D5" s="106">
        <f>_xlfn.MINIFS(Offres[MONTANT € HT
AE],Offres[Intitulé Lot],'Analyse avec moins disant'!B5)</f>
        <v>26050</v>
      </c>
      <c r="E5" s="106" t="str">
        <f>_xlfn.XLOOKUP(D5,Offres[MONTANT € HT
AE],Offres[Soumissionnaires],"",0)</f>
        <v>BAGELOC</v>
      </c>
      <c r="F5" s="29"/>
      <c r="G5" s="31">
        <v>37592</v>
      </c>
      <c r="H5" s="38">
        <f t="shared" ref="H5:H18" si="0">I5/G5</f>
        <v>-0.30703341136412005</v>
      </c>
      <c r="I5" s="39">
        <f t="shared" ref="I5:I18" si="1">(D5-G5)</f>
        <v>-11542</v>
      </c>
      <c r="J5" s="50"/>
      <c r="K5" s="40"/>
      <c r="L5" s="25"/>
      <c r="M5" s="25"/>
    </row>
    <row r="6" spans="1:16" ht="15" customHeight="1" x14ac:dyDescent="0.25">
      <c r="A6" s="99">
        <v>3</v>
      </c>
      <c r="B6" s="99" t="s">
        <v>50</v>
      </c>
      <c r="C6" s="102">
        <f>COUNTIF(Offres[Intitulé Lot],'Analyse avec moins disant'!B6)</f>
        <v>4</v>
      </c>
      <c r="D6" s="106">
        <f>_xlfn.MINIFS(Offres[MONTANT € HT
AE],Offres[Intitulé Lot],'Analyse avec moins disant'!B6)</f>
        <v>2686129.83</v>
      </c>
      <c r="E6" s="106" t="str">
        <f>_xlfn.XLOOKUP(D6,Offres[MONTANT € HT
AE],Offres[Soumissionnaires],"",0)</f>
        <v>RDC</v>
      </c>
      <c r="F6" s="29"/>
      <c r="G6" s="31">
        <v>2655235.2799999998</v>
      </c>
      <c r="H6" s="38">
        <f t="shared" si="0"/>
        <v>1.163533425181074E-2</v>
      </c>
      <c r="I6" s="39">
        <f t="shared" si="1"/>
        <v>30894.550000000279</v>
      </c>
      <c r="J6" s="30"/>
      <c r="K6" s="40"/>
      <c r="L6" s="25"/>
      <c r="M6" s="25"/>
    </row>
    <row r="7" spans="1:16" ht="27.75" customHeight="1" x14ac:dyDescent="0.25">
      <c r="A7" s="99">
        <v>4</v>
      </c>
      <c r="B7" s="99" t="s">
        <v>51</v>
      </c>
      <c r="C7" s="102">
        <f>COUNTIF(Offres[Intitulé Lot],'Analyse avec moins disant'!B7)</f>
        <v>3</v>
      </c>
      <c r="D7" s="106">
        <f>_xlfn.MINIFS(Offres[MONTANT € HT
AE],Offres[Intitulé Lot],'Analyse avec moins disant'!B7)</f>
        <v>242341.34</v>
      </c>
      <c r="E7" s="123" t="str">
        <f>_xlfn.XLOOKUP(D7,Offres[MONTANT € HT
AE],Offres[Soumissionnaires],"",0)</f>
        <v>JB2C</v>
      </c>
      <c r="F7" s="47"/>
      <c r="G7" s="48">
        <v>190886.68</v>
      </c>
      <c r="H7" s="38">
        <f t="shared" si="0"/>
        <v>0.26955605283721212</v>
      </c>
      <c r="I7" s="39">
        <f t="shared" si="1"/>
        <v>51454.66</v>
      </c>
      <c r="J7" s="51"/>
      <c r="K7" s="40"/>
      <c r="L7" s="25"/>
    </row>
    <row r="8" spans="1:16" ht="15" customHeight="1" x14ac:dyDescent="0.25">
      <c r="A8" s="99">
        <v>5</v>
      </c>
      <c r="B8" s="99" t="s">
        <v>52</v>
      </c>
      <c r="C8" s="102">
        <f>COUNTIF(Offres[Intitulé Lot],'Analyse avec moins disant'!B8)</f>
        <v>4</v>
      </c>
      <c r="D8" s="106">
        <f>_xlfn.MINIFS(Offres[MONTANT € HT
AE],Offres[Intitulé Lot],'Analyse avec moins disant'!B8)</f>
        <v>380235</v>
      </c>
      <c r="E8" s="106" t="str">
        <f>_xlfn.XLOOKUP(D8,Offres[MONTANT € HT
AE],Offres[Soumissionnaires],"",0)</f>
        <v>HJP</v>
      </c>
      <c r="F8" s="47"/>
      <c r="G8" s="48">
        <v>244901.45</v>
      </c>
      <c r="H8" s="38">
        <f t="shared" si="0"/>
        <v>0.55260411892212147</v>
      </c>
      <c r="I8" s="39">
        <f t="shared" si="1"/>
        <v>135333.54999999999</v>
      </c>
      <c r="J8" s="30"/>
      <c r="K8" s="40"/>
      <c r="L8" s="25"/>
    </row>
    <row r="9" spans="1:16" ht="15" customHeight="1" x14ac:dyDescent="0.3">
      <c r="A9" s="99">
        <v>6</v>
      </c>
      <c r="B9" s="99" t="s">
        <v>54</v>
      </c>
      <c r="C9" s="102">
        <f>COUNTIF(Offres[Intitulé Lot],'Analyse avec moins disant'!B9)</f>
        <v>3</v>
      </c>
      <c r="D9" s="106">
        <f>_xlfn.MINIFS(Offres[MONTANT € HT
AE],Offres[Intitulé Lot],'Analyse avec moins disant'!B9)</f>
        <v>584516.03</v>
      </c>
      <c r="E9" s="123" t="str">
        <f>_xlfn.XLOOKUP(D9,Offres[MONTANT € HT
AE],Offres[Soumissionnaires],"",0)</f>
        <v>GOUZOU</v>
      </c>
      <c r="F9" s="47"/>
      <c r="G9" s="48">
        <v>471462.7</v>
      </c>
      <c r="H9" s="38">
        <f t="shared" si="0"/>
        <v>0.23979273439871279</v>
      </c>
      <c r="I9" s="39">
        <f t="shared" si="1"/>
        <v>113053.33000000002</v>
      </c>
      <c r="J9" s="50"/>
      <c r="K9" s="40"/>
      <c r="L9" s="25"/>
    </row>
    <row r="10" spans="1:16" ht="15" customHeight="1" x14ac:dyDescent="0.3">
      <c r="A10" s="99">
        <v>7</v>
      </c>
      <c r="B10" s="99" t="s">
        <v>53</v>
      </c>
      <c r="C10" s="102">
        <f>COUNTIF(Offres[Intitulé Lot],'Analyse avec moins disant'!B10)</f>
        <v>4</v>
      </c>
      <c r="D10" s="106">
        <f>_xlfn.MINIFS(Offres[MONTANT € HT
AE],Offres[Intitulé Lot],'Analyse avec moins disant'!B10)</f>
        <v>133321.73000000001</v>
      </c>
      <c r="E10" s="106" t="str">
        <f>_xlfn.XLOOKUP(D10,Offres[MONTANT € HT
AE],Offres[Soumissionnaires],"",0)</f>
        <v>METALDOR</v>
      </c>
      <c r="F10" s="47"/>
      <c r="G10" s="48">
        <v>107833.9</v>
      </c>
      <c r="H10" s="38">
        <f t="shared" si="0"/>
        <v>0.23636194183832746</v>
      </c>
      <c r="I10" s="39">
        <f t="shared" si="1"/>
        <v>25487.830000000016</v>
      </c>
      <c r="J10" s="50"/>
      <c r="K10" s="40"/>
      <c r="L10" s="25"/>
    </row>
    <row r="11" spans="1:16" ht="28.5" customHeight="1" x14ac:dyDescent="0.25">
      <c r="A11" s="99">
        <v>8</v>
      </c>
      <c r="B11" s="99" t="s">
        <v>55</v>
      </c>
      <c r="C11" s="102">
        <f>COUNTIF(Offres[Intitulé Lot],'Analyse avec moins disant'!B11)</f>
        <v>3</v>
      </c>
      <c r="D11" s="106">
        <f>_xlfn.MINIFS(Offres[MONTANT € HT
AE],Offres[Intitulé Lot],'Analyse avec moins disant'!B11)</f>
        <v>238170</v>
      </c>
      <c r="E11" s="106" t="str">
        <f>_xlfn.XLOOKUP(D11,Offres[MONTANT € HT
AE],Offres[Soumissionnaires],"",0)</f>
        <v>TTPY</v>
      </c>
      <c r="F11" s="47"/>
      <c r="G11" s="48">
        <v>264012</v>
      </c>
      <c r="H11" s="38">
        <f t="shared" si="0"/>
        <v>-9.7881914458433708E-2</v>
      </c>
      <c r="I11" s="39">
        <f t="shared" si="1"/>
        <v>-25842</v>
      </c>
      <c r="J11" s="49"/>
      <c r="K11" s="40"/>
      <c r="L11" s="25"/>
    </row>
    <row r="12" spans="1:16" ht="15" customHeight="1" x14ac:dyDescent="0.3">
      <c r="A12" s="99">
        <v>9</v>
      </c>
      <c r="B12" s="99" t="s">
        <v>56</v>
      </c>
      <c r="C12" s="102">
        <f>COUNTIF(Offres[Intitulé Lot],'Analyse avec moins disant'!B12)</f>
        <v>6</v>
      </c>
      <c r="D12" s="106">
        <f>_xlfn.MINIFS(Offres[MONTANT € HT
AE],Offres[Intitulé Lot],'Analyse avec moins disant'!B12)</f>
        <v>121874.77</v>
      </c>
      <c r="E12" s="106" t="str">
        <f>_xlfn.XLOOKUP(D12,Offres[MONTANT € HT
AE],Offres[Soumissionnaires],"",0)</f>
        <v>RENOV' BAT</v>
      </c>
      <c r="F12" s="47"/>
      <c r="G12" s="48">
        <v>130395.94</v>
      </c>
      <c r="H12" s="38">
        <f t="shared" si="0"/>
        <v>-6.5348430326895135E-2</v>
      </c>
      <c r="I12" s="39">
        <f t="shared" si="1"/>
        <v>-8521.1699999999983</v>
      </c>
      <c r="J12" s="50"/>
      <c r="K12" s="40"/>
      <c r="L12" s="25"/>
    </row>
    <row r="13" spans="1:16" ht="15" customHeight="1" x14ac:dyDescent="0.3">
      <c r="A13" s="99">
        <v>10</v>
      </c>
      <c r="B13" s="99" t="s">
        <v>19</v>
      </c>
      <c r="C13" s="102">
        <f>COUNTIF(Offres[Intitulé Lot],'Analyse avec moins disant'!B13)</f>
        <v>2</v>
      </c>
      <c r="D13" s="106">
        <f>_xlfn.MINIFS(Offres[MONTANT € HT
AE],Offres[Intitulé Lot],'Analyse avec moins disant'!B13)</f>
        <v>231506.85</v>
      </c>
      <c r="E13" s="106" t="str">
        <f>_xlfn.XLOOKUP(D13,Offres[MONTANT € HT
AE],Offres[Soumissionnaires],"",0)</f>
        <v>GROUPELECTRICITE</v>
      </c>
      <c r="F13" s="47"/>
      <c r="G13" s="48">
        <v>279899.5</v>
      </c>
      <c r="H13" s="38">
        <f t="shared" si="0"/>
        <v>-0.17289294907636488</v>
      </c>
      <c r="I13" s="39">
        <f t="shared" si="1"/>
        <v>-48392.649999999994</v>
      </c>
      <c r="J13" s="50"/>
      <c r="K13" s="40"/>
      <c r="L13" s="25"/>
    </row>
    <row r="14" spans="1:16" ht="15" customHeight="1" x14ac:dyDescent="0.3">
      <c r="A14" s="99">
        <v>11</v>
      </c>
      <c r="B14" s="99" t="s">
        <v>18</v>
      </c>
      <c r="C14" s="102">
        <f>COUNTIF(Offres[Intitulé Lot],'Analyse avec moins disant'!B14)</f>
        <v>5</v>
      </c>
      <c r="D14" s="106">
        <f>_xlfn.MINIFS(Offres[MONTANT € HT
AE],Offres[Intitulé Lot],'Analyse avec moins disant'!B14)</f>
        <v>165000</v>
      </c>
      <c r="E14" s="106" t="str">
        <f>_xlfn.XLOOKUP(D14,Offres[MONTANT € HT
AE],Offres[Soumissionnaires],"",0)</f>
        <v xml:space="preserve">OMNIS </v>
      </c>
      <c r="F14" s="47"/>
      <c r="G14" s="48">
        <v>211214</v>
      </c>
      <c r="H14" s="38">
        <f t="shared" si="0"/>
        <v>-0.21880178397265332</v>
      </c>
      <c r="I14" s="39">
        <f t="shared" si="1"/>
        <v>-46214</v>
      </c>
      <c r="J14" s="50"/>
      <c r="K14" s="40"/>
      <c r="L14" s="25"/>
    </row>
    <row r="15" spans="1:16" ht="15" customHeight="1" x14ac:dyDescent="0.3">
      <c r="A15" s="99">
        <v>12</v>
      </c>
      <c r="B15" s="99" t="s">
        <v>17</v>
      </c>
      <c r="C15" s="102">
        <f>COUNTIF(Offres[Intitulé Lot],'Analyse avec moins disant'!B15)</f>
        <v>4</v>
      </c>
      <c r="D15" s="106">
        <f>_xlfn.MINIFS(Offres[MONTANT € HT
AE],Offres[Intitulé Lot],'Analyse avec moins disant'!B15)</f>
        <v>101792.75</v>
      </c>
      <c r="E15" s="123" t="str">
        <f>_xlfn.XLOOKUP(D15,Offres[MONTANT € HT
AE],Offres[Soumissionnaires],"",0)</f>
        <v>PSG</v>
      </c>
      <c r="F15" s="47"/>
      <c r="G15" s="48">
        <v>111534</v>
      </c>
      <c r="H15" s="38">
        <f t="shared" si="0"/>
        <v>-8.7338838381121456E-2</v>
      </c>
      <c r="I15" s="39">
        <f t="shared" si="1"/>
        <v>-9741.25</v>
      </c>
      <c r="J15" s="50"/>
      <c r="K15" s="40"/>
      <c r="L15" s="25"/>
    </row>
    <row r="16" spans="1:16" ht="15" customHeight="1" x14ac:dyDescent="0.25">
      <c r="A16" s="99">
        <v>13</v>
      </c>
      <c r="B16" s="99" t="s">
        <v>57</v>
      </c>
      <c r="C16" s="102">
        <f>COUNTIF(Offres[Intitulé Lot],'Analyse avec moins disant'!B16)</f>
        <v>12</v>
      </c>
      <c r="D16" s="106">
        <f>_xlfn.MINIFS(Offres[MONTANT € HT
AE],Offres[Intitulé Lot],'Analyse avec moins disant'!B16)</f>
        <v>156339.03</v>
      </c>
      <c r="E16" s="106" t="str">
        <f>_xlfn.XLOOKUP(D16,Offres[MONTANT € HT
AE],Offres[Soumissionnaires],"",0)</f>
        <v xml:space="preserve">MARINA </v>
      </c>
      <c r="F16" s="47"/>
      <c r="G16" s="48">
        <v>261141.18</v>
      </c>
      <c r="H16" s="38">
        <f t="shared" si="0"/>
        <v>-0.40132372075518691</v>
      </c>
      <c r="I16" s="39">
        <f t="shared" si="1"/>
        <v>-104802.15</v>
      </c>
      <c r="J16" s="30"/>
      <c r="K16" s="40"/>
      <c r="L16" s="25"/>
    </row>
    <row r="17" spans="1:12" ht="15" customHeight="1" x14ac:dyDescent="0.3">
      <c r="A17" s="99">
        <v>14</v>
      </c>
      <c r="B17" s="99" t="s">
        <v>58</v>
      </c>
      <c r="C17" s="102">
        <f>COUNTIF(Offres[Intitulé Lot],'Analyse avec moins disant'!B17)</f>
        <v>2</v>
      </c>
      <c r="D17" s="106">
        <f>_xlfn.MINIFS(Offres[MONTANT € HT
AE],Offres[Intitulé Lot],'Analyse avec moins disant'!B17)</f>
        <v>44900</v>
      </c>
      <c r="E17" s="106" t="str">
        <f>_xlfn.XLOOKUP(D17,Offres[MONTANT € HT
AE],Offres[Soumissionnaires],"",0)</f>
        <v>CEGOS</v>
      </c>
      <c r="F17" s="47"/>
      <c r="G17" s="48">
        <v>45000</v>
      </c>
      <c r="H17" s="38">
        <f t="shared" si="0"/>
        <v>-2.2222222222222222E-3</v>
      </c>
      <c r="I17" s="39">
        <f t="shared" ref="I17" si="2">(D17-G17)</f>
        <v>-100</v>
      </c>
      <c r="J17" s="50"/>
      <c r="K17" s="40"/>
      <c r="L17" s="25"/>
    </row>
    <row r="18" spans="1:12" ht="15" customHeight="1" x14ac:dyDescent="0.3">
      <c r="A18" s="99">
        <v>15</v>
      </c>
      <c r="B18" s="99" t="s">
        <v>59</v>
      </c>
      <c r="C18" s="102">
        <f>COUNTIF(Offres[Intitulé Lot],'Analyse avec moins disant'!B18)</f>
        <v>6</v>
      </c>
      <c r="D18" s="106">
        <f>_xlfn.MINIFS(Offres[MONTANT € HT
AE],Offres[Intitulé Lot],'Analyse avec moins disant'!B18)</f>
        <v>18435</v>
      </c>
      <c r="E18" s="106" t="str">
        <f>_xlfn.XLOOKUP(D18,Offres[MONTANT € HT
AE],Offres[Soumissionnaires],"",0)</f>
        <v>SAPEX</v>
      </c>
      <c r="F18" s="47"/>
      <c r="G18" s="48">
        <v>18850</v>
      </c>
      <c r="H18" s="38">
        <f t="shared" si="0"/>
        <v>-2.2015915119363395E-2</v>
      </c>
      <c r="I18" s="39">
        <f t="shared" si="1"/>
        <v>-415</v>
      </c>
      <c r="J18" s="50"/>
      <c r="K18" s="40"/>
      <c r="L18" s="25"/>
    </row>
    <row r="19" spans="1:12" ht="15" customHeight="1" x14ac:dyDescent="0.3">
      <c r="A19" s="100"/>
      <c r="B19" s="100"/>
      <c r="C19" s="111"/>
      <c r="D19" s="118">
        <f>SUM(D4:D18)</f>
        <v>5402612.3300000001</v>
      </c>
      <c r="E19" s="112"/>
      <c r="F19" s="113"/>
      <c r="G19" s="122">
        <f>SUM(G4:G18)</f>
        <v>5266096.13</v>
      </c>
      <c r="H19" s="114"/>
      <c r="I19" s="115"/>
      <c r="J19" s="116"/>
      <c r="K19" s="117"/>
    </row>
    <row r="20" spans="1:12" ht="15" customHeight="1" x14ac:dyDescent="0.25">
      <c r="A20" s="100"/>
      <c r="B20" s="35"/>
      <c r="C20" s="100" t="s">
        <v>24</v>
      </c>
      <c r="D20" s="119" t="e">
        <f>D19/P3</f>
        <v>#DIV/0!</v>
      </c>
      <c r="F20" s="35"/>
      <c r="G20" s="119" t="e">
        <f>G19/P3</f>
        <v>#DIV/0!</v>
      </c>
      <c r="H20" s="36"/>
      <c r="I20" s="110">
        <f>SUM(I4:I18)</f>
        <v>136516.20000000033</v>
      </c>
      <c r="J20" s="25"/>
    </row>
    <row r="21" spans="1:12" ht="15" customHeight="1" x14ac:dyDescent="0.25">
      <c r="A21" s="100"/>
      <c r="B21" s="35"/>
      <c r="C21" s="100" t="s">
        <v>25</v>
      </c>
      <c r="D21" s="119" t="e">
        <f>D19/P2</f>
        <v>#DIV/0!</v>
      </c>
      <c r="F21" s="35"/>
      <c r="G21" s="119" t="e">
        <f>G19/P2</f>
        <v>#DIV/0!</v>
      </c>
      <c r="H21" s="36"/>
      <c r="J21" s="37"/>
    </row>
    <row r="23" spans="1:12" x14ac:dyDescent="0.25">
      <c r="B23" s="26"/>
      <c r="C23" s="103"/>
      <c r="D23" s="28"/>
      <c r="E23" s="107"/>
    </row>
    <row r="24" spans="1:12" x14ac:dyDescent="0.25">
      <c r="C24" s="103"/>
    </row>
    <row r="25" spans="1:12" x14ac:dyDescent="0.25">
      <c r="B25" s="26"/>
      <c r="C25" s="103" t="s">
        <v>13</v>
      </c>
      <c r="D25" s="27">
        <f>+G19</f>
        <v>5266096.13</v>
      </c>
      <c r="E25" s="108"/>
    </row>
    <row r="26" spans="1:12" x14ac:dyDescent="0.25">
      <c r="C26" s="103"/>
    </row>
    <row r="27" spans="1:12" ht="15.6" x14ac:dyDescent="0.3">
      <c r="B27" s="26"/>
      <c r="C27" s="104" t="s">
        <v>15</v>
      </c>
      <c r="D27" s="43">
        <f>D19-D25</f>
        <v>136516.20000000019</v>
      </c>
      <c r="E27" s="109"/>
      <c r="F27" s="24" t="s">
        <v>16</v>
      </c>
      <c r="G27" s="23">
        <f>(D19-D25)/D25</f>
        <v>2.5923605766004158E-2</v>
      </c>
    </row>
    <row r="32" spans="1:12" x14ac:dyDescent="0.25">
      <c r="B32" s="87" t="s">
        <v>47</v>
      </c>
      <c r="C32" t="s">
        <v>61</v>
      </c>
      <c r="D32" t="s">
        <v>60</v>
      </c>
    </row>
    <row r="33" spans="2:4" x14ac:dyDescent="0.25">
      <c r="B33" s="88" t="s">
        <v>21</v>
      </c>
      <c r="C33" s="52">
        <v>236137.5</v>
      </c>
      <c r="D33" s="52">
        <v>272000</v>
      </c>
    </row>
    <row r="34" spans="2:4" x14ac:dyDescent="0.25">
      <c r="B34" s="93" t="s">
        <v>70</v>
      </c>
      <c r="C34" s="52">
        <v>236137.5</v>
      </c>
      <c r="D34" s="52">
        <v>272000</v>
      </c>
    </row>
    <row r="35" spans="2:4" x14ac:dyDescent="0.25">
      <c r="B35" s="93" t="s">
        <v>72</v>
      </c>
      <c r="C35" s="52">
        <v>236137.5</v>
      </c>
      <c r="D35" s="52">
        <v>306777.77</v>
      </c>
    </row>
    <row r="36" spans="2:4" x14ac:dyDescent="0.25">
      <c r="B36" s="93" t="s">
        <v>69</v>
      </c>
      <c r="C36" s="52">
        <v>236137.5</v>
      </c>
      <c r="D36" s="52">
        <v>316681.2</v>
      </c>
    </row>
    <row r="37" spans="2:4" x14ac:dyDescent="0.25">
      <c r="B37" s="93" t="s">
        <v>68</v>
      </c>
      <c r="C37" s="52">
        <v>236137.5</v>
      </c>
      <c r="D37" s="52">
        <v>332910.5</v>
      </c>
    </row>
    <row r="38" spans="2:4" x14ac:dyDescent="0.25">
      <c r="B38" s="93" t="s">
        <v>71</v>
      </c>
      <c r="C38" s="52">
        <v>236137.5</v>
      </c>
      <c r="D38" s="52">
        <v>368991.47</v>
      </c>
    </row>
    <row r="39" spans="2:4" x14ac:dyDescent="0.25">
      <c r="B39" s="88" t="s">
        <v>20</v>
      </c>
      <c r="C39" s="52">
        <v>37592</v>
      </c>
      <c r="D39" s="52">
        <v>26050</v>
      </c>
    </row>
    <row r="40" spans="2:4" x14ac:dyDescent="0.25">
      <c r="B40" s="93" t="s">
        <v>74</v>
      </c>
      <c r="C40" s="52">
        <v>37592</v>
      </c>
      <c r="D40" s="52">
        <v>26050</v>
      </c>
    </row>
    <row r="41" spans="2:4" x14ac:dyDescent="0.25">
      <c r="B41" s="93" t="s">
        <v>73</v>
      </c>
      <c r="C41" s="52">
        <v>37592</v>
      </c>
      <c r="D41" s="52">
        <v>31840</v>
      </c>
    </row>
    <row r="42" spans="2:4" x14ac:dyDescent="0.25">
      <c r="B42" s="88" t="s">
        <v>50</v>
      </c>
      <c r="C42" s="52">
        <v>2655235.2799999998</v>
      </c>
      <c r="D42" s="52">
        <v>2686129.83</v>
      </c>
    </row>
    <row r="43" spans="2:4" x14ac:dyDescent="0.25">
      <c r="B43" s="93" t="s">
        <v>36</v>
      </c>
      <c r="C43" s="52">
        <v>2655235.2799999998</v>
      </c>
      <c r="D43" s="52">
        <v>2686129.83</v>
      </c>
    </row>
    <row r="44" spans="2:4" x14ac:dyDescent="0.25">
      <c r="B44" s="93" t="s">
        <v>77</v>
      </c>
      <c r="C44" s="52">
        <v>2655235.2799999998</v>
      </c>
      <c r="D44" s="52">
        <v>3010000</v>
      </c>
    </row>
    <row r="45" spans="2:4" x14ac:dyDescent="0.25">
      <c r="B45" s="93" t="s">
        <v>75</v>
      </c>
      <c r="C45" s="52">
        <v>2655235.2799999998</v>
      </c>
      <c r="D45" s="52">
        <v>3153584.03</v>
      </c>
    </row>
    <row r="46" spans="2:4" x14ac:dyDescent="0.25">
      <c r="B46" s="93" t="s">
        <v>76</v>
      </c>
      <c r="C46" s="52">
        <v>2655235.2799999998</v>
      </c>
      <c r="D46" s="52">
        <v>3254045.67</v>
      </c>
    </row>
    <row r="47" spans="2:4" x14ac:dyDescent="0.25">
      <c r="B47" s="88" t="s">
        <v>51</v>
      </c>
      <c r="C47" s="52">
        <v>190886.68000000002</v>
      </c>
      <c r="D47" s="52">
        <v>242341.34</v>
      </c>
    </row>
    <row r="48" spans="2:4" x14ac:dyDescent="0.25">
      <c r="B48" s="93" t="s">
        <v>80</v>
      </c>
      <c r="C48" s="52">
        <v>190886.68</v>
      </c>
      <c r="D48" s="52">
        <v>242341.34</v>
      </c>
    </row>
    <row r="49" spans="2:4" x14ac:dyDescent="0.25">
      <c r="B49" s="93" t="s">
        <v>78</v>
      </c>
      <c r="C49" s="52">
        <v>190886.68</v>
      </c>
      <c r="D49" s="52">
        <v>263230.94</v>
      </c>
    </row>
    <row r="50" spans="2:4" x14ac:dyDescent="0.25">
      <c r="B50" s="93" t="s">
        <v>79</v>
      </c>
      <c r="C50" s="52">
        <v>190886.68</v>
      </c>
      <c r="D50" s="52">
        <v>303951.5</v>
      </c>
    </row>
    <row r="51" spans="2:4" x14ac:dyDescent="0.25">
      <c r="B51" s="88" t="s">
        <v>52</v>
      </c>
      <c r="C51" s="52">
        <v>244901.45</v>
      </c>
      <c r="D51" s="52">
        <v>380235</v>
      </c>
    </row>
    <row r="52" spans="2:4" x14ac:dyDescent="0.25">
      <c r="B52" s="93" t="s">
        <v>81</v>
      </c>
      <c r="C52" s="52">
        <v>244901.45</v>
      </c>
      <c r="D52" s="52"/>
    </row>
    <row r="53" spans="2:4" x14ac:dyDescent="0.25">
      <c r="B53" s="93" t="s">
        <v>78</v>
      </c>
      <c r="C53" s="52">
        <v>244901.45</v>
      </c>
      <c r="D53" s="52">
        <v>380235</v>
      </c>
    </row>
    <row r="54" spans="2:4" x14ac:dyDescent="0.25">
      <c r="B54" s="93" t="s">
        <v>82</v>
      </c>
      <c r="C54" s="52">
        <v>244901.45</v>
      </c>
      <c r="D54" s="52">
        <v>454926</v>
      </c>
    </row>
    <row r="55" spans="2:4" x14ac:dyDescent="0.25">
      <c r="B55" s="93" t="s">
        <v>79</v>
      </c>
      <c r="C55" s="52">
        <v>244901.45</v>
      </c>
      <c r="D55" s="52">
        <v>534905.59999999998</v>
      </c>
    </row>
    <row r="56" spans="2:4" x14ac:dyDescent="0.25">
      <c r="B56" s="88" t="s">
        <v>54</v>
      </c>
      <c r="C56" s="52">
        <v>471462.7</v>
      </c>
      <c r="D56" s="52">
        <v>584516.03</v>
      </c>
    </row>
    <row r="57" spans="2:4" x14ac:dyDescent="0.25">
      <c r="B57" s="93" t="s">
        <v>84</v>
      </c>
      <c r="C57" s="52"/>
      <c r="D57" s="52"/>
    </row>
    <row r="58" spans="2:4" x14ac:dyDescent="0.25">
      <c r="B58" s="93" t="s">
        <v>67</v>
      </c>
      <c r="C58" s="52">
        <v>471462.7</v>
      </c>
      <c r="D58" s="52">
        <v>584516.03</v>
      </c>
    </row>
    <row r="59" spans="2:4" x14ac:dyDescent="0.25">
      <c r="B59" s="93" t="s">
        <v>83</v>
      </c>
      <c r="C59" s="52">
        <v>471462.7</v>
      </c>
      <c r="D59" s="52">
        <v>679683</v>
      </c>
    </row>
    <row r="60" spans="2:4" x14ac:dyDescent="0.25">
      <c r="B60" s="88" t="s">
        <v>53</v>
      </c>
      <c r="C60" s="52">
        <v>107833.9</v>
      </c>
      <c r="D60" s="52">
        <v>133321.73000000001</v>
      </c>
    </row>
    <row r="61" spans="2:4" x14ac:dyDescent="0.25">
      <c r="B61" s="93" t="s">
        <v>87</v>
      </c>
      <c r="C61" s="52">
        <v>107833.9</v>
      </c>
      <c r="D61" s="52">
        <v>133321.73000000001</v>
      </c>
    </row>
    <row r="62" spans="2:4" x14ac:dyDescent="0.25">
      <c r="B62" s="93" t="s">
        <v>88</v>
      </c>
      <c r="C62" s="52">
        <v>107833.9</v>
      </c>
      <c r="D62" s="52">
        <v>147116.25</v>
      </c>
    </row>
    <row r="63" spans="2:4" x14ac:dyDescent="0.25">
      <c r="B63" s="93" t="s">
        <v>85</v>
      </c>
      <c r="C63" s="52">
        <v>107833.9</v>
      </c>
      <c r="D63" s="52">
        <v>160000</v>
      </c>
    </row>
    <row r="64" spans="2:4" x14ac:dyDescent="0.25">
      <c r="B64" s="93" t="s">
        <v>86</v>
      </c>
      <c r="C64" s="52">
        <v>107833.9</v>
      </c>
      <c r="D64" s="52">
        <v>178594.6</v>
      </c>
    </row>
    <row r="65" spans="2:4" x14ac:dyDescent="0.25">
      <c r="B65" s="88" t="s">
        <v>55</v>
      </c>
      <c r="C65" s="52">
        <v>264012</v>
      </c>
      <c r="D65" s="52">
        <v>238170</v>
      </c>
    </row>
    <row r="66" spans="2:4" x14ac:dyDescent="0.25">
      <c r="B66" s="93" t="s">
        <v>90</v>
      </c>
      <c r="C66" s="52">
        <v>264012</v>
      </c>
      <c r="D66" s="52">
        <v>238170</v>
      </c>
    </row>
    <row r="67" spans="2:4" x14ac:dyDescent="0.25">
      <c r="B67" s="93" t="s">
        <v>91</v>
      </c>
      <c r="C67" s="52">
        <v>264012</v>
      </c>
      <c r="D67" s="52">
        <v>263364</v>
      </c>
    </row>
    <row r="68" spans="2:4" x14ac:dyDescent="0.25">
      <c r="B68" s="93" t="s">
        <v>89</v>
      </c>
      <c r="C68" s="52">
        <v>264012</v>
      </c>
      <c r="D68" s="52">
        <v>264950</v>
      </c>
    </row>
    <row r="69" spans="2:4" x14ac:dyDescent="0.25">
      <c r="B69" s="88" t="s">
        <v>56</v>
      </c>
      <c r="C69" s="52">
        <v>130395.93999999999</v>
      </c>
      <c r="D69" s="52">
        <v>121874.77</v>
      </c>
    </row>
    <row r="70" spans="2:4" x14ac:dyDescent="0.25">
      <c r="B70" s="93" t="s">
        <v>94</v>
      </c>
      <c r="C70" s="52">
        <v>130395.94</v>
      </c>
      <c r="D70" s="52">
        <v>121874.77</v>
      </c>
    </row>
    <row r="71" spans="2:4" x14ac:dyDescent="0.25">
      <c r="B71" s="93" t="s">
        <v>93</v>
      </c>
      <c r="C71" s="52">
        <v>130395.94</v>
      </c>
      <c r="D71" s="52">
        <v>123909.54</v>
      </c>
    </row>
    <row r="72" spans="2:4" x14ac:dyDescent="0.25">
      <c r="B72" s="93" t="s">
        <v>96</v>
      </c>
      <c r="C72" s="52">
        <v>130395.94</v>
      </c>
      <c r="D72" s="52">
        <v>137141</v>
      </c>
    </row>
    <row r="73" spans="2:4" x14ac:dyDescent="0.25">
      <c r="B73" s="93" t="s">
        <v>97</v>
      </c>
      <c r="C73" s="52">
        <v>130395.94</v>
      </c>
      <c r="D73" s="52">
        <v>142466.23000000001</v>
      </c>
    </row>
    <row r="74" spans="2:4" x14ac:dyDescent="0.25">
      <c r="B74" s="93" t="s">
        <v>92</v>
      </c>
      <c r="C74" s="52">
        <v>130395.94</v>
      </c>
      <c r="D74" s="52">
        <v>144179.07999999999</v>
      </c>
    </row>
    <row r="75" spans="2:4" x14ac:dyDescent="0.25">
      <c r="B75" s="93" t="s">
        <v>95</v>
      </c>
      <c r="C75" s="52">
        <v>130395.94</v>
      </c>
      <c r="D75" s="52">
        <v>172316.31</v>
      </c>
    </row>
    <row r="76" spans="2:4" x14ac:dyDescent="0.25">
      <c r="B76" s="88" t="s">
        <v>19</v>
      </c>
      <c r="C76" s="52">
        <v>279899.5</v>
      </c>
      <c r="D76" s="52">
        <v>231506.85</v>
      </c>
    </row>
    <row r="77" spans="2:4" x14ac:dyDescent="0.25">
      <c r="B77" s="93" t="s">
        <v>98</v>
      </c>
      <c r="C77" s="52">
        <v>279899.5</v>
      </c>
      <c r="D77" s="52">
        <v>231506.85</v>
      </c>
    </row>
    <row r="78" spans="2:4" x14ac:dyDescent="0.25">
      <c r="B78" s="93" t="s">
        <v>99</v>
      </c>
      <c r="C78" s="52">
        <v>279899.5</v>
      </c>
      <c r="D78" s="52">
        <v>244568</v>
      </c>
    </row>
    <row r="79" spans="2:4" x14ac:dyDescent="0.25">
      <c r="B79" s="88" t="s">
        <v>18</v>
      </c>
      <c r="C79" s="52">
        <v>211214</v>
      </c>
      <c r="D79" s="52">
        <v>165000</v>
      </c>
    </row>
    <row r="80" spans="2:4" x14ac:dyDescent="0.25">
      <c r="B80" s="93" t="s">
        <v>100</v>
      </c>
      <c r="C80" s="52">
        <v>211214</v>
      </c>
      <c r="D80" s="52">
        <v>165000</v>
      </c>
    </row>
    <row r="81" spans="2:4" x14ac:dyDescent="0.25">
      <c r="B81" s="93" t="s">
        <v>103</v>
      </c>
      <c r="C81" s="52">
        <v>211214</v>
      </c>
      <c r="D81" s="52">
        <v>169750</v>
      </c>
    </row>
    <row r="82" spans="2:4" x14ac:dyDescent="0.25">
      <c r="B82" s="93" t="s">
        <v>37</v>
      </c>
      <c r="C82" s="52">
        <v>211214</v>
      </c>
      <c r="D82" s="52">
        <v>170197</v>
      </c>
    </row>
    <row r="83" spans="2:4" x14ac:dyDescent="0.25">
      <c r="B83" s="93" t="s">
        <v>102</v>
      </c>
      <c r="C83" s="52">
        <v>211214</v>
      </c>
      <c r="D83" s="52">
        <v>176703</v>
      </c>
    </row>
    <row r="84" spans="2:4" x14ac:dyDescent="0.25">
      <c r="B84" s="93" t="s">
        <v>101</v>
      </c>
      <c r="C84" s="52">
        <v>211214</v>
      </c>
      <c r="D84" s="52">
        <v>263265.46000000002</v>
      </c>
    </row>
    <row r="85" spans="2:4" x14ac:dyDescent="0.25">
      <c r="B85" s="88" t="s">
        <v>17</v>
      </c>
      <c r="C85" s="52">
        <v>111534</v>
      </c>
      <c r="D85" s="52">
        <v>101792.75</v>
      </c>
    </row>
    <row r="86" spans="2:4" x14ac:dyDescent="0.25">
      <c r="B86" s="93" t="s">
        <v>104</v>
      </c>
      <c r="C86" s="52">
        <v>111534</v>
      </c>
      <c r="D86" s="52">
        <v>101792.75</v>
      </c>
    </row>
    <row r="87" spans="2:4" x14ac:dyDescent="0.25">
      <c r="B87" s="93" t="s">
        <v>105</v>
      </c>
      <c r="C87" s="52">
        <v>111534</v>
      </c>
      <c r="D87" s="52">
        <v>117000</v>
      </c>
    </row>
    <row r="88" spans="2:4" x14ac:dyDescent="0.25">
      <c r="B88" s="93" t="s">
        <v>106</v>
      </c>
      <c r="C88" s="52">
        <v>111534</v>
      </c>
      <c r="D88" s="52">
        <v>127817.44</v>
      </c>
    </row>
    <row r="89" spans="2:4" x14ac:dyDescent="0.25">
      <c r="B89" s="93" t="s">
        <v>102</v>
      </c>
      <c r="C89" s="52">
        <v>111534</v>
      </c>
      <c r="D89" s="52">
        <v>134170</v>
      </c>
    </row>
    <row r="90" spans="2:4" x14ac:dyDescent="0.25">
      <c r="B90" s="88" t="s">
        <v>57</v>
      </c>
      <c r="C90" s="52">
        <v>261141.18</v>
      </c>
      <c r="D90" s="52">
        <v>156339.03</v>
      </c>
    </row>
    <row r="91" spans="2:4" x14ac:dyDescent="0.25">
      <c r="B91" s="93" t="s">
        <v>116</v>
      </c>
      <c r="C91" s="52"/>
      <c r="D91" s="52"/>
    </row>
    <row r="92" spans="2:4" x14ac:dyDescent="0.25">
      <c r="B92" s="93" t="s">
        <v>107</v>
      </c>
      <c r="C92" s="52">
        <v>261141.18</v>
      </c>
      <c r="D92" s="52">
        <v>156339.03</v>
      </c>
    </row>
    <row r="93" spans="2:4" x14ac:dyDescent="0.25">
      <c r="B93" s="93" t="s">
        <v>35</v>
      </c>
      <c r="C93" s="52">
        <v>261141.18</v>
      </c>
      <c r="D93" s="52">
        <v>249908.64</v>
      </c>
    </row>
    <row r="94" spans="2:4" x14ac:dyDescent="0.25">
      <c r="B94" s="93" t="s">
        <v>108</v>
      </c>
      <c r="C94" s="52">
        <v>261141.18</v>
      </c>
      <c r="D94" s="52">
        <v>262227.01</v>
      </c>
    </row>
    <row r="95" spans="2:4" x14ac:dyDescent="0.25">
      <c r="B95" s="93" t="s">
        <v>97</v>
      </c>
      <c r="C95" s="52">
        <v>261141.18</v>
      </c>
      <c r="D95" s="52">
        <v>262317.95</v>
      </c>
    </row>
    <row r="96" spans="2:4" x14ac:dyDescent="0.25">
      <c r="B96" s="93" t="s">
        <v>109</v>
      </c>
      <c r="C96" s="52">
        <v>261141.18</v>
      </c>
      <c r="D96" s="52">
        <v>269772.7</v>
      </c>
    </row>
    <row r="97" spans="2:4" x14ac:dyDescent="0.25">
      <c r="B97" s="93" t="s">
        <v>110</v>
      </c>
      <c r="C97" s="52">
        <v>261141.18</v>
      </c>
      <c r="D97" s="52">
        <v>274195.51</v>
      </c>
    </row>
    <row r="98" spans="2:4" x14ac:dyDescent="0.25">
      <c r="B98" s="93" t="s">
        <v>111</v>
      </c>
      <c r="C98" s="52">
        <v>261141.18</v>
      </c>
      <c r="D98" s="52">
        <v>307623.42</v>
      </c>
    </row>
    <row r="99" spans="2:4" x14ac:dyDescent="0.25">
      <c r="B99" s="93" t="s">
        <v>112</v>
      </c>
      <c r="C99" s="52">
        <v>261141.18</v>
      </c>
      <c r="D99" s="52">
        <v>308426.64</v>
      </c>
    </row>
    <row r="100" spans="2:4" x14ac:dyDescent="0.25">
      <c r="B100" s="93" t="s">
        <v>113</v>
      </c>
      <c r="C100" s="52">
        <v>261141.18</v>
      </c>
      <c r="D100" s="52">
        <v>309485</v>
      </c>
    </row>
    <row r="101" spans="2:4" x14ac:dyDescent="0.25">
      <c r="B101" s="93" t="s">
        <v>114</v>
      </c>
      <c r="C101" s="52">
        <v>261141.18</v>
      </c>
      <c r="D101" s="52">
        <v>342739.5</v>
      </c>
    </row>
    <row r="102" spans="2:4" x14ac:dyDescent="0.25">
      <c r="B102" s="93" t="s">
        <v>115</v>
      </c>
      <c r="C102" s="52">
        <v>261141.18</v>
      </c>
      <c r="D102" s="52">
        <v>378634.2</v>
      </c>
    </row>
    <row r="103" spans="2:4" x14ac:dyDescent="0.25">
      <c r="B103" s="88" t="s">
        <v>58</v>
      </c>
      <c r="C103" s="52">
        <v>45000</v>
      </c>
      <c r="D103" s="52">
        <v>44900</v>
      </c>
    </row>
    <row r="104" spans="2:4" x14ac:dyDescent="0.25">
      <c r="B104" s="93" t="s">
        <v>118</v>
      </c>
      <c r="C104" s="52">
        <v>45000</v>
      </c>
      <c r="D104" s="52">
        <v>44900</v>
      </c>
    </row>
    <row r="105" spans="2:4" x14ac:dyDescent="0.25">
      <c r="B105" s="93" t="s">
        <v>117</v>
      </c>
      <c r="C105" s="52">
        <v>45000</v>
      </c>
      <c r="D105" s="52">
        <v>47269</v>
      </c>
    </row>
    <row r="106" spans="2:4" x14ac:dyDescent="0.25">
      <c r="B106" s="88" t="s">
        <v>59</v>
      </c>
      <c r="C106" s="52">
        <v>18850</v>
      </c>
      <c r="D106" s="52">
        <v>18435</v>
      </c>
    </row>
    <row r="107" spans="2:4" x14ac:dyDescent="0.25">
      <c r="B107" s="93" t="s">
        <v>121</v>
      </c>
      <c r="C107" s="52">
        <v>18850</v>
      </c>
      <c r="D107" s="52">
        <v>18435</v>
      </c>
    </row>
    <row r="108" spans="2:4" x14ac:dyDescent="0.25">
      <c r="B108" s="93" t="s">
        <v>120</v>
      </c>
      <c r="C108" s="52">
        <v>18850</v>
      </c>
      <c r="D108" s="52">
        <v>19260</v>
      </c>
    </row>
    <row r="109" spans="2:4" x14ac:dyDescent="0.25">
      <c r="B109" s="93" t="s">
        <v>123</v>
      </c>
      <c r="C109" s="52">
        <v>18850</v>
      </c>
      <c r="D109" s="52">
        <v>21170</v>
      </c>
    </row>
    <row r="110" spans="2:4" x14ac:dyDescent="0.25">
      <c r="B110" s="93" t="s">
        <v>124</v>
      </c>
      <c r="C110" s="52">
        <v>18850</v>
      </c>
      <c r="D110" s="52">
        <v>22338</v>
      </c>
    </row>
    <row r="111" spans="2:4" x14ac:dyDescent="0.25">
      <c r="B111" s="93" t="s">
        <v>119</v>
      </c>
      <c r="C111" s="52">
        <v>18850</v>
      </c>
      <c r="D111" s="52">
        <v>28245</v>
      </c>
    </row>
    <row r="112" spans="2:4" x14ac:dyDescent="0.25">
      <c r="B112" s="93" t="s">
        <v>122</v>
      </c>
      <c r="C112" s="52">
        <v>18850</v>
      </c>
      <c r="D112" s="52">
        <v>29880</v>
      </c>
    </row>
    <row r="113" spans="2:4" x14ac:dyDescent="0.25">
      <c r="B113" s="88" t="s">
        <v>48</v>
      </c>
      <c r="C113" s="52">
        <v>336765.64187499986</v>
      </c>
      <c r="D113" s="52">
        <v>18435</v>
      </c>
    </row>
  </sheetData>
  <mergeCells count="1">
    <mergeCell ref="A1:H1"/>
  </mergeCells>
  <conditionalFormatting sqref="I4:I19">
    <cfRule type="cellIs" dxfId="3" priority="1" operator="greaterThan">
      <formula>0</formula>
    </cfRule>
    <cfRule type="cellIs" dxfId="2" priority="2" operator="lessThan">
      <formula>0</formula>
    </cfRule>
  </conditionalFormatting>
  <pageMargins left="0.7" right="0.7" top="0.75" bottom="0.75" header="0.3" footer="0.3"/>
  <pageSetup paperSize="9" scale="7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33030-B5EE-4451-A439-BE36773925FA}">
  <sheetPr>
    <pageSetUpPr fitToPage="1"/>
  </sheetPr>
  <dimension ref="A1:P113"/>
  <sheetViews>
    <sheetView topLeftCell="A4" zoomScale="85" zoomScaleNormal="85" workbookViewId="0">
      <selection activeCell="J17" sqref="J17"/>
    </sheetView>
  </sheetViews>
  <sheetFormatPr baseColWidth="10" defaultColWidth="11.44140625" defaultRowHeight="13.2" x14ac:dyDescent="0.25"/>
  <cols>
    <col min="1" max="1" width="14.109375" style="101" customWidth="1"/>
    <col min="2" max="2" width="28" style="22" bestFit="1" customWidth="1"/>
    <col min="3" max="3" width="27.5546875" style="105" bestFit="1" customWidth="1"/>
    <col min="4" max="4" width="21.77734375" style="22" bestFit="1" customWidth="1"/>
    <col min="5" max="5" width="29" style="105" bestFit="1" customWidth="1"/>
    <col min="6" max="6" width="4" style="22" bestFit="1" customWidth="1"/>
    <col min="7" max="7" width="26.6640625" style="22" customWidth="1"/>
    <col min="8" max="8" width="11.44140625" style="22"/>
    <col min="9" max="9" width="12.88671875" style="22" bestFit="1" customWidth="1"/>
    <col min="10" max="10" width="27.109375" style="22" customWidth="1"/>
    <col min="11" max="11" width="19.33203125" style="22" customWidth="1"/>
    <col min="12" max="12" width="21.44140625" style="22" customWidth="1"/>
    <col min="13" max="15" width="11.44140625" style="22"/>
    <col min="16" max="16" width="15.44140625" style="22" customWidth="1"/>
    <col min="17" max="16384" width="11.44140625" style="22"/>
  </cols>
  <sheetData>
    <row r="1" spans="1:16" ht="15.6" x14ac:dyDescent="0.3">
      <c r="A1" s="128" t="s">
        <v>127</v>
      </c>
      <c r="B1" s="129"/>
      <c r="C1" s="129"/>
      <c r="D1" s="129"/>
      <c r="E1" s="129"/>
      <c r="F1" s="129"/>
      <c r="G1" s="130"/>
      <c r="H1" s="130"/>
      <c r="O1" s="120" t="s">
        <v>63</v>
      </c>
      <c r="P1" s="120"/>
    </row>
    <row r="2" spans="1:16" x14ac:dyDescent="0.25">
      <c r="O2" s="121" t="s">
        <v>64</v>
      </c>
      <c r="P2" s="121"/>
    </row>
    <row r="3" spans="1:16" ht="30" customHeight="1" x14ac:dyDescent="0.25">
      <c r="A3" s="32" t="s">
        <v>2</v>
      </c>
      <c r="B3" s="32" t="s">
        <v>23</v>
      </c>
      <c r="C3" s="32" t="s">
        <v>12</v>
      </c>
      <c r="D3" s="32" t="s">
        <v>22</v>
      </c>
      <c r="E3" s="32" t="s">
        <v>27</v>
      </c>
      <c r="F3" s="33"/>
      <c r="G3" s="32" t="s">
        <v>62</v>
      </c>
      <c r="H3" s="34" t="s">
        <v>26</v>
      </c>
      <c r="I3" s="34" t="s">
        <v>31</v>
      </c>
      <c r="J3" s="40"/>
      <c r="K3" s="32" t="s">
        <v>28</v>
      </c>
      <c r="O3" s="121" t="s">
        <v>65</v>
      </c>
      <c r="P3" s="121"/>
    </row>
    <row r="4" spans="1:16" ht="27.75" customHeight="1" x14ac:dyDescent="0.25">
      <c r="A4" s="99">
        <v>1</v>
      </c>
      <c r="B4" s="99" t="s">
        <v>21</v>
      </c>
      <c r="C4" s="102">
        <f>COUNTIF(Offres[Intitulé Lot],'Analyse avec mieux disant '!B4)</f>
        <v>5</v>
      </c>
      <c r="D4" s="106">
        <f>_xlfn.MINIFS(Offres[MONTANT € HT
AE],Offres[Intitulé Lot],'Analyse avec mieux disant '!B4)</f>
        <v>272000</v>
      </c>
      <c r="E4" s="123" t="str">
        <f>_xlfn.XLOOKUP(D4,Offres[MONTANT € HT
AE],Offres[Soumissionnaires],"",0)</f>
        <v>SARL LAMOU</v>
      </c>
      <c r="F4" s="29"/>
      <c r="G4" s="31">
        <v>236137.5</v>
      </c>
      <c r="H4" s="38">
        <f>I4/G4</f>
        <v>0.15187126144725002</v>
      </c>
      <c r="I4" s="39">
        <f>(D4-G4)</f>
        <v>35862.5</v>
      </c>
      <c r="J4" s="49"/>
      <c r="K4" s="40"/>
      <c r="L4" s="25"/>
      <c r="M4" s="25"/>
    </row>
    <row r="5" spans="1:16" ht="15" customHeight="1" x14ac:dyDescent="0.3">
      <c r="A5" s="99">
        <v>2</v>
      </c>
      <c r="B5" s="99" t="s">
        <v>20</v>
      </c>
      <c r="C5" s="102">
        <f>COUNTIF(Offres[Intitulé Lot],'Analyse avec mieux disant '!B5)</f>
        <v>3</v>
      </c>
      <c r="D5" s="106">
        <f>_xlfn.MINIFS(Offres[MONTANT € HT
AE],Offres[Intitulé Lot],'Analyse avec mieux disant '!B5)</f>
        <v>26050</v>
      </c>
      <c r="E5" s="106" t="str">
        <f>_xlfn.XLOOKUP(D5,Offres[MONTANT € HT
AE],Offres[Soumissionnaires],"",0)</f>
        <v>BAGELOC</v>
      </c>
      <c r="F5" s="29"/>
      <c r="G5" s="31">
        <v>37592</v>
      </c>
      <c r="H5" s="38">
        <f t="shared" ref="H5:H18" si="0">I5/G5</f>
        <v>-0.30703341136412005</v>
      </c>
      <c r="I5" s="39">
        <f t="shared" ref="I5:I18" si="1">(D5-G5)</f>
        <v>-11542</v>
      </c>
      <c r="J5" s="50"/>
      <c r="K5" s="40"/>
      <c r="L5" s="25"/>
      <c r="M5" s="25"/>
    </row>
    <row r="6" spans="1:16" ht="15" customHeight="1" x14ac:dyDescent="0.25">
      <c r="A6" s="99">
        <v>3</v>
      </c>
      <c r="B6" s="99" t="s">
        <v>50</v>
      </c>
      <c r="C6" s="102">
        <f>COUNTIF(Offres[Intitulé Lot],'Analyse avec mieux disant '!B6)</f>
        <v>4</v>
      </c>
      <c r="D6" s="106">
        <f>_xlfn.MINIFS(Offres[MONTANT € HT
AE],Offres[Intitulé Lot],'Analyse avec mieux disant '!B6)</f>
        <v>2686129.83</v>
      </c>
      <c r="E6" s="106" t="str">
        <f>_xlfn.XLOOKUP(D6,Offres[MONTANT € HT
AE],Offres[Soumissionnaires],"",0)</f>
        <v>RDC</v>
      </c>
      <c r="F6" s="29"/>
      <c r="G6" s="31">
        <v>2655235.2799999998</v>
      </c>
      <c r="H6" s="38">
        <f t="shared" si="0"/>
        <v>1.163533425181074E-2</v>
      </c>
      <c r="I6" s="39">
        <f t="shared" si="1"/>
        <v>30894.550000000279</v>
      </c>
      <c r="J6" s="30"/>
      <c r="K6" s="40"/>
      <c r="L6" s="25"/>
      <c r="M6" s="25"/>
    </row>
    <row r="7" spans="1:16" ht="27.75" customHeight="1" x14ac:dyDescent="0.25">
      <c r="A7" s="99">
        <v>4</v>
      </c>
      <c r="B7" s="99" t="s">
        <v>51</v>
      </c>
      <c r="C7" s="102">
        <f>COUNTIF(Offres[Intitulé Lot],'Analyse avec mieux disant '!B7)</f>
        <v>3</v>
      </c>
      <c r="D7" s="106">
        <f>_xlfn.MINIFS(Offres[MONTANT € HT
AE],Offres[Intitulé Lot],'Analyse avec mieux disant '!B7)</f>
        <v>242341.34</v>
      </c>
      <c r="E7" s="123" t="str">
        <f>_xlfn.XLOOKUP(D7,Offres[MONTANT € HT
AE],Offres[Soumissionnaires],"",0)</f>
        <v>JB2C</v>
      </c>
      <c r="F7" s="47"/>
      <c r="G7" s="48">
        <v>190886.68</v>
      </c>
      <c r="H7" s="38">
        <f t="shared" si="0"/>
        <v>0.26955605283721212</v>
      </c>
      <c r="I7" s="39">
        <f t="shared" si="1"/>
        <v>51454.66</v>
      </c>
      <c r="J7" s="51"/>
      <c r="K7" s="40"/>
      <c r="L7" s="25"/>
    </row>
    <row r="8" spans="1:16" ht="15" customHeight="1" x14ac:dyDescent="0.25">
      <c r="A8" s="99">
        <v>5</v>
      </c>
      <c r="B8" s="99" t="s">
        <v>52</v>
      </c>
      <c r="C8" s="102">
        <f>COUNTIF(Offres[Intitulé Lot],'Analyse avec mieux disant '!B8)</f>
        <v>4</v>
      </c>
      <c r="D8" s="106">
        <f>_xlfn.MINIFS(Offres[MONTANT € HT
AE],Offres[Intitulé Lot],'Analyse avec mieux disant '!B8)</f>
        <v>380235</v>
      </c>
      <c r="E8" s="106" t="str">
        <f>_xlfn.XLOOKUP(D8,Offres[MONTANT € HT
AE],Offres[Soumissionnaires],"",0)</f>
        <v>HJP</v>
      </c>
      <c r="F8" s="47"/>
      <c r="G8" s="48">
        <v>244901.45</v>
      </c>
      <c r="H8" s="38">
        <f t="shared" si="0"/>
        <v>0.55260411892212147</v>
      </c>
      <c r="I8" s="39">
        <f t="shared" si="1"/>
        <v>135333.54999999999</v>
      </c>
      <c r="J8" s="30"/>
      <c r="K8" s="40"/>
      <c r="L8" s="25"/>
    </row>
    <row r="9" spans="1:16" ht="15" customHeight="1" x14ac:dyDescent="0.3">
      <c r="A9" s="99">
        <v>6</v>
      </c>
      <c r="B9" s="99" t="s">
        <v>54</v>
      </c>
      <c r="C9" s="102">
        <f>COUNTIF(Offres[Intitulé Lot],'Analyse avec mieux disant '!B9)</f>
        <v>3</v>
      </c>
      <c r="D9" s="106">
        <f>_xlfn.MINIFS(Offres[MONTANT € HT
AE],Offres[Intitulé Lot],'Analyse avec mieux disant '!B9)</f>
        <v>584516.03</v>
      </c>
      <c r="E9" s="123" t="str">
        <f>_xlfn.XLOOKUP(D9,Offres[MONTANT € HT
AE],Offres[Soumissionnaires],"",0)</f>
        <v>GOUZOU</v>
      </c>
      <c r="F9" s="47"/>
      <c r="G9" s="48">
        <v>471462.7</v>
      </c>
      <c r="H9" s="38">
        <f t="shared" si="0"/>
        <v>0.23979273439871279</v>
      </c>
      <c r="I9" s="39">
        <f t="shared" si="1"/>
        <v>113053.33000000002</v>
      </c>
      <c r="J9" s="50"/>
      <c r="K9" s="40"/>
      <c r="L9" s="25"/>
    </row>
    <row r="10" spans="1:16" ht="15" customHeight="1" x14ac:dyDescent="0.3">
      <c r="A10" s="99">
        <v>7</v>
      </c>
      <c r="B10" s="99" t="s">
        <v>53</v>
      </c>
      <c r="C10" s="102">
        <f>COUNTIF(Offres[Intitulé Lot],'Analyse avec mieux disant '!B10)</f>
        <v>4</v>
      </c>
      <c r="D10" s="106">
        <f>_xlfn.MINIFS(Offres[MONTANT € HT
AE],Offres[Intitulé Lot],'Analyse avec mieux disant '!B10)</f>
        <v>133321.73000000001</v>
      </c>
      <c r="E10" s="106" t="str">
        <f>_xlfn.XLOOKUP(D10,Offres[MONTANT € HT
AE],Offres[Soumissionnaires],"",0)</f>
        <v>METALDOR</v>
      </c>
      <c r="F10" s="47"/>
      <c r="G10" s="48">
        <v>107833.9</v>
      </c>
      <c r="H10" s="38">
        <f t="shared" si="0"/>
        <v>0.23636194183832746</v>
      </c>
      <c r="I10" s="39">
        <f t="shared" si="1"/>
        <v>25487.830000000016</v>
      </c>
      <c r="J10" s="50"/>
      <c r="K10" s="40"/>
      <c r="L10" s="25"/>
    </row>
    <row r="11" spans="1:16" ht="28.5" customHeight="1" x14ac:dyDescent="0.25">
      <c r="A11" s="99">
        <v>8</v>
      </c>
      <c r="B11" s="99" t="s">
        <v>55</v>
      </c>
      <c r="C11" s="102">
        <f>COUNTIF(Offres[Intitulé Lot],'Analyse avec mieux disant '!B11)</f>
        <v>3</v>
      </c>
      <c r="D11" s="106">
        <f>_xlfn.MINIFS(Offres[MONTANT € HT
AE],Offres[Intitulé Lot],'Analyse avec mieux disant '!B11)</f>
        <v>238170</v>
      </c>
      <c r="E11" s="106" t="str">
        <f>_xlfn.XLOOKUP(D11,Offres[MONTANT € HT
AE],Offres[Soumissionnaires],"",0)</f>
        <v>TTPY</v>
      </c>
      <c r="F11" s="47"/>
      <c r="G11" s="48">
        <v>264012</v>
      </c>
      <c r="H11" s="38">
        <f t="shared" si="0"/>
        <v>-9.7881914458433708E-2</v>
      </c>
      <c r="I11" s="39">
        <f t="shared" si="1"/>
        <v>-25842</v>
      </c>
      <c r="J11" s="49"/>
      <c r="K11" s="40"/>
      <c r="L11" s="25"/>
    </row>
    <row r="12" spans="1:16" ht="15" customHeight="1" x14ac:dyDescent="0.3">
      <c r="A12" s="99">
        <v>9</v>
      </c>
      <c r="B12" s="99" t="s">
        <v>56</v>
      </c>
      <c r="C12" s="102">
        <f>COUNTIF(Offres[Intitulé Lot],'Analyse avec mieux disant '!B12)</f>
        <v>6</v>
      </c>
      <c r="D12" s="106">
        <f>_xlfn.MINIFS(Offres[MONTANT € HT
AE],Offres[Intitulé Lot],'Analyse avec mieux disant '!B12)</f>
        <v>121874.77</v>
      </c>
      <c r="E12" s="106" t="str">
        <f>_xlfn.XLOOKUP(D12,Offres[MONTANT € HT
AE],Offres[Soumissionnaires],"",0)</f>
        <v>RENOV' BAT</v>
      </c>
      <c r="F12" s="47"/>
      <c r="G12" s="48">
        <v>130395.94</v>
      </c>
      <c r="H12" s="38">
        <f t="shared" si="0"/>
        <v>-6.5348430326895135E-2</v>
      </c>
      <c r="I12" s="39">
        <f t="shared" si="1"/>
        <v>-8521.1699999999983</v>
      </c>
      <c r="J12" s="50"/>
      <c r="K12" s="40"/>
      <c r="L12" s="25"/>
    </row>
    <row r="13" spans="1:16" ht="15" customHeight="1" x14ac:dyDescent="0.3">
      <c r="A13" s="99">
        <v>10</v>
      </c>
      <c r="B13" s="99" t="s">
        <v>19</v>
      </c>
      <c r="C13" s="102">
        <f>COUNTIF(Offres[Intitulé Lot],'Analyse avec mieux disant '!B13)</f>
        <v>2</v>
      </c>
      <c r="D13" s="106">
        <f>_xlfn.MINIFS(Offres[MONTANT € HT
AE],Offres[Intitulé Lot],'Analyse avec mieux disant '!B13)</f>
        <v>231506.85</v>
      </c>
      <c r="E13" s="106" t="str">
        <f>_xlfn.XLOOKUP(D13,Offres[MONTANT € HT
AE],Offres[Soumissionnaires],"",0)</f>
        <v>GROUPELECTRICITE</v>
      </c>
      <c r="F13" s="47"/>
      <c r="G13" s="48">
        <v>279899.5</v>
      </c>
      <c r="H13" s="38">
        <f t="shared" si="0"/>
        <v>-0.17289294907636488</v>
      </c>
      <c r="I13" s="39">
        <f t="shared" si="1"/>
        <v>-48392.649999999994</v>
      </c>
      <c r="J13" s="50"/>
      <c r="K13" s="40"/>
      <c r="L13" s="25"/>
    </row>
    <row r="14" spans="1:16" ht="15" customHeight="1" x14ac:dyDescent="0.3">
      <c r="A14" s="99">
        <v>11</v>
      </c>
      <c r="B14" s="99" t="s">
        <v>18</v>
      </c>
      <c r="C14" s="102">
        <f>COUNTIF(Offres[Intitulé Lot],'Analyse avec mieux disant '!B14)</f>
        <v>5</v>
      </c>
      <c r="D14" s="106">
        <f>_xlfn.MINIFS(Offres[MONTANT € HT
AE],Offres[Intitulé Lot],'Analyse avec mieux disant '!B14)</f>
        <v>165000</v>
      </c>
      <c r="E14" s="106" t="str">
        <f>_xlfn.XLOOKUP(D14,Offres[MONTANT € HT
AE],Offres[Soumissionnaires],"",0)</f>
        <v xml:space="preserve">OMNIS </v>
      </c>
      <c r="F14" s="47"/>
      <c r="G14" s="48">
        <v>211214</v>
      </c>
      <c r="H14" s="38">
        <f t="shared" si="0"/>
        <v>-0.21880178397265332</v>
      </c>
      <c r="I14" s="39">
        <f t="shared" si="1"/>
        <v>-46214</v>
      </c>
      <c r="J14" s="50"/>
      <c r="K14" s="40"/>
      <c r="L14" s="25"/>
    </row>
    <row r="15" spans="1:16" ht="15" customHeight="1" x14ac:dyDescent="0.3">
      <c r="A15" s="99">
        <v>12</v>
      </c>
      <c r="B15" s="99" t="s">
        <v>17</v>
      </c>
      <c r="C15" s="102">
        <f>COUNTIF(Offres[Intitulé Lot],'Analyse avec mieux disant '!B15)</f>
        <v>4</v>
      </c>
      <c r="D15" s="106">
        <f>_xlfn.MINIFS(Offres[MONTANT € HT
AE],Offres[Intitulé Lot],'Analyse avec mieux disant '!B15)</f>
        <v>101792.75</v>
      </c>
      <c r="E15" s="123" t="str">
        <f>_xlfn.XLOOKUP(D15,Offres[MONTANT € HT
AE],Offres[Soumissionnaires],"",0)</f>
        <v>PSG</v>
      </c>
      <c r="F15" s="47"/>
      <c r="G15" s="48">
        <v>111534</v>
      </c>
      <c r="H15" s="38">
        <f t="shared" si="0"/>
        <v>-8.7338838381121456E-2</v>
      </c>
      <c r="I15" s="39">
        <f t="shared" si="1"/>
        <v>-9741.25</v>
      </c>
      <c r="J15" s="50"/>
      <c r="K15" s="40"/>
      <c r="L15" s="25"/>
    </row>
    <row r="16" spans="1:16" ht="15" customHeight="1" x14ac:dyDescent="0.25">
      <c r="A16" s="99">
        <v>13</v>
      </c>
      <c r="B16" s="99" t="s">
        <v>57</v>
      </c>
      <c r="C16" s="102">
        <f>COUNTIF(Offres[Intitulé Lot],'Analyse avec mieux disant '!B16)</f>
        <v>12</v>
      </c>
      <c r="D16" s="106">
        <f>_xlfn.MINIFS(Offres[MONTANT € HT
AE],Offres[Intitulé Lot],'Analyse avec mieux disant '!B16)</f>
        <v>156339.03</v>
      </c>
      <c r="E16" s="106" t="str">
        <f>_xlfn.XLOOKUP(D16,Offres[MONTANT € HT
AE],Offres[Soumissionnaires],"",0)</f>
        <v xml:space="preserve">MARINA </v>
      </c>
      <c r="F16" s="47"/>
      <c r="G16" s="48">
        <v>261141.18</v>
      </c>
      <c r="H16" s="38">
        <f t="shared" si="0"/>
        <v>-0.40132372075518691</v>
      </c>
      <c r="I16" s="39">
        <f t="shared" si="1"/>
        <v>-104802.15</v>
      </c>
      <c r="J16" s="30"/>
      <c r="K16" s="40"/>
      <c r="L16" s="25"/>
    </row>
    <row r="17" spans="1:12" ht="15" customHeight="1" x14ac:dyDescent="0.3">
      <c r="A17" s="99">
        <v>14</v>
      </c>
      <c r="B17" s="99" t="s">
        <v>58</v>
      </c>
      <c r="C17" s="102">
        <f>COUNTIF(Offres[Intitulé Lot],'Analyse avec mieux disant '!B17)</f>
        <v>2</v>
      </c>
      <c r="D17" s="106">
        <f>_xlfn.MINIFS(Offres[MONTANT € HT
AE],Offres[Intitulé Lot],'Analyse avec mieux disant '!B17)</f>
        <v>44900</v>
      </c>
      <c r="E17" s="106" t="str">
        <f>_xlfn.XLOOKUP(D17,Offres[MONTANT € HT
AE],Offres[Soumissionnaires],"",0)</f>
        <v>CEGOS</v>
      </c>
      <c r="F17" s="47"/>
      <c r="G17" s="48">
        <v>45000</v>
      </c>
      <c r="H17" s="38">
        <f t="shared" si="0"/>
        <v>-2.2222222222222222E-3</v>
      </c>
      <c r="I17" s="39">
        <f t="shared" si="1"/>
        <v>-100</v>
      </c>
      <c r="J17" s="50"/>
      <c r="K17" s="40"/>
      <c r="L17" s="25"/>
    </row>
    <row r="18" spans="1:12" ht="15" customHeight="1" x14ac:dyDescent="0.3">
      <c r="A18" s="99">
        <v>15</v>
      </c>
      <c r="B18" s="99" t="s">
        <v>59</v>
      </c>
      <c r="C18" s="102">
        <f>COUNTIF(Offres[Intitulé Lot],'Analyse avec mieux disant '!B18)</f>
        <v>6</v>
      </c>
      <c r="D18" s="106">
        <f>_xlfn.MINIFS(Offres[MONTANT € HT
AE],Offres[Intitulé Lot],'Analyse avec mieux disant '!B18)</f>
        <v>18435</v>
      </c>
      <c r="E18" s="106" t="str">
        <f>_xlfn.XLOOKUP(D18,Offres[MONTANT € HT
AE],Offres[Soumissionnaires],"",0)</f>
        <v>SAPEX</v>
      </c>
      <c r="F18" s="47"/>
      <c r="G18" s="48">
        <v>18850</v>
      </c>
      <c r="H18" s="38">
        <f t="shared" si="0"/>
        <v>-2.2015915119363395E-2</v>
      </c>
      <c r="I18" s="39">
        <f t="shared" si="1"/>
        <v>-415</v>
      </c>
      <c r="J18" s="50"/>
      <c r="K18" s="40"/>
      <c r="L18" s="25"/>
    </row>
    <row r="19" spans="1:12" ht="15" customHeight="1" x14ac:dyDescent="0.3">
      <c r="A19" s="100"/>
      <c r="B19" s="100"/>
      <c r="C19" s="111"/>
      <c r="D19" s="118">
        <f>SUM(D4:D18)</f>
        <v>5402612.3300000001</v>
      </c>
      <c r="E19" s="112"/>
      <c r="F19" s="113"/>
      <c r="G19" s="122">
        <f>SUM(G4:G18)</f>
        <v>5266096.13</v>
      </c>
      <c r="H19" s="114"/>
      <c r="I19" s="115"/>
      <c r="J19" s="116"/>
      <c r="K19" s="117"/>
    </row>
    <row r="20" spans="1:12" ht="15" customHeight="1" x14ac:dyDescent="0.25">
      <c r="A20" s="100"/>
      <c r="B20" s="35"/>
      <c r="C20" s="100" t="s">
        <v>24</v>
      </c>
      <c r="D20" s="119" t="e">
        <f>D19/P3</f>
        <v>#DIV/0!</v>
      </c>
      <c r="F20" s="35"/>
      <c r="G20" s="119" t="e">
        <f>G19/P3</f>
        <v>#DIV/0!</v>
      </c>
      <c r="H20" s="36"/>
      <c r="I20" s="110">
        <f>SUM(I4:I18)</f>
        <v>136516.20000000033</v>
      </c>
      <c r="J20" s="25"/>
    </row>
    <row r="21" spans="1:12" ht="15" customHeight="1" x14ac:dyDescent="0.25">
      <c r="A21" s="100"/>
      <c r="B21" s="35"/>
      <c r="C21" s="100" t="s">
        <v>25</v>
      </c>
      <c r="D21" s="119" t="e">
        <f>D19/P2</f>
        <v>#DIV/0!</v>
      </c>
      <c r="F21" s="35"/>
      <c r="G21" s="119" t="e">
        <f>G19/P2</f>
        <v>#DIV/0!</v>
      </c>
      <c r="H21" s="36"/>
      <c r="J21" s="37"/>
    </row>
    <row r="23" spans="1:12" x14ac:dyDescent="0.25">
      <c r="B23" s="26"/>
      <c r="C23" s="103"/>
      <c r="D23" s="28"/>
      <c r="E23" s="107"/>
    </row>
    <row r="24" spans="1:12" x14ac:dyDescent="0.25">
      <c r="C24" s="103"/>
    </row>
    <row r="25" spans="1:12" x14ac:dyDescent="0.25">
      <c r="B25" s="26"/>
      <c r="C25" s="103" t="s">
        <v>13</v>
      </c>
      <c r="D25" s="27">
        <f>+G19</f>
        <v>5266096.13</v>
      </c>
      <c r="E25" s="108"/>
    </row>
    <row r="26" spans="1:12" x14ac:dyDescent="0.25">
      <c r="C26" s="103"/>
    </row>
    <row r="27" spans="1:12" ht="15.6" x14ac:dyDescent="0.3">
      <c r="B27" s="26"/>
      <c r="C27" s="104" t="s">
        <v>15</v>
      </c>
      <c r="D27" s="43">
        <f>D19-D25</f>
        <v>136516.20000000019</v>
      </c>
      <c r="E27" s="109"/>
      <c r="F27" s="24" t="s">
        <v>16</v>
      </c>
      <c r="G27" s="23">
        <f>(D19-D25)/D25</f>
        <v>2.5923605766004158E-2</v>
      </c>
    </row>
    <row r="32" spans="1:12" x14ac:dyDescent="0.25">
      <c r="B32" s="87" t="s">
        <v>47</v>
      </c>
      <c r="C32" t="s">
        <v>61</v>
      </c>
      <c r="D32" t="s">
        <v>60</v>
      </c>
    </row>
    <row r="33" spans="2:4" x14ac:dyDescent="0.25">
      <c r="B33" s="88" t="s">
        <v>21</v>
      </c>
      <c r="C33" s="52">
        <v>236137.5</v>
      </c>
      <c r="D33" s="52">
        <v>272000</v>
      </c>
    </row>
    <row r="34" spans="2:4" x14ac:dyDescent="0.25">
      <c r="B34" s="93" t="s">
        <v>70</v>
      </c>
      <c r="C34" s="52">
        <v>236137.5</v>
      </c>
      <c r="D34" s="52">
        <v>272000</v>
      </c>
    </row>
    <row r="35" spans="2:4" x14ac:dyDescent="0.25">
      <c r="B35" s="93" t="s">
        <v>72</v>
      </c>
      <c r="C35" s="52">
        <v>236137.5</v>
      </c>
      <c r="D35" s="52">
        <v>306777.77</v>
      </c>
    </row>
    <row r="36" spans="2:4" x14ac:dyDescent="0.25">
      <c r="B36" s="93" t="s">
        <v>69</v>
      </c>
      <c r="C36" s="52">
        <v>236137.5</v>
      </c>
      <c r="D36" s="52">
        <v>316681.2</v>
      </c>
    </row>
    <row r="37" spans="2:4" x14ac:dyDescent="0.25">
      <c r="B37" s="93" t="s">
        <v>68</v>
      </c>
      <c r="C37" s="52">
        <v>236137.5</v>
      </c>
      <c r="D37" s="52">
        <v>332910.5</v>
      </c>
    </row>
    <row r="38" spans="2:4" x14ac:dyDescent="0.25">
      <c r="B38" s="93" t="s">
        <v>71</v>
      </c>
      <c r="C38" s="52">
        <v>236137.5</v>
      </c>
      <c r="D38" s="52">
        <v>368991.47</v>
      </c>
    </row>
    <row r="39" spans="2:4" x14ac:dyDescent="0.25">
      <c r="B39" s="88" t="s">
        <v>20</v>
      </c>
      <c r="C39" s="52">
        <v>37592</v>
      </c>
      <c r="D39" s="52">
        <v>26050</v>
      </c>
    </row>
    <row r="40" spans="2:4" x14ac:dyDescent="0.25">
      <c r="B40" s="93" t="s">
        <v>74</v>
      </c>
      <c r="C40" s="52">
        <v>37592</v>
      </c>
      <c r="D40" s="52">
        <v>26050</v>
      </c>
    </row>
    <row r="41" spans="2:4" x14ac:dyDescent="0.25">
      <c r="B41" s="93" t="s">
        <v>73</v>
      </c>
      <c r="C41" s="52">
        <v>37592</v>
      </c>
      <c r="D41" s="52">
        <v>31840</v>
      </c>
    </row>
    <row r="42" spans="2:4" x14ac:dyDescent="0.25">
      <c r="B42" s="88" t="s">
        <v>50</v>
      </c>
      <c r="C42" s="52">
        <v>2655235.2799999998</v>
      </c>
      <c r="D42" s="52">
        <v>2686129.83</v>
      </c>
    </row>
    <row r="43" spans="2:4" x14ac:dyDescent="0.25">
      <c r="B43" s="93" t="s">
        <v>36</v>
      </c>
      <c r="C43" s="52">
        <v>2655235.2799999998</v>
      </c>
      <c r="D43" s="52">
        <v>2686129.83</v>
      </c>
    </row>
    <row r="44" spans="2:4" x14ac:dyDescent="0.25">
      <c r="B44" s="93" t="s">
        <v>77</v>
      </c>
      <c r="C44" s="52">
        <v>2655235.2799999998</v>
      </c>
      <c r="D44" s="52">
        <v>3010000</v>
      </c>
    </row>
    <row r="45" spans="2:4" x14ac:dyDescent="0.25">
      <c r="B45" s="93" t="s">
        <v>75</v>
      </c>
      <c r="C45" s="52">
        <v>2655235.2799999998</v>
      </c>
      <c r="D45" s="52">
        <v>3153584.03</v>
      </c>
    </row>
    <row r="46" spans="2:4" x14ac:dyDescent="0.25">
      <c r="B46" s="93" t="s">
        <v>76</v>
      </c>
      <c r="C46" s="52">
        <v>2655235.2799999998</v>
      </c>
      <c r="D46" s="52">
        <v>3254045.67</v>
      </c>
    </row>
    <row r="47" spans="2:4" x14ac:dyDescent="0.25">
      <c r="B47" s="88" t="s">
        <v>51</v>
      </c>
      <c r="C47" s="52">
        <v>190886.68000000002</v>
      </c>
      <c r="D47" s="52">
        <v>242341.34</v>
      </c>
    </row>
    <row r="48" spans="2:4" x14ac:dyDescent="0.25">
      <c r="B48" s="93" t="s">
        <v>80</v>
      </c>
      <c r="C48" s="52">
        <v>190886.68</v>
      </c>
      <c r="D48" s="52">
        <v>242341.34</v>
      </c>
    </row>
    <row r="49" spans="2:4" x14ac:dyDescent="0.25">
      <c r="B49" s="93" t="s">
        <v>78</v>
      </c>
      <c r="C49" s="52">
        <v>190886.68</v>
      </c>
      <c r="D49" s="52">
        <v>263230.94</v>
      </c>
    </row>
    <row r="50" spans="2:4" x14ac:dyDescent="0.25">
      <c r="B50" s="93" t="s">
        <v>79</v>
      </c>
      <c r="C50" s="52">
        <v>190886.68</v>
      </c>
      <c r="D50" s="52">
        <v>303951.5</v>
      </c>
    </row>
    <row r="51" spans="2:4" x14ac:dyDescent="0.25">
      <c r="B51" s="88" t="s">
        <v>52</v>
      </c>
      <c r="C51" s="52">
        <v>244901.45</v>
      </c>
      <c r="D51" s="52">
        <v>380235</v>
      </c>
    </row>
    <row r="52" spans="2:4" x14ac:dyDescent="0.25">
      <c r="B52" s="93" t="s">
        <v>81</v>
      </c>
      <c r="C52" s="52">
        <v>244901.45</v>
      </c>
      <c r="D52" s="52"/>
    </row>
    <row r="53" spans="2:4" x14ac:dyDescent="0.25">
      <c r="B53" s="93" t="s">
        <v>78</v>
      </c>
      <c r="C53" s="52">
        <v>244901.45</v>
      </c>
      <c r="D53" s="52">
        <v>380235</v>
      </c>
    </row>
    <row r="54" spans="2:4" x14ac:dyDescent="0.25">
      <c r="B54" s="93" t="s">
        <v>82</v>
      </c>
      <c r="C54" s="52">
        <v>244901.45</v>
      </c>
      <c r="D54" s="52">
        <v>454926</v>
      </c>
    </row>
    <row r="55" spans="2:4" x14ac:dyDescent="0.25">
      <c r="B55" s="93" t="s">
        <v>79</v>
      </c>
      <c r="C55" s="52">
        <v>244901.45</v>
      </c>
      <c r="D55" s="52">
        <v>534905.59999999998</v>
      </c>
    </row>
    <row r="56" spans="2:4" x14ac:dyDescent="0.25">
      <c r="B56" s="88" t="s">
        <v>54</v>
      </c>
      <c r="C56" s="52">
        <v>471462.7</v>
      </c>
      <c r="D56" s="52">
        <v>584516.03</v>
      </c>
    </row>
    <row r="57" spans="2:4" x14ac:dyDescent="0.25">
      <c r="B57" s="93" t="s">
        <v>84</v>
      </c>
      <c r="C57" s="52"/>
      <c r="D57" s="52"/>
    </row>
    <row r="58" spans="2:4" x14ac:dyDescent="0.25">
      <c r="B58" s="93" t="s">
        <v>67</v>
      </c>
      <c r="C58" s="52">
        <v>471462.7</v>
      </c>
      <c r="D58" s="52">
        <v>584516.03</v>
      </c>
    </row>
    <row r="59" spans="2:4" x14ac:dyDescent="0.25">
      <c r="B59" s="93" t="s">
        <v>83</v>
      </c>
      <c r="C59" s="52">
        <v>471462.7</v>
      </c>
      <c r="D59" s="52">
        <v>679683</v>
      </c>
    </row>
    <row r="60" spans="2:4" x14ac:dyDescent="0.25">
      <c r="B60" s="88" t="s">
        <v>53</v>
      </c>
      <c r="C60" s="52">
        <v>107833.9</v>
      </c>
      <c r="D60" s="52">
        <v>133321.73000000001</v>
      </c>
    </row>
    <row r="61" spans="2:4" x14ac:dyDescent="0.25">
      <c r="B61" s="93" t="s">
        <v>87</v>
      </c>
      <c r="C61" s="52">
        <v>107833.9</v>
      </c>
      <c r="D61" s="52">
        <v>133321.73000000001</v>
      </c>
    </row>
    <row r="62" spans="2:4" x14ac:dyDescent="0.25">
      <c r="B62" s="93" t="s">
        <v>88</v>
      </c>
      <c r="C62" s="52">
        <v>107833.9</v>
      </c>
      <c r="D62" s="52">
        <v>147116.25</v>
      </c>
    </row>
    <row r="63" spans="2:4" x14ac:dyDescent="0.25">
      <c r="B63" s="93" t="s">
        <v>85</v>
      </c>
      <c r="C63" s="52">
        <v>107833.9</v>
      </c>
      <c r="D63" s="52">
        <v>160000</v>
      </c>
    </row>
    <row r="64" spans="2:4" x14ac:dyDescent="0.25">
      <c r="B64" s="93" t="s">
        <v>86</v>
      </c>
      <c r="C64" s="52">
        <v>107833.9</v>
      </c>
      <c r="D64" s="52">
        <v>178594.6</v>
      </c>
    </row>
    <row r="65" spans="2:4" x14ac:dyDescent="0.25">
      <c r="B65" s="88" t="s">
        <v>55</v>
      </c>
      <c r="C65" s="52">
        <v>264012</v>
      </c>
      <c r="D65" s="52">
        <v>238170</v>
      </c>
    </row>
    <row r="66" spans="2:4" x14ac:dyDescent="0.25">
      <c r="B66" s="93" t="s">
        <v>90</v>
      </c>
      <c r="C66" s="52">
        <v>264012</v>
      </c>
      <c r="D66" s="52">
        <v>238170</v>
      </c>
    </row>
    <row r="67" spans="2:4" x14ac:dyDescent="0.25">
      <c r="B67" s="93" t="s">
        <v>91</v>
      </c>
      <c r="C67" s="52">
        <v>264012</v>
      </c>
      <c r="D67" s="52">
        <v>263364</v>
      </c>
    </row>
    <row r="68" spans="2:4" x14ac:dyDescent="0.25">
      <c r="B68" s="93" t="s">
        <v>89</v>
      </c>
      <c r="C68" s="52">
        <v>264012</v>
      </c>
      <c r="D68" s="52">
        <v>264950</v>
      </c>
    </row>
    <row r="69" spans="2:4" x14ac:dyDescent="0.25">
      <c r="B69" s="88" t="s">
        <v>56</v>
      </c>
      <c r="C69" s="52">
        <v>130395.93999999999</v>
      </c>
      <c r="D69" s="52">
        <v>121874.77</v>
      </c>
    </row>
    <row r="70" spans="2:4" x14ac:dyDescent="0.25">
      <c r="B70" s="93" t="s">
        <v>94</v>
      </c>
      <c r="C70" s="52">
        <v>130395.94</v>
      </c>
      <c r="D70" s="52">
        <v>121874.77</v>
      </c>
    </row>
    <row r="71" spans="2:4" x14ac:dyDescent="0.25">
      <c r="B71" s="93" t="s">
        <v>93</v>
      </c>
      <c r="C71" s="52">
        <v>130395.94</v>
      </c>
      <c r="D71" s="52">
        <v>123909.54</v>
      </c>
    </row>
    <row r="72" spans="2:4" x14ac:dyDescent="0.25">
      <c r="B72" s="93" t="s">
        <v>96</v>
      </c>
      <c r="C72" s="52">
        <v>130395.94</v>
      </c>
      <c r="D72" s="52">
        <v>137141</v>
      </c>
    </row>
    <row r="73" spans="2:4" x14ac:dyDescent="0.25">
      <c r="B73" s="93" t="s">
        <v>97</v>
      </c>
      <c r="C73" s="52">
        <v>130395.94</v>
      </c>
      <c r="D73" s="52">
        <v>142466.23000000001</v>
      </c>
    </row>
    <row r="74" spans="2:4" x14ac:dyDescent="0.25">
      <c r="B74" s="93" t="s">
        <v>92</v>
      </c>
      <c r="C74" s="52">
        <v>130395.94</v>
      </c>
      <c r="D74" s="52">
        <v>144179.07999999999</v>
      </c>
    </row>
    <row r="75" spans="2:4" x14ac:dyDescent="0.25">
      <c r="B75" s="93" t="s">
        <v>95</v>
      </c>
      <c r="C75" s="52">
        <v>130395.94</v>
      </c>
      <c r="D75" s="52">
        <v>172316.31</v>
      </c>
    </row>
    <row r="76" spans="2:4" x14ac:dyDescent="0.25">
      <c r="B76" s="88" t="s">
        <v>19</v>
      </c>
      <c r="C76" s="52">
        <v>279899.5</v>
      </c>
      <c r="D76" s="52">
        <v>231506.85</v>
      </c>
    </row>
    <row r="77" spans="2:4" x14ac:dyDescent="0.25">
      <c r="B77" s="93" t="s">
        <v>98</v>
      </c>
      <c r="C77" s="52">
        <v>279899.5</v>
      </c>
      <c r="D77" s="52">
        <v>231506.85</v>
      </c>
    </row>
    <row r="78" spans="2:4" x14ac:dyDescent="0.25">
      <c r="B78" s="93" t="s">
        <v>99</v>
      </c>
      <c r="C78" s="52">
        <v>279899.5</v>
      </c>
      <c r="D78" s="52">
        <v>244568</v>
      </c>
    </row>
    <row r="79" spans="2:4" x14ac:dyDescent="0.25">
      <c r="B79" s="88" t="s">
        <v>18</v>
      </c>
      <c r="C79" s="52">
        <v>211214</v>
      </c>
      <c r="D79" s="52">
        <v>165000</v>
      </c>
    </row>
    <row r="80" spans="2:4" x14ac:dyDescent="0.25">
      <c r="B80" s="93" t="s">
        <v>100</v>
      </c>
      <c r="C80" s="52">
        <v>211214</v>
      </c>
      <c r="D80" s="52">
        <v>165000</v>
      </c>
    </row>
    <row r="81" spans="2:4" x14ac:dyDescent="0.25">
      <c r="B81" s="93" t="s">
        <v>103</v>
      </c>
      <c r="C81" s="52">
        <v>211214</v>
      </c>
      <c r="D81" s="52">
        <v>169750</v>
      </c>
    </row>
    <row r="82" spans="2:4" x14ac:dyDescent="0.25">
      <c r="B82" s="93" t="s">
        <v>37</v>
      </c>
      <c r="C82" s="52">
        <v>211214</v>
      </c>
      <c r="D82" s="52">
        <v>170197</v>
      </c>
    </row>
    <row r="83" spans="2:4" x14ac:dyDescent="0.25">
      <c r="B83" s="93" t="s">
        <v>102</v>
      </c>
      <c r="C83" s="52">
        <v>211214</v>
      </c>
      <c r="D83" s="52">
        <v>176703</v>
      </c>
    </row>
    <row r="84" spans="2:4" x14ac:dyDescent="0.25">
      <c r="B84" s="93" t="s">
        <v>101</v>
      </c>
      <c r="C84" s="52">
        <v>211214</v>
      </c>
      <c r="D84" s="52">
        <v>263265.46000000002</v>
      </c>
    </row>
    <row r="85" spans="2:4" x14ac:dyDescent="0.25">
      <c r="B85" s="88" t="s">
        <v>17</v>
      </c>
      <c r="C85" s="52">
        <v>111534</v>
      </c>
      <c r="D85" s="52">
        <v>101792.75</v>
      </c>
    </row>
    <row r="86" spans="2:4" x14ac:dyDescent="0.25">
      <c r="B86" s="93" t="s">
        <v>104</v>
      </c>
      <c r="C86" s="52">
        <v>111534</v>
      </c>
      <c r="D86" s="52">
        <v>101792.75</v>
      </c>
    </row>
    <row r="87" spans="2:4" x14ac:dyDescent="0.25">
      <c r="B87" s="93" t="s">
        <v>105</v>
      </c>
      <c r="C87" s="52">
        <v>111534</v>
      </c>
      <c r="D87" s="52">
        <v>117000</v>
      </c>
    </row>
    <row r="88" spans="2:4" x14ac:dyDescent="0.25">
      <c r="B88" s="93" t="s">
        <v>106</v>
      </c>
      <c r="C88" s="52">
        <v>111534</v>
      </c>
      <c r="D88" s="52">
        <v>127817.44</v>
      </c>
    </row>
    <row r="89" spans="2:4" x14ac:dyDescent="0.25">
      <c r="B89" s="93" t="s">
        <v>102</v>
      </c>
      <c r="C89" s="52">
        <v>111534</v>
      </c>
      <c r="D89" s="52">
        <v>134170</v>
      </c>
    </row>
    <row r="90" spans="2:4" x14ac:dyDescent="0.25">
      <c r="B90" s="88" t="s">
        <v>57</v>
      </c>
      <c r="C90" s="52">
        <v>261141.18</v>
      </c>
      <c r="D90" s="52">
        <v>156339.03</v>
      </c>
    </row>
    <row r="91" spans="2:4" x14ac:dyDescent="0.25">
      <c r="B91" s="93" t="s">
        <v>116</v>
      </c>
      <c r="C91" s="52"/>
      <c r="D91" s="52"/>
    </row>
    <row r="92" spans="2:4" x14ac:dyDescent="0.25">
      <c r="B92" s="93" t="s">
        <v>107</v>
      </c>
      <c r="C92" s="52">
        <v>261141.18</v>
      </c>
      <c r="D92" s="52">
        <v>156339.03</v>
      </c>
    </row>
    <row r="93" spans="2:4" x14ac:dyDescent="0.25">
      <c r="B93" s="93" t="s">
        <v>35</v>
      </c>
      <c r="C93" s="52">
        <v>261141.18</v>
      </c>
      <c r="D93" s="52">
        <v>249908.64</v>
      </c>
    </row>
    <row r="94" spans="2:4" x14ac:dyDescent="0.25">
      <c r="B94" s="93" t="s">
        <v>108</v>
      </c>
      <c r="C94" s="52">
        <v>261141.18</v>
      </c>
      <c r="D94" s="52">
        <v>262227.01</v>
      </c>
    </row>
    <row r="95" spans="2:4" x14ac:dyDescent="0.25">
      <c r="B95" s="93" t="s">
        <v>97</v>
      </c>
      <c r="C95" s="52">
        <v>261141.18</v>
      </c>
      <c r="D95" s="52">
        <v>262317.95</v>
      </c>
    </row>
    <row r="96" spans="2:4" x14ac:dyDescent="0.25">
      <c r="B96" s="93" t="s">
        <v>109</v>
      </c>
      <c r="C96" s="52">
        <v>261141.18</v>
      </c>
      <c r="D96" s="52">
        <v>269772.7</v>
      </c>
    </row>
    <row r="97" spans="2:4" x14ac:dyDescent="0.25">
      <c r="B97" s="93" t="s">
        <v>110</v>
      </c>
      <c r="C97" s="52">
        <v>261141.18</v>
      </c>
      <c r="D97" s="52">
        <v>274195.51</v>
      </c>
    </row>
    <row r="98" spans="2:4" x14ac:dyDescent="0.25">
      <c r="B98" s="93" t="s">
        <v>111</v>
      </c>
      <c r="C98" s="52">
        <v>261141.18</v>
      </c>
      <c r="D98" s="52">
        <v>307623.42</v>
      </c>
    </row>
    <row r="99" spans="2:4" x14ac:dyDescent="0.25">
      <c r="B99" s="93" t="s">
        <v>112</v>
      </c>
      <c r="C99" s="52">
        <v>261141.18</v>
      </c>
      <c r="D99" s="52">
        <v>308426.64</v>
      </c>
    </row>
    <row r="100" spans="2:4" x14ac:dyDescent="0.25">
      <c r="B100" s="93" t="s">
        <v>113</v>
      </c>
      <c r="C100" s="52">
        <v>261141.18</v>
      </c>
      <c r="D100" s="52">
        <v>309485</v>
      </c>
    </row>
    <row r="101" spans="2:4" x14ac:dyDescent="0.25">
      <c r="B101" s="93" t="s">
        <v>114</v>
      </c>
      <c r="C101" s="52">
        <v>261141.18</v>
      </c>
      <c r="D101" s="52">
        <v>342739.5</v>
      </c>
    </row>
    <row r="102" spans="2:4" x14ac:dyDescent="0.25">
      <c r="B102" s="93" t="s">
        <v>115</v>
      </c>
      <c r="C102" s="52">
        <v>261141.18</v>
      </c>
      <c r="D102" s="52">
        <v>378634.2</v>
      </c>
    </row>
    <row r="103" spans="2:4" x14ac:dyDescent="0.25">
      <c r="B103" s="88" t="s">
        <v>58</v>
      </c>
      <c r="C103" s="52">
        <v>45000</v>
      </c>
      <c r="D103" s="52">
        <v>44900</v>
      </c>
    </row>
    <row r="104" spans="2:4" x14ac:dyDescent="0.25">
      <c r="B104" s="93" t="s">
        <v>118</v>
      </c>
      <c r="C104" s="52">
        <v>45000</v>
      </c>
      <c r="D104" s="52">
        <v>44900</v>
      </c>
    </row>
    <row r="105" spans="2:4" x14ac:dyDescent="0.25">
      <c r="B105" s="93" t="s">
        <v>117</v>
      </c>
      <c r="C105" s="52">
        <v>45000</v>
      </c>
      <c r="D105" s="52">
        <v>47269</v>
      </c>
    </row>
    <row r="106" spans="2:4" x14ac:dyDescent="0.25">
      <c r="B106" s="88" t="s">
        <v>59</v>
      </c>
      <c r="C106" s="52">
        <v>18850</v>
      </c>
      <c r="D106" s="52">
        <v>18435</v>
      </c>
    </row>
    <row r="107" spans="2:4" x14ac:dyDescent="0.25">
      <c r="B107" s="93" t="s">
        <v>121</v>
      </c>
      <c r="C107" s="52">
        <v>18850</v>
      </c>
      <c r="D107" s="52">
        <v>18435</v>
      </c>
    </row>
    <row r="108" spans="2:4" x14ac:dyDescent="0.25">
      <c r="B108" s="93" t="s">
        <v>120</v>
      </c>
      <c r="C108" s="52">
        <v>18850</v>
      </c>
      <c r="D108" s="52">
        <v>19260</v>
      </c>
    </row>
    <row r="109" spans="2:4" x14ac:dyDescent="0.25">
      <c r="B109" s="93" t="s">
        <v>123</v>
      </c>
      <c r="C109" s="52">
        <v>18850</v>
      </c>
      <c r="D109" s="52">
        <v>21170</v>
      </c>
    </row>
    <row r="110" spans="2:4" x14ac:dyDescent="0.25">
      <c r="B110" s="93" t="s">
        <v>124</v>
      </c>
      <c r="C110" s="52">
        <v>18850</v>
      </c>
      <c r="D110" s="52">
        <v>22338</v>
      </c>
    </row>
    <row r="111" spans="2:4" x14ac:dyDescent="0.25">
      <c r="B111" s="93" t="s">
        <v>119</v>
      </c>
      <c r="C111" s="52">
        <v>18850</v>
      </c>
      <c r="D111" s="52">
        <v>28245</v>
      </c>
    </row>
    <row r="112" spans="2:4" x14ac:dyDescent="0.25">
      <c r="B112" s="93" t="s">
        <v>122</v>
      </c>
      <c r="C112" s="52">
        <v>18850</v>
      </c>
      <c r="D112" s="52">
        <v>29880</v>
      </c>
    </row>
    <row r="113" spans="2:4" x14ac:dyDescent="0.25">
      <c r="B113" s="88" t="s">
        <v>48</v>
      </c>
      <c r="C113" s="52">
        <v>336765.64187499986</v>
      </c>
      <c r="D113" s="52">
        <v>18435</v>
      </c>
    </row>
  </sheetData>
  <mergeCells count="1">
    <mergeCell ref="A1:H1"/>
  </mergeCells>
  <conditionalFormatting sqref="I4:I19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scale="7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Offres</vt:lpstr>
      <vt:lpstr>Analyse avec moins disant</vt:lpstr>
      <vt:lpstr>Analyse avec mieux disant </vt:lpstr>
      <vt:lpstr>Offres!Impression_des_titres</vt:lpstr>
      <vt:lpstr>Offres!Zone_d_impression</vt:lpstr>
    </vt:vector>
  </TitlesOfParts>
  <Company>SEMADER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</dc:creator>
  <cp:lastModifiedBy>Nathalie BLANDINO</cp:lastModifiedBy>
  <cp:lastPrinted>2022-04-19T06:08:14Z</cp:lastPrinted>
  <dcterms:created xsi:type="dcterms:W3CDTF">1997-04-17T05:26:34Z</dcterms:created>
  <dcterms:modified xsi:type="dcterms:W3CDTF">2022-04-21T07:49:40Z</dcterms:modified>
</cp:coreProperties>
</file>