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CA4066BE-2206-48A9-9B6F-F672921DAD9C}" xr6:coauthVersionLast="47" xr6:coauthVersionMax="47" xr10:uidLastSave="{00000000-0000-0000-0000-000000000000}"/>
  <bookViews>
    <workbookView xWindow="28680" yWindow="-120" windowWidth="29040" windowHeight="15840" tabRatio="520" xr2:uid="{00000000-000D-0000-FFFF-FFFF00000000}"/>
  </bookViews>
  <sheets>
    <sheet name="Liste des prêts NEUF" sheetId="10" r:id="rId1"/>
    <sheet name="Consommation des prêts NEUF" sheetId="12" r:id="rId2"/>
    <sheet name="Listes" sheetId="11" r:id="rId3"/>
  </sheets>
  <externalReferences>
    <externalReference r:id="rId4"/>
  </externalReferences>
  <definedNames>
    <definedName name="Communes">[1]Listes!$D$1:$D$14</definedName>
    <definedName name="Dde">#REF!</definedName>
    <definedName name="Delib">#REF!</definedName>
    <definedName name="Garant">#REF!</definedName>
    <definedName name="Moyenne">#REF!</definedName>
  </definedNames>
  <calcPr calcId="191029"/>
  <pivotCaches>
    <pivotCache cacheId="11" r:id="rId5"/>
    <pivotCache cacheId="17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0" l="1"/>
  <c r="I21" i="10" s="1"/>
  <c r="H22" i="10"/>
  <c r="I22" i="10" s="1"/>
  <c r="H23" i="10"/>
  <c r="I23" i="10" s="1"/>
  <c r="H24" i="10"/>
  <c r="I24" i="10" s="1"/>
  <c r="H25" i="10"/>
  <c r="I25" i="10" s="1"/>
  <c r="H26" i="10"/>
  <c r="I26" i="10" s="1"/>
  <c r="H27" i="10"/>
  <c r="I27" i="10" s="1"/>
  <c r="H28" i="10"/>
  <c r="I28" i="10" s="1"/>
  <c r="H29" i="10"/>
  <c r="I29" i="10" s="1"/>
  <c r="H30" i="10"/>
  <c r="I30" i="10" s="1"/>
  <c r="H31" i="10"/>
  <c r="I31" i="10" s="1"/>
  <c r="H32" i="10"/>
  <c r="I32" i="10" s="1"/>
  <c r="H33" i="10"/>
  <c r="I33" i="10" s="1"/>
  <c r="H34" i="10"/>
  <c r="I34" i="10" s="1"/>
  <c r="H35" i="10"/>
  <c r="I35" i="10" s="1"/>
  <c r="H36" i="10"/>
  <c r="I36" i="10" s="1"/>
  <c r="H37" i="10"/>
  <c r="I37" i="10" s="1"/>
  <c r="H38" i="10"/>
  <c r="I38" i="10" s="1"/>
  <c r="H39" i="10"/>
  <c r="I39" i="10" s="1"/>
  <c r="B63" i="12"/>
  <c r="C63" i="12"/>
  <c r="D63" i="12"/>
  <c r="B56" i="12"/>
  <c r="C56" i="12"/>
  <c r="D56" i="12"/>
  <c r="B49" i="12"/>
  <c r="C49" i="12"/>
  <c r="D49" i="12"/>
  <c r="B34" i="12"/>
  <c r="C34" i="12"/>
  <c r="D34" i="12"/>
  <c r="B33" i="12"/>
  <c r="C33" i="12"/>
  <c r="D33" i="12"/>
  <c r="B28" i="12"/>
  <c r="C28" i="12"/>
  <c r="D28" i="12"/>
  <c r="B19" i="12"/>
  <c r="C19" i="12"/>
  <c r="D19" i="12"/>
  <c r="B12" i="12"/>
  <c r="C12" i="12"/>
  <c r="D12" i="12"/>
  <c r="B62" i="12"/>
  <c r="C62" i="12"/>
  <c r="D62" i="12"/>
  <c r="B48" i="12"/>
  <c r="C48" i="12"/>
  <c r="D48" i="12"/>
  <c r="B42" i="12"/>
  <c r="C42" i="12"/>
  <c r="D42" i="12"/>
  <c r="B32" i="12"/>
  <c r="C32" i="12"/>
  <c r="D32" i="12"/>
  <c r="B3" i="12"/>
  <c r="C3" i="12"/>
  <c r="D3" i="12"/>
  <c r="B18" i="12"/>
  <c r="C18" i="12"/>
  <c r="D18" i="12"/>
  <c r="B27" i="12"/>
  <c r="C27" i="12"/>
  <c r="D27" i="12"/>
  <c r="B47" i="12"/>
  <c r="C47" i="12"/>
  <c r="D47" i="12"/>
  <c r="B54" i="12"/>
  <c r="C54" i="12"/>
  <c r="D54" i="12"/>
  <c r="B61" i="12"/>
  <c r="C61" i="12"/>
  <c r="D61" i="12"/>
  <c r="B31" i="12"/>
  <c r="C31" i="12"/>
  <c r="D31" i="12"/>
  <c r="B41" i="12"/>
  <c r="C41" i="12"/>
  <c r="D41" i="12"/>
  <c r="B80" i="12"/>
  <c r="C80" i="12"/>
  <c r="D80" i="12"/>
  <c r="B74" i="12"/>
  <c r="C74" i="12"/>
  <c r="D74" i="12"/>
  <c r="B75" i="12"/>
  <c r="C75" i="12"/>
  <c r="D75" i="12"/>
  <c r="B76" i="12"/>
  <c r="C76" i="12"/>
  <c r="D76" i="12"/>
  <c r="B11" i="12"/>
  <c r="C11" i="12"/>
  <c r="D11" i="12"/>
  <c r="M38" i="10"/>
  <c r="B70" i="12" l="1"/>
  <c r="C70" i="12"/>
  <c r="D70" i="12"/>
  <c r="H3" i="10"/>
  <c r="I3" i="10" s="1"/>
  <c r="H4" i="10"/>
  <c r="I4" i="10" s="1"/>
  <c r="H2" i="10"/>
  <c r="I2" i="10" s="1"/>
  <c r="H5" i="10"/>
  <c r="I5" i="10" s="1"/>
  <c r="H6" i="10"/>
  <c r="I6" i="10" s="1"/>
  <c r="H7" i="10"/>
  <c r="I7" i="10" s="1"/>
  <c r="H8" i="10"/>
  <c r="I8" i="10" s="1"/>
  <c r="H9" i="10"/>
  <c r="I9" i="10" s="1"/>
  <c r="H10" i="10"/>
  <c r="I10" i="10" s="1"/>
  <c r="H11" i="10"/>
  <c r="I11" i="10" s="1"/>
  <c r="H12" i="10"/>
  <c r="I12" i="10" s="1"/>
  <c r="H13" i="10"/>
  <c r="I13" i="10" s="1"/>
  <c r="H14" i="10"/>
  <c r="I14" i="10" s="1"/>
  <c r="H15" i="10"/>
  <c r="I15" i="10" s="1"/>
  <c r="H16" i="10"/>
  <c r="I16" i="10" s="1"/>
  <c r="H17" i="10"/>
  <c r="I17" i="10" s="1"/>
  <c r="H18" i="10"/>
  <c r="I18" i="10" s="1"/>
  <c r="H19" i="10"/>
  <c r="I19" i="10" s="1"/>
  <c r="H20" i="10"/>
  <c r="I20" i="10" s="1"/>
  <c r="D7" i="12" l="1"/>
  <c r="D14" i="12"/>
  <c r="D23" i="12"/>
  <c r="D29" i="12"/>
  <c r="D35" i="12"/>
  <c r="D36" i="12"/>
  <c r="D37" i="12"/>
  <c r="D43" i="12"/>
  <c r="D50" i="12"/>
  <c r="D57" i="12"/>
  <c r="D6" i="12"/>
  <c r="D13" i="12"/>
  <c r="D22" i="12"/>
  <c r="D4" i="12"/>
  <c r="D5" i="12"/>
  <c r="D20" i="12"/>
  <c r="D21" i="12"/>
  <c r="D68" i="12"/>
  <c r="D69" i="12"/>
  <c r="D9" i="12"/>
  <c r="D16" i="12"/>
  <c r="D25" i="12"/>
  <c r="D45" i="12"/>
  <c r="D52" i="12"/>
  <c r="D59" i="12"/>
  <c r="D30" i="12"/>
  <c r="D38" i="12"/>
  <c r="D8" i="12"/>
  <c r="D15" i="12"/>
  <c r="D24" i="12"/>
  <c r="D44" i="12"/>
  <c r="D51" i="12"/>
  <c r="D58" i="12"/>
  <c r="D39" i="12"/>
  <c r="D78" i="12"/>
  <c r="D40" i="12"/>
  <c r="D77" i="12"/>
  <c r="D2" i="12"/>
  <c r="D71" i="12"/>
  <c r="D72" i="12"/>
  <c r="D10" i="12"/>
  <c r="D17" i="12"/>
  <c r="D26" i="12"/>
  <c r="D46" i="12"/>
  <c r="D53" i="12"/>
  <c r="D60" i="12"/>
  <c r="D66" i="12"/>
  <c r="D79" i="12"/>
  <c r="D64" i="12"/>
  <c r="D65" i="12"/>
  <c r="D67" i="12"/>
  <c r="D73" i="12"/>
  <c r="D55" i="12"/>
  <c r="C7" i="12"/>
  <c r="C14" i="12"/>
  <c r="C23" i="12"/>
  <c r="C29" i="12"/>
  <c r="C35" i="12"/>
  <c r="C36" i="12"/>
  <c r="C37" i="12"/>
  <c r="C43" i="12"/>
  <c r="C50" i="12"/>
  <c r="C57" i="12"/>
  <c r="C6" i="12"/>
  <c r="C13" i="12"/>
  <c r="C22" i="12"/>
  <c r="C4" i="12"/>
  <c r="C5" i="12"/>
  <c r="C20" i="12"/>
  <c r="C21" i="12"/>
  <c r="C68" i="12"/>
  <c r="C69" i="12"/>
  <c r="C9" i="12"/>
  <c r="C16" i="12"/>
  <c r="C25" i="12"/>
  <c r="C45" i="12"/>
  <c r="C52" i="12"/>
  <c r="C59" i="12"/>
  <c r="C30" i="12"/>
  <c r="C38" i="12"/>
  <c r="C8" i="12"/>
  <c r="C15" i="12"/>
  <c r="C24" i="12"/>
  <c r="C44" i="12"/>
  <c r="C51" i="12"/>
  <c r="C58" i="12"/>
  <c r="C39" i="12"/>
  <c r="C78" i="12"/>
  <c r="C40" i="12"/>
  <c r="C77" i="12"/>
  <c r="C2" i="12"/>
  <c r="C71" i="12"/>
  <c r="C72" i="12"/>
  <c r="C10" i="12"/>
  <c r="C17" i="12"/>
  <c r="C26" i="12"/>
  <c r="C46" i="12"/>
  <c r="C53" i="12"/>
  <c r="C60" i="12"/>
  <c r="C66" i="12"/>
  <c r="C79" i="12"/>
  <c r="C64" i="12"/>
  <c r="C65" i="12"/>
  <c r="C67" i="12"/>
  <c r="C73" i="12"/>
  <c r="C55" i="12"/>
  <c r="B7" i="12"/>
  <c r="B14" i="12"/>
  <c r="B23" i="12"/>
  <c r="B29" i="12"/>
  <c r="B35" i="12"/>
  <c r="B36" i="12"/>
  <c r="B37" i="12"/>
  <c r="B43" i="12"/>
  <c r="B50" i="12"/>
  <c r="B57" i="12"/>
  <c r="B6" i="12"/>
  <c r="B13" i="12"/>
  <c r="B22" i="12"/>
  <c r="B4" i="12"/>
  <c r="B5" i="12"/>
  <c r="B20" i="12"/>
  <c r="B21" i="12"/>
  <c r="B68" i="12"/>
  <c r="B69" i="12"/>
  <c r="B9" i="12"/>
  <c r="B16" i="12"/>
  <c r="B25" i="12"/>
  <c r="B45" i="12"/>
  <c r="B52" i="12"/>
  <c r="B59" i="12"/>
  <c r="B30" i="12"/>
  <c r="B38" i="12"/>
  <c r="B8" i="12"/>
  <c r="B15" i="12"/>
  <c r="B24" i="12"/>
  <c r="B44" i="12"/>
  <c r="B51" i="12"/>
  <c r="B58" i="12"/>
  <c r="B39" i="12"/>
  <c r="B78" i="12"/>
  <c r="B40" i="12"/>
  <c r="B77" i="12"/>
  <c r="B2" i="12"/>
  <c r="B71" i="12"/>
  <c r="B72" i="12"/>
  <c r="B10" i="12"/>
  <c r="B17" i="12"/>
  <c r="B26" i="12"/>
  <c r="B46" i="12"/>
  <c r="B53" i="12"/>
  <c r="B60" i="12"/>
  <c r="B66" i="12"/>
  <c r="B79" i="12"/>
  <c r="B64" i="12"/>
  <c r="B65" i="12"/>
  <c r="B67" i="12"/>
  <c r="B73" i="12"/>
  <c r="B55" i="12"/>
</calcChain>
</file>

<file path=xl/sharedStrings.xml><?xml version="1.0" encoding="utf-8"?>
<sst xmlns="http://schemas.openxmlformats.org/spreadsheetml/2006/main" count="177" uniqueCount="54">
  <si>
    <t>OPERATION</t>
  </si>
  <si>
    <t>Total général</t>
  </si>
  <si>
    <t>Montant prêt</t>
  </si>
  <si>
    <t>N° CONTRAT</t>
  </si>
  <si>
    <t>Étiquettes de colonnes</t>
  </si>
  <si>
    <t>Étiquettes de lignes</t>
  </si>
  <si>
    <t>2020</t>
  </si>
  <si>
    <t>2021</t>
  </si>
  <si>
    <t>ID ligne de prêt</t>
  </si>
  <si>
    <t>Type prêt</t>
  </si>
  <si>
    <t>PLUS construction</t>
  </si>
  <si>
    <t>PLUS foncier</t>
  </si>
  <si>
    <t>PLAI construction</t>
  </si>
  <si>
    <t>PLAI foncier</t>
  </si>
  <si>
    <t>Booster</t>
  </si>
  <si>
    <t>PHB 2.0</t>
  </si>
  <si>
    <t>PLS construction</t>
  </si>
  <si>
    <t>PLS foncier</t>
  </si>
  <si>
    <t>CPLS</t>
  </si>
  <si>
    <t>Colonne1</t>
  </si>
  <si>
    <t>N° fiche Sage Patrimoine</t>
  </si>
  <si>
    <t>COCO TURPIN</t>
  </si>
  <si>
    <t>INDIGO Tranche 1</t>
  </si>
  <si>
    <t>INDIGO Tranche 2</t>
  </si>
  <si>
    <t>Type</t>
  </si>
  <si>
    <t>LLS</t>
  </si>
  <si>
    <t>LLTS</t>
  </si>
  <si>
    <t>VEFA ADJIBI</t>
  </si>
  <si>
    <t>VEFA BERGAMOTE</t>
  </si>
  <si>
    <t>VEFA MIAMI</t>
  </si>
  <si>
    <t>PLS</t>
  </si>
  <si>
    <t>VEFA ROLAND GARROS</t>
  </si>
  <si>
    <t>VEFA ALVERDY</t>
  </si>
  <si>
    <t>VEFA JARDINS DE MONTAIGNE</t>
  </si>
  <si>
    <t>Julien Hoarau (Palissandre)</t>
  </si>
  <si>
    <t>5396461</t>
  </si>
  <si>
    <t>VEFA BERTAUT</t>
  </si>
  <si>
    <t>VEFA HORUS</t>
  </si>
  <si>
    <t>Date versement</t>
  </si>
  <si>
    <t>Montant versé</t>
  </si>
  <si>
    <t>Montant perçu</t>
  </si>
  <si>
    <t>Reste à percevoir</t>
  </si>
  <si>
    <t>130 frais gestion</t>
  </si>
  <si>
    <t>80 frais gestion</t>
  </si>
  <si>
    <t>150 frais gestion</t>
  </si>
  <si>
    <t>Somme de Montant prêt</t>
  </si>
  <si>
    <t>Somme de Montant perçu</t>
  </si>
  <si>
    <t>Somme de Reste à percevoir</t>
  </si>
  <si>
    <t>2022</t>
  </si>
  <si>
    <t>Somme de Montant versé</t>
  </si>
  <si>
    <t>VEFA x</t>
  </si>
  <si>
    <t>VEFA y</t>
  </si>
  <si>
    <t>VEFA z</t>
  </si>
  <si>
    <t>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</si>
</sst>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\ _€_-;\-* #,##0\ _€_-;_-* &quot;-&quot;\ _€_-;_-@_-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Font="1" applyFill="1"/>
    <xf numFmtId="167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29">
    <dxf>
      <numFmt numFmtId="167" formatCode="_-* #,##0\ _€_-;\-* #,##0\ _€_-;_-* &quot;-&quot;\ _€_-;_-@_-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7" formatCode="_-* #,##0\ _€_-;\-* #,##0\ _€_-;_-* &quot;-&quot;\ _€_-;_-@_-"/>
      <alignment horizontal="center" vertical="bottom" textRotation="0" wrapText="0" indent="0" justifyLastLine="0" shrinkToFit="0" readingOrder="0"/>
    </dxf>
    <dxf>
      <numFmt numFmtId="167" formatCode="_-* #,##0\ _€_-;\-* #,##0\ _€_-;_-* &quot;-&quot;\ _€_-;_-@_-"/>
      <alignment horizontal="center" vertical="bottom" textRotation="0" wrapText="0" indent="0" justifyLastLine="0" shrinkToFit="0" readingOrder="0"/>
    </dxf>
    <dxf>
      <numFmt numFmtId="167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_-* #,##0\ _€_-;\-* #,##0\ _€_-;_-* &quot;-&quot;\ _€_-;_-@_-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167" formatCode="_-* #,##0\ _€_-;\-* #,##0\ _€_-;_-* &quot;-&quot;\ _€_-;_-@_-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3.%20TABLEAUX%20DE%20BORD\Tableau%20de%20bord%20NBL\Tableau%20de%20bord%20g&#233;n&#233;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CGLLS"/>
      <sheetName val="EVOLUTION GLOBALE"/>
      <sheetName val="Prix VEFA"/>
      <sheetName val="Etude foncier"/>
      <sheetName val="Données initiales"/>
      <sheetName val="Evolution des OS"/>
      <sheetName val="Evolution des livraisons réelle"/>
      <sheetName val="STAT NEUF SILOGIA"/>
      <sheetName val="Structure PRP"/>
      <sheetName val="STAT REHAB SILOGIA"/>
      <sheetName val="Analyse rapide par année"/>
      <sheetName val="Listes"/>
      <sheetName val="Structure plan financement"/>
      <sheetName val="Evolution LBU"/>
      <sheetName val="PROG par bassin"/>
      <sheetName val="PROG par type"/>
      <sheetName val="REHAB"/>
      <sheetName val="Prospections  abandons"/>
      <sheetName val="TCD REHAB"/>
      <sheetName val="St Jo"/>
      <sheetName val="Répartition commune"/>
      <sheetName val="avant 20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D1" t="str">
            <v>Avirons</v>
          </cell>
        </row>
        <row r="2">
          <cell r="D2" t="str">
            <v>Cilaos</v>
          </cell>
        </row>
        <row r="3">
          <cell r="D3" t="str">
            <v>Entre-Deux</v>
          </cell>
        </row>
        <row r="4">
          <cell r="D4" t="str">
            <v>Etang-Salé</v>
          </cell>
        </row>
        <row r="5">
          <cell r="D5" t="str">
            <v>La Possession</v>
          </cell>
        </row>
        <row r="6">
          <cell r="D6" t="str">
            <v>Petite-Ile</v>
          </cell>
        </row>
        <row r="7">
          <cell r="D7" t="str">
            <v>St Joseph</v>
          </cell>
        </row>
        <row r="8">
          <cell r="D8" t="str">
            <v>St Leu</v>
          </cell>
        </row>
        <row r="9">
          <cell r="D9" t="str">
            <v>St Louis</v>
          </cell>
        </row>
        <row r="10">
          <cell r="D10" t="str">
            <v>St Paul</v>
          </cell>
        </row>
        <row r="11">
          <cell r="D11" t="str">
            <v>St Philippe</v>
          </cell>
        </row>
        <row r="12">
          <cell r="D12" t="str">
            <v>St Pierre</v>
          </cell>
        </row>
        <row r="13">
          <cell r="D13" t="str">
            <v>Tampon</v>
          </cell>
        </row>
        <row r="14">
          <cell r="D14" t="str">
            <v>Trois Bassins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646.68419803241" createdVersion="7" refreshedVersion="7" minRefreshableVersion="3" recordCount="128" xr:uid="{92FBA34D-0D87-4809-A3B2-710D118684F8}">
  <cacheSource type="worksheet">
    <worksheetSource name="Consommation"/>
  </cacheSource>
  <cacheFields count="9">
    <cacheField name="ID ligne de prêt" numFmtId="0">
      <sharedItems containsMixedTypes="1" containsNumber="1" containsInteger="1" minValue="5317691" maxValue="5421521"/>
    </cacheField>
    <cacheField name="OPERATION" numFmtId="0">
      <sharedItems count="12">
        <s v="VEFA ROLAND GARROS"/>
        <s v="VEFA MIAMI"/>
        <s v="VEFA BERGAMOTE"/>
        <s v="VEFA JARDINS DE MONTAIGNE"/>
        <s v="COCO TURPIN"/>
        <s v="INDIGO Tranche 2"/>
        <s v="VEFA ADJIBI"/>
        <s v="INDIGO Tranche 1"/>
        <s v="VEFA BERTAUT"/>
        <s v="VEFA ALVERDY"/>
        <s v="Julien Hoarau (Palissandre)"/>
        <s v="VEFA HORUS"/>
      </sharedItems>
    </cacheField>
    <cacheField name="Type" numFmtId="0">
      <sharedItems/>
    </cacheField>
    <cacheField name="Type prêt" numFmtId="0">
      <sharedItems containsMixedTypes="1" containsNumber="1" containsInteger="1" minValue="0" maxValue="0"/>
    </cacheField>
    <cacheField name="Date versement" numFmtId="14">
      <sharedItems containsSemiMixedTypes="0" containsNonDate="0" containsDate="1" containsString="0" minDate="2020-01-21T00:00:00" maxDate="2022-03-25T00:00:00" count="46">
        <d v="2020-01-21T00:00:00"/>
        <d v="2020-04-30T00:00:00"/>
        <d v="2020-05-19T00:00:00"/>
        <d v="2020-06-18T00:00:00"/>
        <d v="2020-07-30T00:00:00"/>
        <d v="2020-08-29T00:00:00"/>
        <d v="2020-10-29T00:00:00"/>
        <d v="2020-11-28T00:00:00"/>
        <d v="2020-12-14T00:00:00"/>
        <d v="2021-07-29T00:00:00"/>
        <d v="2021-07-06T00:00:00"/>
        <d v="2021-04-05T00:00:00"/>
        <d v="2021-06-29T00:00:00"/>
        <d v="2021-06-24T00:00:00"/>
        <d v="2021-06-09T00:00:00"/>
        <d v="2021-06-01T00:00:00"/>
        <d v="2021-05-29T00:00:00"/>
        <d v="2021-05-25T00:00:00"/>
        <d v="2021-05-19T00:00:00"/>
        <d v="2021-05-13T00:00:00"/>
        <d v="2021-05-10T00:00:00"/>
        <d v="2021-04-29T00:00:00"/>
        <d v="2021-03-31T00:00:00"/>
        <d v="2021-02-25T00:00:00"/>
        <d v="2021-12-28T00:00:00"/>
        <d v="2021-11-27T00:00:00"/>
        <d v="2021-11-02T00:00:00"/>
        <d v="2021-10-28T00:00:00"/>
        <d v="2021-10-11T00:00:00"/>
        <d v="2021-10-07T00:00:00"/>
        <d v="2021-09-09T00:00:00"/>
        <d v="2021-09-07T00:00:00"/>
        <d v="2021-09-02T00:00:00"/>
        <d v="2021-08-30T00:00:00"/>
        <d v="2021-08-23T00:00:00"/>
        <d v="2021-08-10T00:00:00"/>
        <d v="2021-08-03T00:00:00"/>
        <d v="2022-03-24T00:00:00"/>
        <d v="2022-03-07T00:00:00"/>
        <d v="2022-03-03T00:00:00"/>
        <d v="2022-02-26T00:00:00"/>
        <d v="2022-02-07T00:00:00"/>
        <d v="2022-01-29T00:00:00"/>
        <d v="2022-01-24T00:00:00"/>
        <d v="2022-01-06T00:00:00"/>
        <d v="2022-01-04T00:00:00"/>
      </sharedItems>
      <fieldGroup par="8" base="4">
        <rangePr groupBy="months" startDate="2020-01-21T00:00:00" endDate="2022-03-25T00:00:00"/>
        <groupItems count="14">
          <s v="&lt;2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3/2022"/>
        </groupItems>
      </fieldGroup>
    </cacheField>
    <cacheField name="Montant versé" numFmtId="167">
      <sharedItems containsSemiMixedTypes="0" containsString="0" containsNumber="1" containsInteger="1" minValue="100000" maxValue="2000000"/>
    </cacheField>
    <cacheField name="Colonne1" numFmtId="167">
      <sharedItems containsBlank="1"/>
    </cacheField>
    <cacheField name="Trimestres" numFmtId="0" databaseField="0">
      <fieldGroup base="4">
        <rangePr groupBy="quarters" startDate="2020-01-21T00:00:00" endDate="2022-03-25T00:00:00"/>
        <groupItems count="6">
          <s v="&lt;21/01/2020"/>
          <s v="Trimestre1"/>
          <s v="Trimestre2"/>
          <s v="Trimestre3"/>
          <s v="Trimestre4"/>
          <s v="&gt;25/03/2022"/>
        </groupItems>
      </fieldGroup>
    </cacheField>
    <cacheField name="Années" numFmtId="0" databaseField="0">
      <fieldGroup base="4">
        <rangePr groupBy="years" startDate="2020-01-21T00:00:00" endDate="2022-03-25T00:00:00"/>
        <groupItems count="5">
          <s v="&lt;21/01/2020"/>
          <s v="2020"/>
          <s v="2021"/>
          <s v="2022"/>
          <s v="&gt;25/03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646.699239699075" createdVersion="7" refreshedVersion="7" minRefreshableVersion="3" recordCount="38" xr:uid="{4CCE1AE3-9FC0-4F6D-A63B-1B26D6E84F9F}">
  <cacheSource type="worksheet">
    <worksheetSource name="Liste_prêts"/>
  </cacheSource>
  <cacheFields count="9">
    <cacheField name="OPERATION" numFmtId="0">
      <sharedItems count="17">
        <s v="VEFA x"/>
        <s v="VEFA y"/>
        <s v="VEFA z"/>
        <s v="der"/>
        <s v="VEFA HORUS" u="1"/>
        <s v="COCO TURPIN" u="1"/>
        <s v="INDIGO Tranche 2" u="1"/>
        <s v="VEFA ADJIBI" u="1"/>
        <s v="VEFA BERGAMOTE" u="1"/>
        <s v="VEFA ALVERDY" u="1"/>
        <s v="VEFA JARDINS DE MONTAIGNE" u="1"/>
        <s v="VEFA BERTAUT" u="1"/>
        <s v="VEFA ROLAND GARROS" u="1"/>
        <s v="BRAS DE LA PLAINE" u="1"/>
        <s v="VEFA MIAMI" u="1"/>
        <s v="INDIGO Tranche 1" u="1"/>
        <s v="Julien Hoarau (Palissandre)" u="1"/>
      </sharedItems>
    </cacheField>
    <cacheField name="Type" numFmtId="0">
      <sharedItems/>
    </cacheField>
    <cacheField name="N° CONTRAT" numFmtId="0">
      <sharedItems containsSemiMixedTypes="0" containsString="0" containsNumber="1" containsInteger="1" minValue="102410" maxValue="126496"/>
    </cacheField>
    <cacheField name="ID ligne de prêt" numFmtId="0">
      <sharedItems containsMixedTypes="1" containsNumber="1" containsInteger="1" minValue="5317691" maxValue="5444544"/>
    </cacheField>
    <cacheField name="N° fiche Sage Patrimoine" numFmtId="0">
      <sharedItems containsString="0" containsBlank="1" containsNumber="1" containsInteger="1" minValue="382" maxValue="479"/>
    </cacheField>
    <cacheField name="Type prêt" numFmtId="0">
      <sharedItems containsBlank="1"/>
    </cacheField>
    <cacheField name="Montant prêt" numFmtId="167">
      <sharedItems containsSemiMixedTypes="0" containsString="0" containsNumber="1" containsInteger="1" minValue="52000" maxValue="6836468"/>
    </cacheField>
    <cacheField name="Montant perçu" numFmtId="167">
      <sharedItems containsSemiMixedTypes="0" containsString="0" containsNumber="1" containsInteger="1" minValue="0" maxValue="6836468"/>
    </cacheField>
    <cacheField name="Reste à percevoir" numFmtId="167">
      <sharedItems containsSemiMixedTypes="0" containsString="0" containsNumber="1" containsInteger="1" minValue="0" maxValue="19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8">
  <r>
    <n v="5317691"/>
    <x v="0"/>
    <s v="PLS"/>
    <s v="PLS foncier"/>
    <x v="0"/>
    <n v="561004"/>
    <m/>
  </r>
  <r>
    <n v="5317692"/>
    <x v="0"/>
    <s v="PLS"/>
    <s v="PLS construction"/>
    <x v="0"/>
    <n v="100000"/>
    <m/>
  </r>
  <r>
    <n v="5317694"/>
    <x v="0"/>
    <s v="LLS"/>
    <s v="PLUS foncier"/>
    <x v="0"/>
    <n v="591449"/>
    <m/>
  </r>
  <r>
    <n v="5317695"/>
    <x v="0"/>
    <s v="LLS"/>
    <s v="PLUS construction"/>
    <x v="0"/>
    <n v="450000"/>
    <m/>
  </r>
  <r>
    <n v="5317692"/>
    <x v="0"/>
    <s v="PLS"/>
    <s v="PLS construction"/>
    <x v="1"/>
    <n v="200000"/>
    <m/>
  </r>
  <r>
    <n v="5317693"/>
    <x v="0"/>
    <s v="PLS"/>
    <s v="CPLS"/>
    <x v="1"/>
    <n v="300000"/>
    <m/>
  </r>
  <r>
    <n v="5317695"/>
    <x v="0"/>
    <s v="LLS"/>
    <s v="PLUS construction"/>
    <x v="1"/>
    <n v="450000"/>
    <m/>
  </r>
  <r>
    <n v="5325339"/>
    <x v="1"/>
    <s v="PLS"/>
    <s v="PLS foncier"/>
    <x v="2"/>
    <n v="400000"/>
    <m/>
  </r>
  <r>
    <n v="5325340"/>
    <x v="1"/>
    <s v="PLS"/>
    <s v="PLS construction"/>
    <x v="2"/>
    <n v="1000000"/>
    <m/>
  </r>
  <r>
    <n v="5325341"/>
    <x v="1"/>
    <s v="PLS"/>
    <s v="CPLS"/>
    <x v="2"/>
    <n v="1200000"/>
    <m/>
  </r>
  <r>
    <n v="5325326"/>
    <x v="2"/>
    <s v="LLS"/>
    <s v="PLUS construction"/>
    <x v="3"/>
    <n v="1000000"/>
    <m/>
  </r>
  <r>
    <n v="5325327"/>
    <x v="2"/>
    <s v="LLS"/>
    <s v="PLUS foncier"/>
    <x v="3"/>
    <n v="908635"/>
    <m/>
  </r>
  <r>
    <n v="5325328"/>
    <x v="2"/>
    <s v="LLTS"/>
    <s v="PLAI foncier"/>
    <x v="3"/>
    <n v="191345"/>
    <m/>
  </r>
  <r>
    <n v="5325329"/>
    <x v="2"/>
    <s v="LLTS"/>
    <s v="PLAI construction"/>
    <x v="3"/>
    <n v="200000"/>
    <m/>
  </r>
  <r>
    <n v="5317692"/>
    <x v="0"/>
    <s v="PLS"/>
    <s v="PLS construction"/>
    <x v="4"/>
    <n v="300000"/>
    <m/>
  </r>
  <r>
    <n v="5317693"/>
    <x v="0"/>
    <s v="PLS"/>
    <s v="CPLS"/>
    <x v="4"/>
    <n v="300000"/>
    <m/>
  </r>
  <r>
    <n v="5317695"/>
    <x v="0"/>
    <s v="LLS"/>
    <s v="PLUS construction"/>
    <x v="4"/>
    <n v="450000"/>
    <m/>
  </r>
  <r>
    <n v="5317692"/>
    <x v="0"/>
    <s v="PLS"/>
    <s v="PLS construction"/>
    <x v="5"/>
    <n v="200000"/>
    <m/>
  </r>
  <r>
    <n v="5317693"/>
    <x v="0"/>
    <s v="PLS"/>
    <s v="CPLS"/>
    <x v="5"/>
    <n v="300000"/>
    <m/>
  </r>
  <r>
    <n v="5317695"/>
    <x v="0"/>
    <s v="LLS"/>
    <s v="PLUS construction"/>
    <x v="5"/>
    <n v="500000"/>
    <m/>
  </r>
  <r>
    <n v="5325339"/>
    <x v="1"/>
    <s v="PLS"/>
    <s v="PLS foncier"/>
    <x v="5"/>
    <n v="200000"/>
    <m/>
  </r>
  <r>
    <n v="5325340"/>
    <x v="1"/>
    <s v="PLS"/>
    <s v="PLS construction"/>
    <x v="5"/>
    <n v="600000"/>
    <m/>
  </r>
  <r>
    <n v="5325341"/>
    <x v="1"/>
    <s v="PLS"/>
    <s v="CPLS"/>
    <x v="5"/>
    <n v="800000"/>
    <m/>
  </r>
  <r>
    <n v="5325326"/>
    <x v="2"/>
    <s v="LLS"/>
    <s v="PLUS construction"/>
    <x v="6"/>
    <n v="1000000"/>
    <m/>
  </r>
  <r>
    <n v="5325329"/>
    <x v="2"/>
    <s v="LLTS"/>
    <s v="PLAI construction"/>
    <x v="6"/>
    <n v="200000"/>
    <m/>
  </r>
  <r>
    <n v="5317692"/>
    <x v="0"/>
    <s v="PLS"/>
    <s v="PLS construction"/>
    <x v="7"/>
    <n v="300000"/>
    <m/>
  </r>
  <r>
    <n v="5317693"/>
    <x v="0"/>
    <s v="PLS"/>
    <s v="CPLS"/>
    <x v="7"/>
    <n v="300000"/>
    <m/>
  </r>
  <r>
    <n v="5317695"/>
    <x v="0"/>
    <s v="LLS"/>
    <s v="PLUS construction"/>
    <x v="7"/>
    <n v="900000"/>
    <m/>
  </r>
  <r>
    <n v="5325339"/>
    <x v="1"/>
    <s v="PLS"/>
    <s v="PLS foncier"/>
    <x v="7"/>
    <n v="100000"/>
    <m/>
  </r>
  <r>
    <n v="5325340"/>
    <x v="1"/>
    <s v="PLS"/>
    <s v="PLS construction"/>
    <x v="7"/>
    <n v="500000"/>
    <m/>
  </r>
  <r>
    <n v="5325341"/>
    <x v="1"/>
    <s v="PLS"/>
    <s v="CPLS"/>
    <x v="7"/>
    <n v="600000"/>
    <m/>
  </r>
  <r>
    <n v="5388025"/>
    <x v="3"/>
    <s v="PLS"/>
    <s v="CPLS"/>
    <x v="8"/>
    <n v="500000"/>
    <m/>
  </r>
  <r>
    <n v="5388026"/>
    <x v="3"/>
    <s v="PLS"/>
    <n v="0"/>
    <x v="8"/>
    <n v="286000"/>
    <m/>
  </r>
  <r>
    <n v="5388027"/>
    <x v="3"/>
    <s v="PLS"/>
    <s v="PLS construction"/>
    <x v="8"/>
    <n v="500000"/>
    <m/>
  </r>
  <r>
    <n v="5388028"/>
    <x v="3"/>
    <s v="PLS"/>
    <s v="PLS foncier"/>
    <x v="8"/>
    <n v="629807"/>
    <m/>
  </r>
  <r>
    <n v="5325329"/>
    <x v="2"/>
    <s v="LLTS"/>
    <s v="PLAI construction"/>
    <x v="9"/>
    <n v="300000"/>
    <m/>
  </r>
  <r>
    <n v="5386667"/>
    <x v="4"/>
    <s v="LLS"/>
    <s v="PLUS construction"/>
    <x v="9"/>
    <n v="1000000"/>
    <m/>
  </r>
  <r>
    <n v="5385549"/>
    <x v="5"/>
    <s v="LLTS"/>
    <s v="PLAI construction"/>
    <x v="10"/>
    <n v="700000"/>
    <m/>
  </r>
  <r>
    <n v="5385698"/>
    <x v="5"/>
    <s v="LLS"/>
    <s v="PLUS construction"/>
    <x v="10"/>
    <n v="500000"/>
    <m/>
  </r>
  <r>
    <n v="5421350"/>
    <x v="6"/>
    <s v="LLTS"/>
    <s v="PLAI construction"/>
    <x v="10"/>
    <n v="100000"/>
    <m/>
  </r>
  <r>
    <n v="5421518"/>
    <x v="6"/>
    <s v="LLS"/>
    <s v="Booster"/>
    <x v="10"/>
    <n v="795000"/>
    <m/>
  </r>
  <r>
    <n v="5421521"/>
    <x v="6"/>
    <s v="LLS"/>
    <s v="PLUS construction"/>
    <x v="10"/>
    <n v="200000"/>
    <m/>
  </r>
  <r>
    <n v="5385543"/>
    <x v="7"/>
    <s v="LLTS"/>
    <s v="PLAI construction"/>
    <x v="11"/>
    <n v="1000000"/>
    <m/>
  </r>
  <r>
    <n v="5325329"/>
    <x v="2"/>
    <s v="LLTS"/>
    <s v="PLAI construction"/>
    <x v="12"/>
    <n v="150000"/>
    <m/>
  </r>
  <r>
    <n v="5421351"/>
    <x v="6"/>
    <s v="LLTS"/>
    <s v="PLAI foncier"/>
    <x v="12"/>
    <n v="325963"/>
    <m/>
  </r>
  <r>
    <n v="5397741"/>
    <x v="8"/>
    <s v="LLS"/>
    <s v="PLUS construction"/>
    <x v="13"/>
    <n v="762289"/>
    <m/>
  </r>
  <r>
    <n v="5385550"/>
    <x v="5"/>
    <s v="LLTS"/>
    <s v="PHB 2.0"/>
    <x v="14"/>
    <n v="220870"/>
    <s v="130 frais gestion"/>
  </r>
  <r>
    <n v="5411271"/>
    <x v="9"/>
    <s v="LLS"/>
    <s v="PLUS construction"/>
    <x v="14"/>
    <n v="1000000"/>
    <m/>
  </r>
  <r>
    <n v="5385543"/>
    <x v="7"/>
    <s v="LLTS"/>
    <s v="PLAI construction"/>
    <x v="15"/>
    <n v="1000000"/>
    <m/>
  </r>
  <r>
    <n v="5385699"/>
    <x v="5"/>
    <s v="LLS"/>
    <s v="PHB 2.0"/>
    <x v="15"/>
    <n v="142920"/>
    <s v="80 frais gestion"/>
  </r>
  <r>
    <n v="5317692"/>
    <x v="0"/>
    <s v="PLS"/>
    <s v="PLS construction"/>
    <x v="16"/>
    <n v="200000"/>
    <m/>
  </r>
  <r>
    <n v="5317693"/>
    <x v="0"/>
    <s v="PLS"/>
    <s v="CPLS"/>
    <x v="16"/>
    <n v="300000"/>
    <m/>
  </r>
  <r>
    <n v="5317695"/>
    <x v="0"/>
    <s v="LLS"/>
    <s v="PLUS construction"/>
    <x v="16"/>
    <n v="450000"/>
    <m/>
  </r>
  <r>
    <n v="5325339"/>
    <x v="1"/>
    <s v="PLS"/>
    <s v="PLS foncier"/>
    <x v="16"/>
    <n v="200000"/>
    <m/>
  </r>
  <r>
    <n v="5325340"/>
    <x v="1"/>
    <s v="PLS"/>
    <s v="PLS construction"/>
    <x v="16"/>
    <n v="900000"/>
    <m/>
  </r>
  <r>
    <n v="5325341"/>
    <x v="1"/>
    <s v="PLS"/>
    <s v="CPLS"/>
    <x v="16"/>
    <n v="1000000"/>
    <m/>
  </r>
  <r>
    <n v="5388025"/>
    <x v="3"/>
    <s v="PLS"/>
    <s v="CPLS"/>
    <x v="16"/>
    <n v="700000"/>
    <m/>
  </r>
  <r>
    <n v="5388027"/>
    <x v="3"/>
    <s v="PLS"/>
    <s v="PLS construction"/>
    <x v="16"/>
    <n v="700000"/>
    <m/>
  </r>
  <r>
    <n v="5385697"/>
    <x v="5"/>
    <s v="LLS"/>
    <s v="PLUS construction"/>
    <x v="17"/>
    <n v="465696"/>
    <m/>
  </r>
  <r>
    <n v="5421519"/>
    <x v="6"/>
    <s v="LLS"/>
    <s v="PLUS foncier"/>
    <x v="17"/>
    <n v="1015462"/>
    <m/>
  </r>
  <r>
    <n v="5385542"/>
    <x v="7"/>
    <s v="LLTS"/>
    <s v="PLAI foncier"/>
    <x v="18"/>
    <n v="1186802"/>
    <m/>
  </r>
  <r>
    <n v="5385548"/>
    <x v="5"/>
    <s v="LLTS"/>
    <s v="PLAI foncier"/>
    <x v="18"/>
    <n v="576320"/>
    <m/>
  </r>
  <r>
    <n v="5386667"/>
    <x v="4"/>
    <s v="LLS"/>
    <s v="PLUS construction"/>
    <x v="19"/>
    <n v="1000000"/>
    <m/>
  </r>
  <r>
    <n v="5386668"/>
    <x v="4"/>
    <s v="LLS"/>
    <s v="PLUS foncier"/>
    <x v="19"/>
    <n v="1201938"/>
    <m/>
  </r>
  <r>
    <n v="5387566"/>
    <x v="4"/>
    <s v="LLS"/>
    <s v="PHB 2.0"/>
    <x v="19"/>
    <n v="253350"/>
    <s v="150 frais gestion"/>
  </r>
  <r>
    <s v="5396461"/>
    <x v="10"/>
    <s v="LLS"/>
    <s v="PLUS foncier"/>
    <x v="20"/>
    <n v="659627"/>
    <m/>
  </r>
  <r>
    <n v="5396462"/>
    <x v="10"/>
    <s v="LLS"/>
    <s v="PLAI construction"/>
    <x v="20"/>
    <n v="1000000"/>
    <m/>
  </r>
  <r>
    <n v="5411270"/>
    <x v="9"/>
    <s v="LLS"/>
    <n v="0"/>
    <x v="20"/>
    <n v="195000"/>
    <m/>
  </r>
  <r>
    <n v="5411272"/>
    <x v="9"/>
    <s v="LLS"/>
    <s v="PLUS foncier"/>
    <x v="20"/>
    <n v="374107"/>
    <m/>
  </r>
  <r>
    <n v="5411273"/>
    <x v="9"/>
    <s v="LLS"/>
    <s v="Booster"/>
    <x v="20"/>
    <n v="450000"/>
    <m/>
  </r>
  <r>
    <n v="5317692"/>
    <x v="0"/>
    <s v="PLS"/>
    <s v="PLS construction"/>
    <x v="21"/>
    <n v="200000"/>
    <m/>
  </r>
  <r>
    <n v="5317693"/>
    <x v="0"/>
    <s v="PLS"/>
    <s v="CPLS"/>
    <x v="21"/>
    <n v="300000"/>
    <m/>
  </r>
  <r>
    <n v="5317695"/>
    <x v="0"/>
    <s v="LLS"/>
    <s v="PLUS construction"/>
    <x v="21"/>
    <n v="450000"/>
    <m/>
  </r>
  <r>
    <n v="5325339"/>
    <x v="1"/>
    <s v="PLS"/>
    <s v="PLS foncier"/>
    <x v="22"/>
    <n v="100000"/>
    <m/>
  </r>
  <r>
    <n v="5325340"/>
    <x v="1"/>
    <s v="PLS"/>
    <s v="PLS construction"/>
    <x v="22"/>
    <n v="500000"/>
    <m/>
  </r>
  <r>
    <n v="5325341"/>
    <x v="1"/>
    <s v="PLS"/>
    <s v="CPLS"/>
    <x v="22"/>
    <n v="600000"/>
    <m/>
  </r>
  <r>
    <n v="5325326"/>
    <x v="2"/>
    <s v="LLS"/>
    <s v="PLUS construction"/>
    <x v="23"/>
    <n v="1700000"/>
    <m/>
  </r>
  <r>
    <n v="5325329"/>
    <x v="2"/>
    <s v="LLTS"/>
    <s v="PLAI construction"/>
    <x v="23"/>
    <n v="400000"/>
    <m/>
  </r>
  <r>
    <n v="5388025"/>
    <x v="3"/>
    <s v="PLS"/>
    <s v="CPLS"/>
    <x v="23"/>
    <n v="800000"/>
    <m/>
  </r>
  <r>
    <n v="5388027"/>
    <x v="3"/>
    <s v="PLS"/>
    <s v="PLS construction"/>
    <x v="23"/>
    <n v="800000"/>
    <m/>
  </r>
  <r>
    <n v="5397741"/>
    <x v="8"/>
    <s v="LLS"/>
    <s v="PLUS construction"/>
    <x v="23"/>
    <n v="700000"/>
    <m/>
  </r>
  <r>
    <n v="5397747"/>
    <x v="8"/>
    <s v="LLS"/>
    <n v="0"/>
    <x v="23"/>
    <n v="195000"/>
    <m/>
  </r>
  <r>
    <n v="5325340"/>
    <x v="1"/>
    <s v="PLS"/>
    <s v="PLS construction"/>
    <x v="24"/>
    <n v="719460"/>
    <m/>
  </r>
  <r>
    <n v="5325326"/>
    <x v="2"/>
    <s v="LLS"/>
    <s v="PLUS construction"/>
    <x v="25"/>
    <n v="436468"/>
    <m/>
  </r>
  <r>
    <n v="5325329"/>
    <x v="2"/>
    <s v="LLTS"/>
    <s v="PLAI construction"/>
    <x v="25"/>
    <n v="187731"/>
    <m/>
  </r>
  <r>
    <n v="5421350"/>
    <x v="6"/>
    <s v="LLTS"/>
    <s v="PLAI construction"/>
    <x v="26"/>
    <n v="400000"/>
    <m/>
  </r>
  <r>
    <n v="5325339"/>
    <x v="1"/>
    <s v="PLS"/>
    <s v="PLS foncier"/>
    <x v="27"/>
    <n v="254945"/>
    <m/>
  </r>
  <r>
    <n v="5325341"/>
    <x v="1"/>
    <s v="PLS"/>
    <s v="CPLS"/>
    <x v="27"/>
    <n v="614835"/>
    <m/>
  </r>
  <r>
    <n v="5317692"/>
    <x v="0"/>
    <s v="PLS"/>
    <s v="PLS construction"/>
    <x v="27"/>
    <n v="485412"/>
    <m/>
  </r>
  <r>
    <n v="5317693"/>
    <x v="0"/>
    <s v="PLS"/>
    <s v="CPLS"/>
    <x v="27"/>
    <n v="550538"/>
    <m/>
  </r>
  <r>
    <n v="5317695"/>
    <x v="0"/>
    <s v="LLS"/>
    <s v="PLUS construction"/>
    <x v="27"/>
    <n v="945221"/>
    <m/>
  </r>
  <r>
    <n v="5386667"/>
    <x v="4"/>
    <s v="LLS"/>
    <s v="PLUS construction"/>
    <x v="27"/>
    <n v="1000000"/>
    <m/>
  </r>
  <r>
    <n v="5396462"/>
    <x v="10"/>
    <s v="LLS"/>
    <s v="PLAI construction"/>
    <x v="28"/>
    <n v="600000"/>
    <m/>
  </r>
  <r>
    <n v="5325326"/>
    <x v="2"/>
    <s v="LLS"/>
    <s v="PLUS construction"/>
    <x v="29"/>
    <n v="2000000"/>
    <m/>
  </r>
  <r>
    <n v="5385549"/>
    <x v="5"/>
    <s v="LLTS"/>
    <s v="PLAI construction"/>
    <x v="29"/>
    <n v="700000"/>
    <m/>
  </r>
  <r>
    <n v="5385698"/>
    <x v="5"/>
    <s v="LLS"/>
    <s v="PLUS construction"/>
    <x v="29"/>
    <n v="500000"/>
    <m/>
  </r>
  <r>
    <n v="5325326"/>
    <x v="2"/>
    <s v="LLS"/>
    <s v="PLUS construction"/>
    <x v="30"/>
    <n v="700000"/>
    <m/>
  </r>
  <r>
    <n v="5421350"/>
    <x v="6"/>
    <s v="LLTS"/>
    <s v="PLAI construction"/>
    <x v="31"/>
    <n v="500000"/>
    <m/>
  </r>
  <r>
    <n v="5421521"/>
    <x v="6"/>
    <s v="LLS"/>
    <s v="PLUS construction"/>
    <x v="31"/>
    <n v="1000000"/>
    <m/>
  </r>
  <r>
    <n v="5385543"/>
    <x v="7"/>
    <s v="LLTS"/>
    <s v="PLAI construction"/>
    <x v="32"/>
    <n v="1000000"/>
    <m/>
  </r>
  <r>
    <n v="5411271"/>
    <x v="9"/>
    <s v="LLS"/>
    <s v="PLUS construction"/>
    <x v="32"/>
    <n v="600000"/>
    <m/>
  </r>
  <r>
    <n v="5325339"/>
    <x v="1"/>
    <s v="PLS"/>
    <s v="PLS foncier"/>
    <x v="33"/>
    <n v="200000"/>
    <m/>
  </r>
  <r>
    <n v="5325340"/>
    <x v="1"/>
    <s v="PLS"/>
    <s v="PLS construction"/>
    <x v="33"/>
    <n v="300000"/>
    <m/>
  </r>
  <r>
    <n v="5325341"/>
    <x v="1"/>
    <s v="PLS"/>
    <s v="CPLS"/>
    <x v="33"/>
    <n v="700000"/>
    <m/>
  </r>
  <r>
    <n v="5388025"/>
    <x v="3"/>
    <s v="PLS"/>
    <s v="CPLS"/>
    <x v="33"/>
    <n v="600000"/>
    <m/>
  </r>
  <r>
    <n v="5388027"/>
    <x v="3"/>
    <s v="PLS"/>
    <s v="PLS construction"/>
    <x v="33"/>
    <n v="600000"/>
    <m/>
  </r>
  <r>
    <n v="5397743"/>
    <x v="8"/>
    <s v="PLS"/>
    <s v="PLS construction"/>
    <x v="34"/>
    <n v="1000000"/>
    <m/>
  </r>
  <r>
    <n v="5397744"/>
    <x v="8"/>
    <s v="PLS"/>
    <s v="CPLS"/>
    <x v="34"/>
    <n v="1000000"/>
    <m/>
  </r>
  <r>
    <n v="5396462"/>
    <x v="10"/>
    <s v="LLS"/>
    <s v="PLAI construction"/>
    <x v="35"/>
    <n v="600000"/>
    <m/>
  </r>
  <r>
    <n v="5385543"/>
    <x v="7"/>
    <s v="LLTS"/>
    <s v="PLAI construction"/>
    <x v="36"/>
    <n v="1000000"/>
    <m/>
  </r>
  <r>
    <n v="5397743"/>
    <x v="8"/>
    <s v="PLS"/>
    <s v="PLS construction"/>
    <x v="37"/>
    <n v="1000000"/>
    <m/>
  </r>
  <r>
    <n v="5397744"/>
    <x v="8"/>
    <s v="PLS"/>
    <s v="CPLS"/>
    <x v="37"/>
    <n v="1000000"/>
    <m/>
  </r>
  <r>
    <n v="5396462"/>
    <x v="10"/>
    <s v="LLS"/>
    <s v="PLAI construction"/>
    <x v="38"/>
    <n v="600000"/>
    <m/>
  </r>
  <r>
    <s v="5453167"/>
    <x v="11"/>
    <s v="PLS"/>
    <s v="PLS foncier"/>
    <x v="38"/>
    <n v="910287"/>
    <m/>
  </r>
  <r>
    <n v="5421350"/>
    <x v="6"/>
    <s v="LLTS"/>
    <s v="PLAI construction"/>
    <x v="39"/>
    <n v="200000"/>
    <m/>
  </r>
  <r>
    <n v="5421521"/>
    <x v="6"/>
    <s v="LLS"/>
    <s v="PLUS construction"/>
    <x v="39"/>
    <n v="1600000"/>
    <m/>
  </r>
  <r>
    <n v="5388025"/>
    <x v="3"/>
    <s v="PLS"/>
    <s v="CPLS"/>
    <x v="40"/>
    <n v="350000"/>
    <m/>
  </r>
  <r>
    <n v="5388027"/>
    <x v="3"/>
    <s v="PLS"/>
    <s v="PLS construction"/>
    <x v="40"/>
    <n v="350000"/>
    <m/>
  </r>
  <r>
    <n v="5397744"/>
    <x v="8"/>
    <s v="PLS"/>
    <s v="CPLS"/>
    <x v="41"/>
    <n v="1000000"/>
    <m/>
  </r>
  <r>
    <n v="5386667"/>
    <x v="4"/>
    <s v="LLS"/>
    <s v="PLUS construction"/>
    <x v="42"/>
    <n v="1000000"/>
    <m/>
  </r>
  <r>
    <n v="5397743"/>
    <x v="8"/>
    <s v="PLS"/>
    <s v="PLS construction"/>
    <x v="43"/>
    <n v="1000000"/>
    <m/>
  </r>
  <r>
    <n v="5385549"/>
    <x v="5"/>
    <s v="LLTS"/>
    <s v="PLAI construction"/>
    <x v="44"/>
    <n v="700000"/>
    <m/>
  </r>
  <r>
    <n v="5385698"/>
    <x v="5"/>
    <s v="LLS"/>
    <s v="PLUS construction"/>
    <x v="44"/>
    <n v="500000"/>
    <m/>
  </r>
  <r>
    <n v="5397743"/>
    <x v="8"/>
    <s v="PLS"/>
    <s v="PLS construction"/>
    <x v="44"/>
    <n v="100000"/>
    <m/>
  </r>
  <r>
    <n v="5411271"/>
    <x v="9"/>
    <s v="LLS"/>
    <s v="PLUS construction"/>
    <x v="44"/>
    <n v="500000"/>
    <m/>
  </r>
  <r>
    <n v="5385543"/>
    <x v="7"/>
    <s v="LLTS"/>
    <s v="PLAI construction"/>
    <x v="45"/>
    <n v="1000000"/>
    <m/>
  </r>
  <r>
    <n v="5396462"/>
    <x v="10"/>
    <s v="LLS"/>
    <s v="PLAI construction"/>
    <x v="45"/>
    <n v="600000"/>
    <m/>
  </r>
  <r>
    <n v="5421521"/>
    <x v="6"/>
    <s v="LLS"/>
    <s v="PLUS construction"/>
    <x v="45"/>
    <n v="110000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">
  <r>
    <x v="0"/>
    <s v="PLS"/>
    <n v="102410"/>
    <n v="5317693"/>
    <n v="385"/>
    <s v="CPLS"/>
    <n v="2350538"/>
    <n v="2350538"/>
    <n v="0"/>
  </r>
  <r>
    <x v="0"/>
    <s v="PLS"/>
    <n v="102410"/>
    <n v="5317691"/>
    <n v="387"/>
    <s v="PLS foncier"/>
    <n v="561004"/>
    <n v="561004"/>
    <n v="0"/>
  </r>
  <r>
    <x v="0"/>
    <s v="PLS"/>
    <n v="102410"/>
    <n v="5317692"/>
    <n v="386"/>
    <s v="PLS construction"/>
    <n v="1985412"/>
    <n v="1985412"/>
    <n v="0"/>
  </r>
  <r>
    <x v="0"/>
    <s v="LLS"/>
    <n v="102410"/>
    <n v="5317694"/>
    <n v="389"/>
    <s v="PLUS foncier"/>
    <n v="591449"/>
    <n v="591449"/>
    <n v="0"/>
  </r>
  <r>
    <x v="0"/>
    <s v="LLS"/>
    <n v="102410"/>
    <n v="5317695"/>
    <n v="388"/>
    <s v="PLUS construction"/>
    <n v="4595221"/>
    <n v="4595221"/>
    <n v="0"/>
  </r>
  <r>
    <x v="0"/>
    <s v="LLS"/>
    <n v="103389"/>
    <n v="5325326"/>
    <n v="396"/>
    <s v="PLUS construction"/>
    <n v="6836468"/>
    <n v="6836468"/>
    <n v="0"/>
  </r>
  <r>
    <x v="0"/>
    <s v="LLS"/>
    <n v="103389"/>
    <n v="5325327"/>
    <n v="397"/>
    <s v="PLUS foncier"/>
    <n v="908635"/>
    <n v="908635"/>
    <n v="0"/>
  </r>
  <r>
    <x v="0"/>
    <s v="LLTS"/>
    <n v="103393"/>
    <n v="5325328"/>
    <n v="399"/>
    <s v="PLAI foncier"/>
    <n v="191345"/>
    <n v="191345"/>
    <n v="0"/>
  </r>
  <r>
    <x v="0"/>
    <s v="LLTS"/>
    <n v="103393"/>
    <n v="5325329"/>
    <n v="398"/>
    <s v="PLAI construction"/>
    <n v="1437731"/>
    <n v="1437731"/>
    <n v="0"/>
  </r>
  <r>
    <x v="1"/>
    <s v="PLS"/>
    <n v="104224"/>
    <n v="5325339"/>
    <n v="384"/>
    <s v="PLS foncier"/>
    <n v="1454945"/>
    <n v="1454945"/>
    <n v="0"/>
  </r>
  <r>
    <x v="1"/>
    <s v="PLS"/>
    <n v="104224"/>
    <n v="5325340"/>
    <n v="383"/>
    <s v="PLS construction"/>
    <n v="4519460"/>
    <n v="4519460"/>
    <n v="0"/>
  </r>
  <r>
    <x v="1"/>
    <s v="PLS"/>
    <n v="104224"/>
    <n v="5325341"/>
    <n v="382"/>
    <s v="CPLS"/>
    <n v="5514835"/>
    <n v="5514835"/>
    <n v="0"/>
  </r>
  <r>
    <x v="1"/>
    <s v="LLTS"/>
    <n v="115372"/>
    <n v="5385542"/>
    <n v="469"/>
    <s v="PLAI foncier"/>
    <n v="1186802"/>
    <n v="1186802"/>
    <n v="0"/>
  </r>
  <r>
    <x v="1"/>
    <s v="LLTS"/>
    <n v="115363"/>
    <n v="5385548"/>
    <n v="471"/>
    <s v="PLAI foncier"/>
    <n v="576320"/>
    <n v="576320"/>
    <n v="0"/>
  </r>
  <r>
    <x v="1"/>
    <s v="LLS"/>
    <n v="115368"/>
    <n v="5385697"/>
    <n v="474"/>
    <s v="PLUS construction"/>
    <n v="465696"/>
    <n v="465696"/>
    <n v="0"/>
  </r>
  <r>
    <x v="1"/>
    <s v="LLS"/>
    <n v="116547"/>
    <n v="5386668"/>
    <n v="446"/>
    <s v="PLUS foncier"/>
    <n v="1201938"/>
    <n v="1201938"/>
    <n v="0"/>
  </r>
  <r>
    <x v="1"/>
    <s v="PLS"/>
    <n v="115122"/>
    <n v="5388026"/>
    <n v="433"/>
    <m/>
    <n v="286000"/>
    <n v="286000"/>
    <n v="0"/>
  </r>
  <r>
    <x v="1"/>
    <s v="PLS"/>
    <n v="115122"/>
    <n v="5388028"/>
    <n v="435"/>
    <s v="PLS foncier"/>
    <n v="629807"/>
    <n v="629807"/>
    <n v="0"/>
  </r>
  <r>
    <x v="1"/>
    <s v="LLS"/>
    <n v="117064"/>
    <n v="5397747"/>
    <n v="440"/>
    <m/>
    <n v="195000"/>
    <n v="195000"/>
    <n v="0"/>
  </r>
  <r>
    <x v="2"/>
    <s v="LLS"/>
    <n v="119040"/>
    <n v="5411270"/>
    <n v="449"/>
    <m/>
    <n v="195000"/>
    <n v="195000"/>
    <n v="0"/>
  </r>
  <r>
    <x v="2"/>
    <s v="LLS"/>
    <n v="119040"/>
    <n v="5411272"/>
    <n v="450"/>
    <s v="PLUS foncier"/>
    <n v="374107"/>
    <n v="374107"/>
    <n v="0"/>
  </r>
  <r>
    <x v="2"/>
    <s v="LLS"/>
    <n v="119040"/>
    <n v="5411273"/>
    <n v="451"/>
    <s v="Booster"/>
    <n v="450000"/>
    <n v="450000"/>
    <n v="0"/>
  </r>
  <r>
    <x v="2"/>
    <s v="LLTS"/>
    <n v="120891"/>
    <n v="5421351"/>
    <n v="462"/>
    <s v="PLAI foncier"/>
    <n v="325963"/>
    <n v="325963"/>
    <n v="0"/>
  </r>
  <r>
    <x v="2"/>
    <s v="LLS"/>
    <n v="121098"/>
    <n v="5421518"/>
    <n v="479"/>
    <s v="Booster"/>
    <n v="795000"/>
    <n v="795000"/>
    <n v="0"/>
  </r>
  <r>
    <x v="2"/>
    <s v="LLS"/>
    <n v="121098"/>
    <n v="5421519"/>
    <n v="478"/>
    <s v="PLUS foncier"/>
    <n v="1015462"/>
    <n v="1015462"/>
    <n v="0"/>
  </r>
  <r>
    <x v="2"/>
    <s v="LLS"/>
    <n v="117065"/>
    <s v="5396461"/>
    <n v="465"/>
    <s v="PLUS foncier"/>
    <n v="659627"/>
    <n v="659627"/>
    <n v="0"/>
  </r>
  <r>
    <x v="2"/>
    <s v="LLS"/>
    <n v="115368"/>
    <n v="5385699"/>
    <n v="475"/>
    <s v="PHB 2.0"/>
    <n v="143000"/>
    <n v="142920"/>
    <n v="80"/>
  </r>
  <r>
    <x v="2"/>
    <s v="LLTS"/>
    <n v="115363"/>
    <n v="5385550"/>
    <n v="472"/>
    <s v="PHB 2.0"/>
    <n v="221000"/>
    <n v="220870"/>
    <n v="130"/>
  </r>
  <r>
    <x v="2"/>
    <s v="LLS"/>
    <n v="116547"/>
    <n v="5387566"/>
    <n v="447"/>
    <s v="PHB 2.0"/>
    <n v="253500"/>
    <n v="253350"/>
    <n v="150"/>
  </r>
  <r>
    <x v="3"/>
    <s v="LLTS"/>
    <n v="119039"/>
    <n v="5411411"/>
    <n v="456"/>
    <m/>
    <n v="52000"/>
    <n v="0"/>
    <n v="52000"/>
  </r>
  <r>
    <x v="3"/>
    <s v="LLTS"/>
    <n v="126496"/>
    <n v="5444535"/>
    <m/>
    <s v="PHB 2.0"/>
    <n v="52000"/>
    <n v="0"/>
    <n v="52000"/>
  </r>
  <r>
    <x v="3"/>
    <s v="LLS"/>
    <n v="119038"/>
    <n v="5411407"/>
    <n v="453"/>
    <s v="PLUS construction"/>
    <n v="65000"/>
    <n v="0"/>
    <n v="65000"/>
  </r>
  <r>
    <x v="3"/>
    <s v="LLTS"/>
    <n v="119039"/>
    <n v="5411410"/>
    <n v="459"/>
    <s v="Booster"/>
    <n v="120000"/>
    <n v="0"/>
    <n v="120000"/>
  </r>
  <r>
    <x v="3"/>
    <s v="LLS"/>
    <n v="119038"/>
    <n v="5411406"/>
    <n v="455"/>
    <s v="Booster"/>
    <n v="150000"/>
    <n v="0"/>
    <n v="150000"/>
  </r>
  <r>
    <x v="3"/>
    <s v="LLTS"/>
    <n v="119039"/>
    <n v="5411413"/>
    <n v="458"/>
    <s v="PLAI foncier"/>
    <n v="152240"/>
    <n v="0"/>
    <n v="152240"/>
  </r>
  <r>
    <x v="3"/>
    <s v="LLTS"/>
    <n v="120891"/>
    <n v="5421352"/>
    <n v="460"/>
    <m/>
    <n v="162500"/>
    <n v="0"/>
    <n v="162500"/>
  </r>
  <r>
    <x v="3"/>
    <s v="LLTS"/>
    <n v="126479"/>
    <n v="5444544"/>
    <m/>
    <s v="PHB 2.0"/>
    <n v="162500"/>
    <n v="0"/>
    <n v="162500"/>
  </r>
  <r>
    <x v="3"/>
    <s v="LLS"/>
    <n v="117064"/>
    <n v="5397741"/>
    <n v="441"/>
    <s v="PLUS construction"/>
    <n v="1656289"/>
    <n v="1462289"/>
    <n v="194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8E9E20-B45B-442D-8617-CA0A0AA68EAA}" name="Tableau croisé dynamique3" cacheId="1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L20:O25" firstHeaderRow="0" firstDataRow="1" firstDataCol="1"/>
  <pivotFields count="9">
    <pivotField axis="axisRow" showAll="0">
      <items count="18">
        <item m="1" x="13"/>
        <item m="1" x="5"/>
        <item m="1" x="15"/>
        <item m="1" x="6"/>
        <item m="1" x="16"/>
        <item m="1" x="7"/>
        <item m="1" x="9"/>
        <item m="1" x="8"/>
        <item m="1" x="11"/>
        <item m="1" x="4"/>
        <item m="1" x="10"/>
        <item m="1" x="14"/>
        <item m="1" x="12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dataField="1" numFmtId="167" showAll="0"/>
    <pivotField dataField="1" numFmtId="167" showAll="0"/>
    <pivotField dataField="1" numFmtId="167" showAll="0"/>
  </pivotFields>
  <rowFields count="1">
    <field x="0"/>
  </rowFields>
  <rowItems count="5"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prêt" fld="6" baseField="0" baseItem="0"/>
    <dataField name="Somme de Montant perçu" fld="7" baseField="0" baseItem="0"/>
    <dataField name="Somme de Reste à percevoir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8C6E15-BDA2-4B7C-AD36-6E34124C21C6}" name="Tableau croisé dynamique1" cacheId="1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L2:O7" firstHeaderRow="0" firstDataRow="1" firstDataCol="1"/>
  <pivotFields count="9">
    <pivotField axis="axisRow" showAll="0">
      <items count="18">
        <item m="1" x="13"/>
        <item m="1" x="5"/>
        <item m="1" x="15"/>
        <item m="1" x="6"/>
        <item m="1" x="16"/>
        <item m="1" x="7"/>
        <item m="1" x="9"/>
        <item m="1" x="8"/>
        <item m="1" x="11"/>
        <item m="1" x="4"/>
        <item m="1" x="10"/>
        <item m="1" x="14"/>
        <item m="1" x="12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dataField="1" numFmtId="167" showAll="0"/>
    <pivotField dataField="1" numFmtId="167" showAll="0"/>
    <pivotField dataField="1" numFmtId="167" showAll="0"/>
  </pivotFields>
  <rowFields count="1">
    <field x="0"/>
  </rowFields>
  <rowItems count="5"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prêt" fld="6" baseField="0" baseItem="0" numFmtId="167"/>
    <dataField name="Somme de Montant perçu" fld="7" baseField="0" baseItem="0" numFmtId="167"/>
    <dataField name="Somme de Reste à percevoir" fld="8" baseField="0" baseItem="0" numFmtId="167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4D96D9-D9E5-4203-96EC-D3BEDB57C052}" name="Tableau croisé dynamique2" cacheId="1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J3:N19" firstHeaderRow="1" firstDataRow="4" firstDataCol="1"/>
  <pivotFields count="9">
    <pivotField showAll="0"/>
    <pivotField axis="axisRow" showAll="0">
      <items count="13">
        <item x="4"/>
        <item x="7"/>
        <item x="5"/>
        <item x="10"/>
        <item x="6"/>
        <item x="9"/>
        <item x="2"/>
        <item x="8"/>
        <item x="11"/>
        <item x="3"/>
        <item x="1"/>
        <item x="0"/>
        <item t="default"/>
      </items>
    </pivotField>
    <pivotField showAll="0"/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7" showAll="0"/>
    <pivotField showAll="0"/>
    <pivotField axis="axisCol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3">
    <field x="8"/>
    <field x="7"/>
    <field x="4"/>
  </colFields>
  <colItems count="4">
    <i>
      <x v="1"/>
    </i>
    <i>
      <x v="2"/>
    </i>
    <i>
      <x v="3"/>
    </i>
    <i t="grand">
      <x/>
    </i>
  </colItems>
  <dataFields count="1">
    <dataField name="Somme de Montant versé" fld="5" baseField="1" baseItem="0" numFmtId="167"/>
  </dataFields>
  <formats count="6">
    <format dxfId="5">
      <pivotArea dataOnly="0" outline="0" fieldPosition="0">
        <references count="1">
          <reference field="8" count="1">
            <x v="1"/>
          </reference>
        </references>
      </pivotArea>
    </format>
    <format dxfId="4">
      <pivotArea outline="0" collapsedLevelsAreSubtotals="1" fieldPosition="0">
        <references count="1">
          <reference field="8" count="2" selected="0">
            <x v="2"/>
            <x v="3"/>
          </reference>
        </references>
      </pivotArea>
    </format>
    <format dxfId="3">
      <pivotArea grandCol="1" outline="0" collapsedLevelsAreSubtotals="1" fieldPosition="0"/>
    </format>
    <format dxfId="2">
      <pivotArea dataOnly="0" labelOnly="1" fieldPosition="0">
        <references count="1">
          <reference field="8" count="2">
            <x v="2"/>
            <x v="3"/>
          </reference>
        </references>
      </pivotArea>
    </format>
    <format dxfId="1">
      <pivotArea dataOnly="0" labelOnly="1" grandCol="1" outline="0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1EB5FF-7D40-45F5-B8ED-D47FFD6949C4}" name="Liste_prêts" displayName="Liste_prêts" ref="A1:I39" totalsRowShown="0" headerRowDxfId="23" dataDxfId="24" headerRowBorderDxfId="27" tableBorderDxfId="28">
  <autoFilter ref="A1:I39" xr:uid="{C91EB5FF-7D40-45F5-B8ED-D47FFD6949C4}"/>
  <tableColumns count="9">
    <tableColumn id="1" xr3:uid="{1B043874-0660-48D5-B31A-30F4B1F2DD9E}" name="OPERATION"/>
    <tableColumn id="7" xr3:uid="{A680B050-51B1-4EA5-A1A3-E16775AFAAB3}" name="Type" dataDxfId="22"/>
    <tableColumn id="2" xr3:uid="{832A1245-2BBB-4031-9705-50AC35787B44}" name="N° CONTRAT" dataDxfId="26"/>
    <tableColumn id="3" xr3:uid="{03DFC5A2-C286-4A42-867F-0C3F37E9B765}" name="ID ligne de prêt" dataDxfId="21"/>
    <tableColumn id="6" xr3:uid="{26BD17CA-039E-4D8D-B414-147B598DBC0F}" name="N° fiche Sage Patrimoine" dataDxfId="19"/>
    <tableColumn id="4" xr3:uid="{A2A310B1-007F-43BA-9519-726E1765B152}" name="Type prêt" dataDxfId="20"/>
    <tableColumn id="5" xr3:uid="{CCE4A5FD-6B2F-472B-9524-EE8452BB0C13}" name="Montant prêt" dataDxfId="25"/>
    <tableColumn id="9" xr3:uid="{B8BCCB57-9902-4C1C-A2F8-A8C5BAF5D8FF}" name="Montant perçu" dataDxfId="7">
      <calculatedColumnFormula>SUMIF(Consommation[ID ligne de prêt],Liste_prêts[[#This Row],[ID ligne de prêt]],Consommation[Montant versé])</calculatedColumnFormula>
    </tableColumn>
    <tableColumn id="10" xr3:uid="{041C2020-5467-4862-98D6-5524F3DDC8F8}" name="Reste à percevoir" dataDxfId="6">
      <calculatedColumnFormula>Liste_prêts[[#This Row],[Montant prêt]]-Liste_prêts[[#This Row],[Montant perçu]]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623DE7-BC00-4786-839F-0E7A8533AC3A}" name="Consommation" displayName="Consommation" ref="A1:G80" totalsRowShown="0" headerRowDxfId="18" dataDxfId="13" headerRowBorderDxfId="16" tableBorderDxfId="17">
  <autoFilter ref="A1:G80" xr:uid="{C91EB5FF-7D40-45F5-B8ED-D47FFD6949C4}"/>
  <sortState xmlns:xlrd2="http://schemas.microsoft.com/office/spreadsheetml/2017/richdata2" ref="A2:G80">
    <sortCondition ref="B1:B80"/>
  </sortState>
  <tableColumns count="7">
    <tableColumn id="1" xr3:uid="{4D2B4069-9C1B-4146-8267-2AAD55902BE8}" name="ID ligne de prêt" dataDxfId="12"/>
    <tableColumn id="7" xr3:uid="{825098A1-687A-4D38-9B75-A7F464C13EB2}" name="OPERATION" dataDxfId="11">
      <calculatedColumnFormula>_xlfn.XLOOKUP(Consommation[[#This Row],[ID ligne de prêt]],Liste_prêts[ID ligne de prêt],Liste_prêts[OPERATION])</calculatedColumnFormula>
    </tableColumn>
    <tableColumn id="2" xr3:uid="{71CC957F-ECDD-4E58-ABC1-320A3345FBAF}" name="Type" dataDxfId="10">
      <calculatedColumnFormula>_xlfn.XLOOKUP(Consommation[[#This Row],[ID ligne de prêt]],Liste_prêts[ID ligne de prêt],Liste_prêts[Type])</calculatedColumnFormula>
    </tableColumn>
    <tableColumn id="3" xr3:uid="{B44013CA-515B-4DAB-AFC1-91204A06F6C1}" name="Type prêt" dataDxfId="9">
      <calculatedColumnFormula>_xlfn.XLOOKUP(Consommation[[#This Row],[ID ligne de prêt]],Liste_prêts[ID ligne de prêt],Liste_prêts[Type prêt])</calculatedColumnFormula>
    </tableColumn>
    <tableColumn id="6" xr3:uid="{75121573-36F5-419A-937A-1C898C824556}" name="Date versement" dataDxfId="15"/>
    <tableColumn id="4" xr3:uid="{97B69932-68D0-4D31-B721-61372707C1CA}" name="Montant versé" dataDxfId="8"/>
    <tableColumn id="5" xr3:uid="{7CF97DD6-22C0-4DB1-BB05-9335EE160ED7}" name="Colonne1" dataDxfId="1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3A92C-897D-4F07-835C-A61AE6C22B6E}">
  <dimension ref="A1:O39"/>
  <sheetViews>
    <sheetView tabSelected="1" topLeftCell="C1" workbookViewId="0">
      <selection activeCell="G16" sqref="G16"/>
    </sheetView>
  </sheetViews>
  <sheetFormatPr baseColWidth="10" defaultRowHeight="14.4" x14ac:dyDescent="0.3"/>
  <cols>
    <col min="1" max="1" width="26.109375" customWidth="1"/>
    <col min="2" max="4" width="17.5546875" style="3" customWidth="1"/>
    <col min="5" max="5" width="15.5546875" style="6" customWidth="1"/>
    <col min="6" max="6" width="15.77734375" customWidth="1"/>
    <col min="7" max="7" width="15.5546875" customWidth="1"/>
    <col min="8" max="8" width="26.77734375" bestFit="1" customWidth="1"/>
    <col min="9" max="9" width="21.77734375" bestFit="1" customWidth="1"/>
    <col min="12" max="12" width="20.44140625" bestFit="1" customWidth="1"/>
    <col min="13" max="13" width="22.33203125" bestFit="1" customWidth="1"/>
    <col min="14" max="14" width="23.5546875" bestFit="1" customWidth="1"/>
    <col min="15" max="15" width="25.77734375" bestFit="1" customWidth="1"/>
  </cols>
  <sheetData>
    <row r="1" spans="1:15" s="5" customFormat="1" x14ac:dyDescent="0.3">
      <c r="A1" s="7" t="s">
        <v>0</v>
      </c>
      <c r="B1" s="7" t="s">
        <v>24</v>
      </c>
      <c r="C1" s="7" t="s">
        <v>3</v>
      </c>
      <c r="D1" s="7" t="s">
        <v>8</v>
      </c>
      <c r="E1" s="7" t="s">
        <v>20</v>
      </c>
      <c r="F1" s="7" t="s">
        <v>9</v>
      </c>
      <c r="G1" s="8" t="s">
        <v>2</v>
      </c>
      <c r="H1" s="8" t="s">
        <v>40</v>
      </c>
      <c r="I1" s="8" t="s">
        <v>41</v>
      </c>
    </row>
    <row r="2" spans="1:15" x14ac:dyDescent="0.3">
      <c r="A2" t="s">
        <v>50</v>
      </c>
      <c r="B2" s="3" t="s">
        <v>30</v>
      </c>
      <c r="C2" s="3">
        <v>102410</v>
      </c>
      <c r="D2" s="3">
        <v>5317693</v>
      </c>
      <c r="E2" s="4">
        <v>385</v>
      </c>
      <c r="F2" s="3" t="s">
        <v>18</v>
      </c>
      <c r="G2" s="6">
        <v>2350538</v>
      </c>
      <c r="H2" s="9">
        <f>SUMIF(Consommation[ID ligne de prêt],Liste_prêts[[#This Row],[ID ligne de prêt]],Consommation[Montant versé])</f>
        <v>2350538</v>
      </c>
      <c r="I2" s="9">
        <f>Liste_prêts[[#This Row],[Montant prêt]]-Liste_prêts[[#This Row],[Montant perçu]]</f>
        <v>0</v>
      </c>
      <c r="L2" s="1" t="s">
        <v>5</v>
      </c>
      <c r="M2" t="s">
        <v>45</v>
      </c>
      <c r="N2" t="s">
        <v>46</v>
      </c>
      <c r="O2" t="s">
        <v>47</v>
      </c>
    </row>
    <row r="3" spans="1:15" x14ac:dyDescent="0.3">
      <c r="A3" t="s">
        <v>50</v>
      </c>
      <c r="B3" s="3" t="s">
        <v>30</v>
      </c>
      <c r="C3" s="3">
        <v>102410</v>
      </c>
      <c r="D3" s="3">
        <v>5317691</v>
      </c>
      <c r="E3" s="4">
        <v>387</v>
      </c>
      <c r="F3" s="3" t="s">
        <v>17</v>
      </c>
      <c r="G3" s="6">
        <v>561004</v>
      </c>
      <c r="H3" s="9">
        <f>SUMIF(Consommation[ID ligne de prêt],Liste_prêts[[#This Row],[ID ligne de prêt]],Consommation[Montant versé])</f>
        <v>561004</v>
      </c>
      <c r="I3" s="9">
        <f>Liste_prêts[[#This Row],[Montant prêt]]-Liste_prêts[[#This Row],[Montant perçu]]</f>
        <v>0</v>
      </c>
      <c r="L3" s="2" t="s">
        <v>50</v>
      </c>
      <c r="M3" s="6">
        <v>19457803</v>
      </c>
      <c r="N3" s="6">
        <v>19457803</v>
      </c>
      <c r="O3" s="6">
        <v>0</v>
      </c>
    </row>
    <row r="4" spans="1:15" x14ac:dyDescent="0.3">
      <c r="A4" t="s">
        <v>50</v>
      </c>
      <c r="B4" s="3" t="s">
        <v>30</v>
      </c>
      <c r="C4" s="3">
        <v>102410</v>
      </c>
      <c r="D4" s="3">
        <v>5317692</v>
      </c>
      <c r="E4" s="4">
        <v>386</v>
      </c>
      <c r="F4" s="3" t="s">
        <v>16</v>
      </c>
      <c r="G4" s="6">
        <v>1985412</v>
      </c>
      <c r="H4" s="9">
        <f>SUMIF(Consommation[ID ligne de prêt],Liste_prêts[[#This Row],[ID ligne de prêt]],Consommation[Montant versé])</f>
        <v>1985412</v>
      </c>
      <c r="I4" s="9">
        <f>Liste_prêts[[#This Row],[Montant prêt]]-Liste_prêts[[#This Row],[Montant perçu]]</f>
        <v>0</v>
      </c>
      <c r="L4" s="2" t="s">
        <v>51</v>
      </c>
      <c r="M4" s="6">
        <v>16030803</v>
      </c>
      <c r="N4" s="6">
        <v>16030803</v>
      </c>
      <c r="O4" s="6">
        <v>0</v>
      </c>
    </row>
    <row r="5" spans="1:15" x14ac:dyDescent="0.3">
      <c r="A5" t="s">
        <v>50</v>
      </c>
      <c r="B5" s="3" t="s">
        <v>25</v>
      </c>
      <c r="C5" s="3">
        <v>102410</v>
      </c>
      <c r="D5" s="3">
        <v>5317694</v>
      </c>
      <c r="E5" s="4">
        <v>389</v>
      </c>
      <c r="F5" s="3" t="s">
        <v>11</v>
      </c>
      <c r="G5" s="6">
        <v>591449</v>
      </c>
      <c r="H5" s="9">
        <f>SUMIF(Consommation[ID ligne de prêt],Liste_prêts[[#This Row],[ID ligne de prêt]],Consommation[Montant versé])</f>
        <v>591449</v>
      </c>
      <c r="I5" s="9">
        <f>Liste_prêts[[#This Row],[Montant prêt]]-Liste_prêts[[#This Row],[Montant perçu]]</f>
        <v>0</v>
      </c>
      <c r="L5" s="2" t="s">
        <v>52</v>
      </c>
      <c r="M5" s="6">
        <v>4432659</v>
      </c>
      <c r="N5" s="6">
        <v>4432299</v>
      </c>
      <c r="O5" s="6">
        <v>360</v>
      </c>
    </row>
    <row r="6" spans="1:15" x14ac:dyDescent="0.3">
      <c r="A6" t="s">
        <v>50</v>
      </c>
      <c r="B6" s="3" t="s">
        <v>25</v>
      </c>
      <c r="C6" s="3">
        <v>102410</v>
      </c>
      <c r="D6" s="3">
        <v>5317695</v>
      </c>
      <c r="E6" s="4">
        <v>388</v>
      </c>
      <c r="F6" s="3" t="s">
        <v>10</v>
      </c>
      <c r="G6" s="6">
        <v>4595221</v>
      </c>
      <c r="H6" s="9">
        <f>SUMIF(Consommation[ID ligne de prêt],Liste_prêts[[#This Row],[ID ligne de prêt]],Consommation[Montant versé])</f>
        <v>4595221</v>
      </c>
      <c r="I6" s="9">
        <f>Liste_prêts[[#This Row],[Montant prêt]]-Liste_prêts[[#This Row],[Montant perçu]]</f>
        <v>0</v>
      </c>
      <c r="L6" s="2" t="s">
        <v>53</v>
      </c>
      <c r="M6" s="6">
        <v>2572529</v>
      </c>
      <c r="N6" s="6">
        <v>1462289</v>
      </c>
      <c r="O6" s="6">
        <v>1110240</v>
      </c>
    </row>
    <row r="7" spans="1:15" x14ac:dyDescent="0.3">
      <c r="A7" t="s">
        <v>50</v>
      </c>
      <c r="B7" s="3" t="s">
        <v>25</v>
      </c>
      <c r="C7" s="3">
        <v>103389</v>
      </c>
      <c r="D7" s="3">
        <v>5325326</v>
      </c>
      <c r="E7" s="4">
        <v>396</v>
      </c>
      <c r="F7" s="3" t="s">
        <v>10</v>
      </c>
      <c r="G7" s="6">
        <v>6836468</v>
      </c>
      <c r="H7" s="9">
        <f>SUMIF(Consommation[ID ligne de prêt],Liste_prêts[[#This Row],[ID ligne de prêt]],Consommation[Montant versé])</f>
        <v>6836468</v>
      </c>
      <c r="I7" s="9">
        <f>Liste_prêts[[#This Row],[Montant prêt]]-Liste_prêts[[#This Row],[Montant perçu]]</f>
        <v>0</v>
      </c>
      <c r="L7" s="2" t="s">
        <v>1</v>
      </c>
      <c r="M7" s="6">
        <v>42493794</v>
      </c>
      <c r="N7" s="6">
        <v>41383194</v>
      </c>
      <c r="O7" s="6">
        <v>1110600</v>
      </c>
    </row>
    <row r="8" spans="1:15" x14ac:dyDescent="0.3">
      <c r="A8" t="s">
        <v>50</v>
      </c>
      <c r="B8" s="3" t="s">
        <v>25</v>
      </c>
      <c r="C8" s="3">
        <v>103389</v>
      </c>
      <c r="D8" s="3">
        <v>5325327</v>
      </c>
      <c r="E8" s="4">
        <v>397</v>
      </c>
      <c r="F8" s="3" t="s">
        <v>11</v>
      </c>
      <c r="G8" s="6">
        <v>908635</v>
      </c>
      <c r="H8" s="9">
        <f>SUMIF(Consommation[ID ligne de prêt],Liste_prêts[[#This Row],[ID ligne de prêt]],Consommation[Montant versé])</f>
        <v>908635</v>
      </c>
      <c r="I8" s="9">
        <f>Liste_prêts[[#This Row],[Montant prêt]]-Liste_prêts[[#This Row],[Montant perçu]]</f>
        <v>0</v>
      </c>
    </row>
    <row r="9" spans="1:15" x14ac:dyDescent="0.3">
      <c r="A9" t="s">
        <v>50</v>
      </c>
      <c r="B9" s="3" t="s">
        <v>26</v>
      </c>
      <c r="C9" s="3">
        <v>103393</v>
      </c>
      <c r="D9" s="3">
        <v>5325328</v>
      </c>
      <c r="E9" s="4">
        <v>399</v>
      </c>
      <c r="F9" s="3" t="s">
        <v>13</v>
      </c>
      <c r="G9" s="6">
        <v>191345</v>
      </c>
      <c r="H9" s="9">
        <f>SUMIF(Consommation[ID ligne de prêt],Liste_prêts[[#This Row],[ID ligne de prêt]],Consommation[Montant versé])</f>
        <v>191345</v>
      </c>
      <c r="I9" s="9">
        <f>Liste_prêts[[#This Row],[Montant prêt]]-Liste_prêts[[#This Row],[Montant perçu]]</f>
        <v>0</v>
      </c>
    </row>
    <row r="10" spans="1:15" x14ac:dyDescent="0.3">
      <c r="A10" t="s">
        <v>50</v>
      </c>
      <c r="B10" s="3" t="s">
        <v>26</v>
      </c>
      <c r="C10" s="3">
        <v>103393</v>
      </c>
      <c r="D10" s="3">
        <v>5325329</v>
      </c>
      <c r="E10" s="4">
        <v>398</v>
      </c>
      <c r="F10" s="3" t="s">
        <v>12</v>
      </c>
      <c r="G10" s="6">
        <v>1437731</v>
      </c>
      <c r="H10" s="9">
        <f>SUMIF(Consommation[ID ligne de prêt],Liste_prêts[[#This Row],[ID ligne de prêt]],Consommation[Montant versé])</f>
        <v>1437731</v>
      </c>
      <c r="I10" s="9">
        <f>Liste_prêts[[#This Row],[Montant prêt]]-Liste_prêts[[#This Row],[Montant perçu]]</f>
        <v>0</v>
      </c>
    </row>
    <row r="11" spans="1:15" x14ac:dyDescent="0.3">
      <c r="A11" t="s">
        <v>51</v>
      </c>
      <c r="B11" s="3" t="s">
        <v>30</v>
      </c>
      <c r="C11" s="3">
        <v>104224</v>
      </c>
      <c r="D11" s="3">
        <v>5325339</v>
      </c>
      <c r="E11" s="4">
        <v>384</v>
      </c>
      <c r="F11" s="3" t="s">
        <v>17</v>
      </c>
      <c r="G11" s="6">
        <v>1454945</v>
      </c>
      <c r="H11" s="9">
        <f>SUMIF(Consommation[ID ligne de prêt],Liste_prêts[[#This Row],[ID ligne de prêt]],Consommation[Montant versé])</f>
        <v>1454945</v>
      </c>
      <c r="I11" s="9">
        <f>Liste_prêts[[#This Row],[Montant prêt]]-Liste_prêts[[#This Row],[Montant perçu]]</f>
        <v>0</v>
      </c>
    </row>
    <row r="12" spans="1:15" x14ac:dyDescent="0.3">
      <c r="A12" t="s">
        <v>51</v>
      </c>
      <c r="B12" s="3" t="s">
        <v>30</v>
      </c>
      <c r="C12" s="3">
        <v>104224</v>
      </c>
      <c r="D12" s="3">
        <v>5325340</v>
      </c>
      <c r="E12" s="4">
        <v>383</v>
      </c>
      <c r="F12" s="3" t="s">
        <v>16</v>
      </c>
      <c r="G12" s="6">
        <v>4519460</v>
      </c>
      <c r="H12" s="9">
        <f>SUMIF(Consommation[ID ligne de prêt],Liste_prêts[[#This Row],[ID ligne de prêt]],Consommation[Montant versé])</f>
        <v>4519460</v>
      </c>
      <c r="I12" s="9">
        <f>Liste_prêts[[#This Row],[Montant prêt]]-Liste_prêts[[#This Row],[Montant perçu]]</f>
        <v>0</v>
      </c>
    </row>
    <row r="13" spans="1:15" x14ac:dyDescent="0.3">
      <c r="A13" t="s">
        <v>51</v>
      </c>
      <c r="B13" s="3" t="s">
        <v>30</v>
      </c>
      <c r="C13" s="3">
        <v>104224</v>
      </c>
      <c r="D13" s="3">
        <v>5325341</v>
      </c>
      <c r="E13" s="4">
        <v>382</v>
      </c>
      <c r="F13" s="3" t="s">
        <v>18</v>
      </c>
      <c r="G13" s="6">
        <v>5514835</v>
      </c>
      <c r="H13" s="9">
        <f>SUMIF(Consommation[ID ligne de prêt],Liste_prêts[[#This Row],[ID ligne de prêt]],Consommation[Montant versé])</f>
        <v>5514835</v>
      </c>
      <c r="I13" s="9">
        <f>Liste_prêts[[#This Row],[Montant prêt]]-Liste_prêts[[#This Row],[Montant perçu]]</f>
        <v>0</v>
      </c>
    </row>
    <row r="14" spans="1:15" x14ac:dyDescent="0.3">
      <c r="A14" t="s">
        <v>51</v>
      </c>
      <c r="B14" s="3" t="s">
        <v>26</v>
      </c>
      <c r="C14" s="3">
        <v>115372</v>
      </c>
      <c r="D14" s="3">
        <v>5385542</v>
      </c>
      <c r="E14" s="4">
        <v>469</v>
      </c>
      <c r="F14" s="9" t="s">
        <v>13</v>
      </c>
      <c r="G14" s="6">
        <v>1186802</v>
      </c>
      <c r="H14" s="9">
        <f>SUMIF(Consommation[ID ligne de prêt],Liste_prêts[[#This Row],[ID ligne de prêt]],Consommation[Montant versé])</f>
        <v>1186802</v>
      </c>
      <c r="I14" s="9">
        <f>Liste_prêts[[#This Row],[Montant prêt]]-Liste_prêts[[#This Row],[Montant perçu]]</f>
        <v>0</v>
      </c>
    </row>
    <row r="15" spans="1:15" x14ac:dyDescent="0.3">
      <c r="A15" t="s">
        <v>51</v>
      </c>
      <c r="B15" s="3" t="s">
        <v>26</v>
      </c>
      <c r="C15" s="3">
        <v>115363</v>
      </c>
      <c r="D15" s="3">
        <v>5385548</v>
      </c>
      <c r="E15" s="4">
        <v>471</v>
      </c>
      <c r="F15" s="9" t="s">
        <v>13</v>
      </c>
      <c r="G15" s="6">
        <v>576320</v>
      </c>
      <c r="H15" s="9">
        <f>SUMIF(Consommation[ID ligne de prêt],Liste_prêts[[#This Row],[ID ligne de prêt]],Consommation[Montant versé])</f>
        <v>576320</v>
      </c>
      <c r="I15" s="9">
        <f>Liste_prêts[[#This Row],[Montant prêt]]-Liste_prêts[[#This Row],[Montant perçu]]</f>
        <v>0</v>
      </c>
    </row>
    <row r="16" spans="1:15" x14ac:dyDescent="0.3">
      <c r="A16" t="s">
        <v>51</v>
      </c>
      <c r="B16" s="3" t="s">
        <v>25</v>
      </c>
      <c r="C16" s="3">
        <v>115368</v>
      </c>
      <c r="D16" s="3">
        <v>5385697</v>
      </c>
      <c r="E16" s="4">
        <v>474</v>
      </c>
      <c r="F16" s="9" t="s">
        <v>10</v>
      </c>
      <c r="G16" s="6">
        <v>465696</v>
      </c>
      <c r="H16" s="9">
        <f>SUMIF(Consommation[ID ligne de prêt],Liste_prêts[[#This Row],[ID ligne de prêt]],Consommation[Montant versé])</f>
        <v>465696</v>
      </c>
      <c r="I16" s="9">
        <f>Liste_prêts[[#This Row],[Montant prêt]]-Liste_prêts[[#This Row],[Montant perçu]]</f>
        <v>0</v>
      </c>
    </row>
    <row r="17" spans="1:15" x14ac:dyDescent="0.3">
      <c r="A17" t="s">
        <v>51</v>
      </c>
      <c r="B17" s="3" t="s">
        <v>25</v>
      </c>
      <c r="C17" s="3">
        <v>116547</v>
      </c>
      <c r="D17" s="3">
        <v>5386668</v>
      </c>
      <c r="E17" s="4">
        <v>446</v>
      </c>
      <c r="F17" s="9" t="s">
        <v>11</v>
      </c>
      <c r="G17" s="6">
        <v>1201938</v>
      </c>
      <c r="H17" s="9">
        <f>SUMIF(Consommation[ID ligne de prêt],Liste_prêts[[#This Row],[ID ligne de prêt]],Consommation[Montant versé])</f>
        <v>1201938</v>
      </c>
      <c r="I17" s="9">
        <f>Liste_prêts[[#This Row],[Montant prêt]]-Liste_prêts[[#This Row],[Montant perçu]]</f>
        <v>0</v>
      </c>
    </row>
    <row r="18" spans="1:15" x14ac:dyDescent="0.3">
      <c r="A18" t="s">
        <v>51</v>
      </c>
      <c r="B18" s="11" t="s">
        <v>30</v>
      </c>
      <c r="C18" s="12">
        <v>115122</v>
      </c>
      <c r="D18" s="12">
        <v>5388026</v>
      </c>
      <c r="E18" s="13">
        <v>433</v>
      </c>
      <c r="F18" s="12"/>
      <c r="G18" s="14">
        <v>286000</v>
      </c>
      <c r="H18" s="15">
        <f>SUMIF(Consommation[ID ligne de prêt],Liste_prêts[[#This Row],[ID ligne de prêt]],Consommation[Montant versé])</f>
        <v>286000</v>
      </c>
      <c r="I18" s="15">
        <f>Liste_prêts[[#This Row],[Montant prêt]]-Liste_prêts[[#This Row],[Montant perçu]]</f>
        <v>0</v>
      </c>
    </row>
    <row r="19" spans="1:15" x14ac:dyDescent="0.3">
      <c r="A19" t="s">
        <v>51</v>
      </c>
      <c r="B19" s="3" t="s">
        <v>30</v>
      </c>
      <c r="C19" s="12">
        <v>115122</v>
      </c>
      <c r="D19" s="12">
        <v>5388028</v>
      </c>
      <c r="E19" s="13">
        <v>435</v>
      </c>
      <c r="F19" s="12" t="s">
        <v>17</v>
      </c>
      <c r="G19" s="14">
        <v>629807</v>
      </c>
      <c r="H19" s="15">
        <f>SUMIF(Consommation[ID ligne de prêt],Liste_prêts[[#This Row],[ID ligne de prêt]],Consommation[Montant versé])</f>
        <v>629807</v>
      </c>
      <c r="I19" s="15">
        <f>Liste_prêts[[#This Row],[Montant prêt]]-Liste_prêts[[#This Row],[Montant perçu]]</f>
        <v>0</v>
      </c>
    </row>
    <row r="20" spans="1:15" x14ac:dyDescent="0.3">
      <c r="A20" t="s">
        <v>51</v>
      </c>
      <c r="B20" s="11" t="s">
        <v>25</v>
      </c>
      <c r="C20" s="12">
        <v>117064</v>
      </c>
      <c r="D20" s="12">
        <v>5397747</v>
      </c>
      <c r="E20" s="13">
        <v>440</v>
      </c>
      <c r="F20" s="12"/>
      <c r="G20" s="14">
        <v>195000</v>
      </c>
      <c r="H20" s="15">
        <f>SUMIF(Consommation[ID ligne de prêt],Liste_prêts[[#This Row],[ID ligne de prêt]],Consommation[Montant versé])</f>
        <v>195000</v>
      </c>
      <c r="I20" s="15">
        <f>Liste_prêts[[#This Row],[Montant prêt]]-Liste_prêts[[#This Row],[Montant perçu]]</f>
        <v>0</v>
      </c>
      <c r="L20" s="1" t="s">
        <v>5</v>
      </c>
      <c r="M20" t="s">
        <v>45</v>
      </c>
      <c r="N20" t="s">
        <v>46</v>
      </c>
      <c r="O20" t="s">
        <v>47</v>
      </c>
    </row>
    <row r="21" spans="1:15" x14ac:dyDescent="0.3">
      <c r="A21" s="10" t="s">
        <v>52</v>
      </c>
      <c r="B21" s="11" t="s">
        <v>25</v>
      </c>
      <c r="C21" s="12">
        <v>119040</v>
      </c>
      <c r="D21" s="12">
        <v>5411270</v>
      </c>
      <c r="E21" s="13">
        <v>449</v>
      </c>
      <c r="F21" s="12"/>
      <c r="G21" s="14">
        <v>195000</v>
      </c>
      <c r="H21" s="15">
        <f>SUMIF(Consommation[ID ligne de prêt],Liste_prêts[[#This Row],[ID ligne de prêt]],Consommation[Montant versé])</f>
        <v>195000</v>
      </c>
      <c r="I21" s="15">
        <f>Liste_prêts[[#This Row],[Montant prêt]]-Liste_prêts[[#This Row],[Montant perçu]]</f>
        <v>0</v>
      </c>
      <c r="L21" s="2" t="s">
        <v>50</v>
      </c>
      <c r="M21" s="17">
        <v>19457803</v>
      </c>
      <c r="N21" s="17">
        <v>19457803</v>
      </c>
      <c r="O21" s="17">
        <v>0</v>
      </c>
    </row>
    <row r="22" spans="1:15" x14ac:dyDescent="0.3">
      <c r="A22" s="10" t="s">
        <v>52</v>
      </c>
      <c r="B22" s="3" t="s">
        <v>25</v>
      </c>
      <c r="C22" s="12">
        <v>119040</v>
      </c>
      <c r="D22" s="12">
        <v>5411272</v>
      </c>
      <c r="E22" s="13">
        <v>450</v>
      </c>
      <c r="F22" s="12" t="s">
        <v>11</v>
      </c>
      <c r="G22" s="14">
        <v>374107</v>
      </c>
      <c r="H22" s="15">
        <f>SUMIF(Consommation[ID ligne de prêt],Liste_prêts[[#This Row],[ID ligne de prêt]],Consommation[Montant versé])</f>
        <v>374107</v>
      </c>
      <c r="I22" s="15">
        <f>Liste_prêts[[#This Row],[Montant prêt]]-Liste_prêts[[#This Row],[Montant perçu]]</f>
        <v>0</v>
      </c>
      <c r="L22" s="2" t="s">
        <v>51</v>
      </c>
      <c r="M22" s="17">
        <v>16030803</v>
      </c>
      <c r="N22" s="17">
        <v>16030803</v>
      </c>
      <c r="O22" s="17">
        <v>0</v>
      </c>
    </row>
    <row r="23" spans="1:15" x14ac:dyDescent="0.3">
      <c r="A23" s="10" t="s">
        <v>52</v>
      </c>
      <c r="B23" s="3" t="s">
        <v>25</v>
      </c>
      <c r="C23" s="12">
        <v>119040</v>
      </c>
      <c r="D23" s="12">
        <v>5411273</v>
      </c>
      <c r="E23" s="13">
        <v>451</v>
      </c>
      <c r="F23" s="12" t="s">
        <v>14</v>
      </c>
      <c r="G23" s="14">
        <v>450000</v>
      </c>
      <c r="H23" s="15">
        <f>SUMIF(Consommation[ID ligne de prêt],Liste_prêts[[#This Row],[ID ligne de prêt]],Consommation[Montant versé])</f>
        <v>450000</v>
      </c>
      <c r="I23" s="15">
        <f>Liste_prêts[[#This Row],[Montant prêt]]-Liste_prêts[[#This Row],[Montant perçu]]</f>
        <v>0</v>
      </c>
      <c r="L23" s="2" t="s">
        <v>52</v>
      </c>
      <c r="M23" s="17">
        <v>4432659</v>
      </c>
      <c r="N23" s="17">
        <v>4432299</v>
      </c>
      <c r="O23" s="17">
        <v>360</v>
      </c>
    </row>
    <row r="24" spans="1:15" x14ac:dyDescent="0.3">
      <c r="A24" s="10" t="s">
        <v>52</v>
      </c>
      <c r="B24" s="3" t="s">
        <v>26</v>
      </c>
      <c r="C24" s="12">
        <v>120891</v>
      </c>
      <c r="D24" s="12">
        <v>5421351</v>
      </c>
      <c r="E24" s="13">
        <v>462</v>
      </c>
      <c r="F24" s="12" t="s">
        <v>13</v>
      </c>
      <c r="G24" s="14">
        <v>325963</v>
      </c>
      <c r="H24" s="15">
        <f>SUMIF(Consommation[ID ligne de prêt],Liste_prêts[[#This Row],[ID ligne de prêt]],Consommation[Montant versé])</f>
        <v>325963</v>
      </c>
      <c r="I24" s="15">
        <f>Liste_prêts[[#This Row],[Montant prêt]]-Liste_prêts[[#This Row],[Montant perçu]]</f>
        <v>0</v>
      </c>
      <c r="L24" s="2" t="s">
        <v>53</v>
      </c>
      <c r="M24" s="17">
        <v>2572529</v>
      </c>
      <c r="N24" s="17">
        <v>1462289</v>
      </c>
      <c r="O24" s="17">
        <v>1110240</v>
      </c>
    </row>
    <row r="25" spans="1:15" x14ac:dyDescent="0.3">
      <c r="A25" s="10" t="s">
        <v>52</v>
      </c>
      <c r="B25" s="3" t="s">
        <v>25</v>
      </c>
      <c r="C25" s="12">
        <v>121098</v>
      </c>
      <c r="D25" s="12">
        <v>5421518</v>
      </c>
      <c r="E25" s="13">
        <v>479</v>
      </c>
      <c r="F25" s="12" t="s">
        <v>14</v>
      </c>
      <c r="G25" s="14">
        <v>795000</v>
      </c>
      <c r="H25" s="15">
        <f>SUMIF(Consommation[ID ligne de prêt],Liste_prêts[[#This Row],[ID ligne de prêt]],Consommation[Montant versé])</f>
        <v>795000</v>
      </c>
      <c r="I25" s="15">
        <f>Liste_prêts[[#This Row],[Montant prêt]]-Liste_prêts[[#This Row],[Montant perçu]]</f>
        <v>0</v>
      </c>
      <c r="L25" s="2" t="s">
        <v>1</v>
      </c>
      <c r="M25" s="17">
        <v>42493794</v>
      </c>
      <c r="N25" s="17">
        <v>41383194</v>
      </c>
      <c r="O25" s="17">
        <v>1110600</v>
      </c>
    </row>
    <row r="26" spans="1:15" x14ac:dyDescent="0.3">
      <c r="A26" s="10" t="s">
        <v>52</v>
      </c>
      <c r="B26" s="3" t="s">
        <v>25</v>
      </c>
      <c r="C26" s="12">
        <v>121098</v>
      </c>
      <c r="D26" s="12">
        <v>5421519</v>
      </c>
      <c r="E26" s="13">
        <v>478</v>
      </c>
      <c r="F26" s="15" t="s">
        <v>11</v>
      </c>
      <c r="G26" s="14">
        <v>1015462</v>
      </c>
      <c r="H26" s="15">
        <f>SUMIF(Consommation[ID ligne de prêt],Liste_prêts[[#This Row],[ID ligne de prêt]],Consommation[Montant versé])</f>
        <v>1015462</v>
      </c>
      <c r="I26" s="15">
        <f>Liste_prêts[[#This Row],[Montant prêt]]-Liste_prêts[[#This Row],[Montant perçu]]</f>
        <v>0</v>
      </c>
    </row>
    <row r="27" spans="1:15" x14ac:dyDescent="0.3">
      <c r="A27" s="10" t="s">
        <v>52</v>
      </c>
      <c r="B27" s="3" t="s">
        <v>25</v>
      </c>
      <c r="C27" s="12">
        <v>117065</v>
      </c>
      <c r="D27" s="12" t="s">
        <v>35</v>
      </c>
      <c r="E27" s="13">
        <v>465</v>
      </c>
      <c r="F27" s="12" t="s">
        <v>11</v>
      </c>
      <c r="G27" s="14">
        <v>659627</v>
      </c>
      <c r="H27" s="15">
        <f>SUMIF(Consommation[ID ligne de prêt],Liste_prêts[[#This Row],[ID ligne de prêt]],Consommation[Montant versé])</f>
        <v>659627</v>
      </c>
      <c r="I27" s="15">
        <f>Liste_prêts[[#This Row],[Montant prêt]]-Liste_prêts[[#This Row],[Montant perçu]]</f>
        <v>0</v>
      </c>
    </row>
    <row r="28" spans="1:15" x14ac:dyDescent="0.3">
      <c r="A28" s="10" t="s">
        <v>52</v>
      </c>
      <c r="B28" s="3" t="s">
        <v>25</v>
      </c>
      <c r="C28" s="12">
        <v>115368</v>
      </c>
      <c r="D28" s="12">
        <v>5385699</v>
      </c>
      <c r="E28" s="13">
        <v>475</v>
      </c>
      <c r="F28" s="15" t="s">
        <v>15</v>
      </c>
      <c r="G28" s="14">
        <v>143000</v>
      </c>
      <c r="H28" s="15">
        <f>SUMIF(Consommation[ID ligne de prêt],Liste_prêts[[#This Row],[ID ligne de prêt]],Consommation[Montant versé])</f>
        <v>142920</v>
      </c>
      <c r="I28" s="15">
        <f>Liste_prêts[[#This Row],[Montant prêt]]-Liste_prêts[[#This Row],[Montant perçu]]</f>
        <v>80</v>
      </c>
    </row>
    <row r="29" spans="1:15" x14ac:dyDescent="0.3">
      <c r="A29" s="10" t="s">
        <v>52</v>
      </c>
      <c r="B29" s="3" t="s">
        <v>26</v>
      </c>
      <c r="C29" s="12">
        <v>115363</v>
      </c>
      <c r="D29" s="12">
        <v>5385550</v>
      </c>
      <c r="E29" s="13">
        <v>472</v>
      </c>
      <c r="F29" s="15" t="s">
        <v>15</v>
      </c>
      <c r="G29" s="14">
        <v>221000</v>
      </c>
      <c r="H29" s="15">
        <f>SUMIF(Consommation[ID ligne de prêt],Liste_prêts[[#This Row],[ID ligne de prêt]],Consommation[Montant versé])</f>
        <v>220870</v>
      </c>
      <c r="I29" s="15">
        <f>Liste_prêts[[#This Row],[Montant prêt]]-Liste_prêts[[#This Row],[Montant perçu]]</f>
        <v>130</v>
      </c>
    </row>
    <row r="30" spans="1:15" x14ac:dyDescent="0.3">
      <c r="A30" s="10" t="s">
        <v>52</v>
      </c>
      <c r="B30" s="3" t="s">
        <v>25</v>
      </c>
      <c r="C30" s="12">
        <v>116547</v>
      </c>
      <c r="D30" s="12">
        <v>5387566</v>
      </c>
      <c r="E30" s="13">
        <v>447</v>
      </c>
      <c r="F30" s="15" t="s">
        <v>15</v>
      </c>
      <c r="G30" s="14">
        <v>253500</v>
      </c>
      <c r="H30" s="15">
        <f>SUMIF(Consommation[ID ligne de prêt],Liste_prêts[[#This Row],[ID ligne de prêt]],Consommation[Montant versé])</f>
        <v>253350</v>
      </c>
      <c r="I30" s="15">
        <f>Liste_prêts[[#This Row],[Montant prêt]]-Liste_prêts[[#This Row],[Montant perçu]]</f>
        <v>150</v>
      </c>
    </row>
    <row r="31" spans="1:15" x14ac:dyDescent="0.3">
      <c r="A31" s="10" t="s">
        <v>53</v>
      </c>
      <c r="B31" s="11" t="s">
        <v>26</v>
      </c>
      <c r="C31" s="12">
        <v>119039</v>
      </c>
      <c r="D31" s="12">
        <v>5411411</v>
      </c>
      <c r="E31" s="13">
        <v>456</v>
      </c>
      <c r="F31" s="12"/>
      <c r="G31" s="14">
        <v>52000</v>
      </c>
      <c r="H31" s="15">
        <f>SUMIF(Consommation[ID ligne de prêt],Liste_prêts[[#This Row],[ID ligne de prêt]],Consommation[Montant versé])</f>
        <v>0</v>
      </c>
      <c r="I31" s="15">
        <f>Liste_prêts[[#This Row],[Montant prêt]]-Liste_prêts[[#This Row],[Montant perçu]]</f>
        <v>52000</v>
      </c>
    </row>
    <row r="32" spans="1:15" x14ac:dyDescent="0.3">
      <c r="A32" s="10" t="s">
        <v>53</v>
      </c>
      <c r="B32" s="3" t="s">
        <v>26</v>
      </c>
      <c r="C32" s="12">
        <v>126496</v>
      </c>
      <c r="D32" s="12">
        <v>5444535</v>
      </c>
      <c r="E32" s="13"/>
      <c r="F32" s="15" t="s">
        <v>15</v>
      </c>
      <c r="G32" s="14">
        <v>52000</v>
      </c>
      <c r="H32" s="15">
        <f>SUMIF(Consommation[ID ligne de prêt],Liste_prêts[[#This Row],[ID ligne de prêt]],Consommation[Montant versé])</f>
        <v>0</v>
      </c>
      <c r="I32" s="15">
        <f>Liste_prêts[[#This Row],[Montant prêt]]-Liste_prêts[[#This Row],[Montant perçu]]</f>
        <v>52000</v>
      </c>
    </row>
    <row r="33" spans="1:13" x14ac:dyDescent="0.3">
      <c r="A33" s="10" t="s">
        <v>53</v>
      </c>
      <c r="B33" s="3" t="s">
        <v>25</v>
      </c>
      <c r="C33" s="12">
        <v>119038</v>
      </c>
      <c r="D33" s="12">
        <v>5411407</v>
      </c>
      <c r="E33" s="13">
        <v>453</v>
      </c>
      <c r="F33" s="12" t="s">
        <v>10</v>
      </c>
      <c r="G33" s="14">
        <v>65000</v>
      </c>
      <c r="H33" s="15">
        <f>SUMIF(Consommation[ID ligne de prêt],Liste_prêts[[#This Row],[ID ligne de prêt]],Consommation[Montant versé])</f>
        <v>0</v>
      </c>
      <c r="I33" s="15">
        <f>Liste_prêts[[#This Row],[Montant prêt]]-Liste_prêts[[#This Row],[Montant perçu]]</f>
        <v>65000</v>
      </c>
    </row>
    <row r="34" spans="1:13" x14ac:dyDescent="0.3">
      <c r="A34" s="10" t="s">
        <v>53</v>
      </c>
      <c r="B34" s="3" t="s">
        <v>26</v>
      </c>
      <c r="C34" s="12">
        <v>119039</v>
      </c>
      <c r="D34" s="12">
        <v>5411410</v>
      </c>
      <c r="E34" s="13">
        <v>459</v>
      </c>
      <c r="F34" s="15" t="s">
        <v>14</v>
      </c>
      <c r="G34" s="14">
        <v>120000</v>
      </c>
      <c r="H34" s="15">
        <f>SUMIF(Consommation[ID ligne de prêt],Liste_prêts[[#This Row],[ID ligne de prêt]],Consommation[Montant versé])</f>
        <v>0</v>
      </c>
      <c r="I34" s="15">
        <f>Liste_prêts[[#This Row],[Montant prêt]]-Liste_prêts[[#This Row],[Montant perçu]]</f>
        <v>120000</v>
      </c>
    </row>
    <row r="35" spans="1:13" x14ac:dyDescent="0.3">
      <c r="A35" s="10" t="s">
        <v>53</v>
      </c>
      <c r="B35" s="3" t="s">
        <v>25</v>
      </c>
      <c r="C35" s="12">
        <v>119038</v>
      </c>
      <c r="D35" s="12">
        <v>5411406</v>
      </c>
      <c r="E35" s="13">
        <v>455</v>
      </c>
      <c r="F35" s="12" t="s">
        <v>14</v>
      </c>
      <c r="G35" s="14">
        <v>150000</v>
      </c>
      <c r="H35" s="15">
        <f>SUMIF(Consommation[ID ligne de prêt],Liste_prêts[[#This Row],[ID ligne de prêt]],Consommation[Montant versé])</f>
        <v>0</v>
      </c>
      <c r="I35" s="15">
        <f>Liste_prêts[[#This Row],[Montant prêt]]-Liste_prêts[[#This Row],[Montant perçu]]</f>
        <v>150000</v>
      </c>
    </row>
    <row r="36" spans="1:13" x14ac:dyDescent="0.3">
      <c r="A36" s="10" t="s">
        <v>53</v>
      </c>
      <c r="B36" s="3" t="s">
        <v>26</v>
      </c>
      <c r="C36" s="12">
        <v>119039</v>
      </c>
      <c r="D36" s="12">
        <v>5411413</v>
      </c>
      <c r="E36" s="13">
        <v>458</v>
      </c>
      <c r="F36" s="15" t="s">
        <v>13</v>
      </c>
      <c r="G36" s="14">
        <v>152240</v>
      </c>
      <c r="H36" s="15">
        <f>SUMIF(Consommation[ID ligne de prêt],Liste_prêts[[#This Row],[ID ligne de prêt]],Consommation[Montant versé])</f>
        <v>0</v>
      </c>
      <c r="I36" s="15">
        <f>Liste_prêts[[#This Row],[Montant prêt]]-Liste_prêts[[#This Row],[Montant perçu]]</f>
        <v>152240</v>
      </c>
    </row>
    <row r="37" spans="1:13" x14ac:dyDescent="0.3">
      <c r="A37" s="10" t="s">
        <v>53</v>
      </c>
      <c r="B37" s="11" t="s">
        <v>26</v>
      </c>
      <c r="C37" s="12">
        <v>120891</v>
      </c>
      <c r="D37" s="12">
        <v>5421352</v>
      </c>
      <c r="E37" s="13">
        <v>460</v>
      </c>
      <c r="F37" s="12"/>
      <c r="G37" s="14">
        <v>162500</v>
      </c>
      <c r="H37" s="15">
        <f>SUMIF(Consommation[ID ligne de prêt],Liste_prêts[[#This Row],[ID ligne de prêt]],Consommation[Montant versé])</f>
        <v>0</v>
      </c>
      <c r="I37" s="15">
        <f>Liste_prêts[[#This Row],[Montant prêt]]-Liste_prêts[[#This Row],[Montant perçu]]</f>
        <v>162500</v>
      </c>
    </row>
    <row r="38" spans="1:13" x14ac:dyDescent="0.3">
      <c r="A38" s="10" t="s">
        <v>53</v>
      </c>
      <c r="B38" s="3" t="s">
        <v>26</v>
      </c>
      <c r="C38" s="12">
        <v>126479</v>
      </c>
      <c r="D38" s="12">
        <v>5444544</v>
      </c>
      <c r="E38" s="13"/>
      <c r="F38" s="12" t="s">
        <v>15</v>
      </c>
      <c r="G38" s="14">
        <v>162500</v>
      </c>
      <c r="H38" s="15">
        <f>SUMIF(Consommation[ID ligne de prêt],Liste_prêts[[#This Row],[ID ligne de prêt]],Consommation[Montant versé])</f>
        <v>0</v>
      </c>
      <c r="I38" s="15">
        <f>Liste_prêts[[#This Row],[Montant prêt]]-Liste_prêts[[#This Row],[Montant perçu]]</f>
        <v>162500</v>
      </c>
      <c r="M38" t="e">
        <f>GETPIVOTDATA("Somme de Montant perçu",$L$20,"OPERATION","COCO TURPIN")/GETPIVOTDATA("Somme de Montant prêt",$L$2,"OPERATION","COCO TURPIN")</f>
        <v>#REF!</v>
      </c>
    </row>
    <row r="39" spans="1:13" x14ac:dyDescent="0.3">
      <c r="A39" s="10" t="s">
        <v>53</v>
      </c>
      <c r="B39" s="3" t="s">
        <v>25</v>
      </c>
      <c r="C39" s="12">
        <v>117064</v>
      </c>
      <c r="D39" s="12">
        <v>5397741</v>
      </c>
      <c r="E39" s="13">
        <v>441</v>
      </c>
      <c r="F39" s="12" t="s">
        <v>10</v>
      </c>
      <c r="G39" s="14">
        <v>1656289</v>
      </c>
      <c r="H39" s="15">
        <f>SUMIF(Consommation[ID ligne de prêt],Liste_prêts[[#This Row],[ID ligne de prêt]],Consommation[Montant versé])</f>
        <v>1462289</v>
      </c>
      <c r="I39" s="15">
        <f>Liste_prêts[[#This Row],[Montant prêt]]-Liste_prêts[[#This Row],[Montant perçu]]</f>
        <v>194000</v>
      </c>
    </row>
  </sheetData>
  <pageMargins left="0.7" right="0.7" top="0.75" bottom="0.75" header="0.3" footer="0.3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0303E3-0451-46D5-B99B-4EF7E990A1E0}">
          <x14:formula1>
            <xm:f>Listes!$A$1:$A$9</xm:f>
          </x14:formula1>
          <xm:sqref>F2:F39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10EA-0A03-47F2-A5EE-CB61424E5468}">
  <dimension ref="A1:N80"/>
  <sheetViews>
    <sheetView workbookViewId="0">
      <selection activeCell="A81" sqref="A81:G129"/>
    </sheetView>
  </sheetViews>
  <sheetFormatPr baseColWidth="10" defaultRowHeight="14.4" x14ac:dyDescent="0.3"/>
  <cols>
    <col min="1" max="1" width="26.109375" style="3" customWidth="1"/>
    <col min="2" max="2" width="29.6640625" style="3" customWidth="1"/>
    <col min="3" max="4" width="17.5546875" style="3" customWidth="1"/>
    <col min="5" max="5" width="15.5546875" style="6" customWidth="1"/>
    <col min="6" max="6" width="15.77734375" style="6" customWidth="1"/>
    <col min="7" max="7" width="19.5546875" customWidth="1"/>
    <col min="10" max="10" width="27.33203125" bestFit="1" customWidth="1"/>
    <col min="11" max="11" width="23.21875" bestFit="1" customWidth="1"/>
    <col min="12" max="14" width="12.6640625" bestFit="1" customWidth="1"/>
    <col min="15" max="15" width="4.33203125" bestFit="1" customWidth="1"/>
    <col min="16" max="16" width="15" bestFit="1" customWidth="1"/>
    <col min="17" max="17" width="12" bestFit="1" customWidth="1"/>
    <col min="18" max="18" width="4.88671875" bestFit="1" customWidth="1"/>
    <col min="19" max="19" width="15" bestFit="1" customWidth="1"/>
    <col min="20" max="20" width="12" bestFit="1" customWidth="1"/>
    <col min="21" max="21" width="4.21875" bestFit="1" customWidth="1"/>
    <col min="22" max="22" width="4" bestFit="1" customWidth="1"/>
    <col min="23" max="23" width="15" bestFit="1" customWidth="1"/>
    <col min="24" max="24" width="9.6640625" bestFit="1" customWidth="1"/>
    <col min="25" max="25" width="12" bestFit="1" customWidth="1"/>
    <col min="26" max="26" width="5.109375" bestFit="1" customWidth="1"/>
    <col min="27" max="27" width="15" bestFit="1" customWidth="1"/>
    <col min="28" max="28" width="12" bestFit="1" customWidth="1"/>
    <col min="29" max="29" width="4.109375" bestFit="1" customWidth="1"/>
    <col min="30" max="30" width="4.33203125" bestFit="1" customWidth="1"/>
    <col min="31" max="31" width="15" bestFit="1" customWidth="1"/>
    <col min="32" max="32" width="12" bestFit="1" customWidth="1"/>
    <col min="33" max="33" width="4.88671875" bestFit="1" customWidth="1"/>
    <col min="34" max="34" width="4.6640625" bestFit="1" customWidth="1"/>
    <col min="35" max="35" width="15" bestFit="1" customWidth="1"/>
    <col min="36" max="36" width="12" bestFit="1" customWidth="1"/>
    <col min="37" max="37" width="4.21875" bestFit="1" customWidth="1"/>
    <col min="38" max="38" width="4" bestFit="1" customWidth="1"/>
    <col min="39" max="39" width="15" bestFit="1" customWidth="1"/>
    <col min="40" max="40" width="9.6640625" bestFit="1" customWidth="1"/>
    <col min="41" max="41" width="12" bestFit="1" customWidth="1"/>
    <col min="42" max="42" width="4.44140625" bestFit="1" customWidth="1"/>
    <col min="43" max="43" width="5.109375" bestFit="1" customWidth="1"/>
    <col min="44" max="44" width="15" bestFit="1" customWidth="1"/>
    <col min="45" max="45" width="9.6640625" bestFit="1" customWidth="1"/>
    <col min="46" max="46" width="12.21875" bestFit="1" customWidth="1"/>
    <col min="47" max="56" width="10.77734375" bestFit="1" customWidth="1"/>
    <col min="57" max="57" width="12.21875" bestFit="1" customWidth="1"/>
  </cols>
  <sheetData>
    <row r="1" spans="1:14" s="5" customFormat="1" x14ac:dyDescent="0.3">
      <c r="A1" s="7" t="s">
        <v>8</v>
      </c>
      <c r="B1" s="7" t="s">
        <v>0</v>
      </c>
      <c r="C1" s="7" t="s">
        <v>24</v>
      </c>
      <c r="D1" s="7" t="s">
        <v>9</v>
      </c>
      <c r="E1" s="7" t="s">
        <v>38</v>
      </c>
      <c r="F1" s="8" t="s">
        <v>39</v>
      </c>
      <c r="G1" s="8" t="s">
        <v>19</v>
      </c>
    </row>
    <row r="2" spans="1:14" x14ac:dyDescent="0.3">
      <c r="A2" s="12">
        <v>5397741</v>
      </c>
      <c r="B2" s="12" t="str">
        <f>_xlfn.XLOOKUP(Consommation[[#This Row],[ID ligne de prêt]],Liste_prêts[ID ligne de prêt],Liste_prêts[OPERATION])</f>
        <v>der</v>
      </c>
      <c r="C2" s="12" t="str">
        <f>_xlfn.XLOOKUP(Consommation[[#This Row],[ID ligne de prêt]],Liste_prêts[ID ligne de prêt],Liste_prêts[Type])</f>
        <v>LLS</v>
      </c>
      <c r="D2" s="12" t="str">
        <f>_xlfn.XLOOKUP(Consommation[[#This Row],[ID ligne de prêt]],Liste_prêts[ID ligne de prêt],Liste_prêts[Type prêt])</f>
        <v>PLUS construction</v>
      </c>
      <c r="E2" s="16">
        <v>44371</v>
      </c>
      <c r="F2" s="15">
        <v>762289</v>
      </c>
      <c r="G2" s="14"/>
    </row>
    <row r="3" spans="1:14" x14ac:dyDescent="0.3">
      <c r="A3" s="12">
        <v>5397741</v>
      </c>
      <c r="B3" s="13" t="str">
        <f>_xlfn.XLOOKUP(Consommation[[#This Row],[ID ligne de prêt]],Liste_prêts[ID ligne de prêt],Liste_prêts[OPERATION])</f>
        <v>der</v>
      </c>
      <c r="C3" s="13" t="str">
        <f>_xlfn.XLOOKUP(Consommation[[#This Row],[ID ligne de prêt]],Liste_prêts[ID ligne de prêt],Liste_prêts[Type])</f>
        <v>LLS</v>
      </c>
      <c r="D3" s="13" t="str">
        <f>_xlfn.XLOOKUP(Consommation[[#This Row],[ID ligne de prêt]],Liste_prêts[ID ligne de prêt],Liste_prêts[Type prêt])</f>
        <v>PLUS construction</v>
      </c>
      <c r="E3" s="16">
        <v>44252</v>
      </c>
      <c r="F3" s="15">
        <v>700000</v>
      </c>
      <c r="G3" s="14"/>
      <c r="J3" s="1" t="s">
        <v>49</v>
      </c>
      <c r="K3" s="1" t="s">
        <v>4</v>
      </c>
    </row>
    <row r="4" spans="1:14" x14ac:dyDescent="0.3">
      <c r="A4" s="12">
        <v>5317691</v>
      </c>
      <c r="B4" s="12" t="str">
        <f>_xlfn.XLOOKUP(Consommation[[#This Row],[ID ligne de prêt]],Liste_prêts[ID ligne de prêt],Liste_prêts[OPERATION])</f>
        <v>VEFA x</v>
      </c>
      <c r="C4" s="12" t="str">
        <f>_xlfn.XLOOKUP(Consommation[[#This Row],[ID ligne de prêt]],Liste_prêts[ID ligne de prêt],Liste_prêts[Type])</f>
        <v>PLS</v>
      </c>
      <c r="D4" s="12" t="str">
        <f>_xlfn.XLOOKUP(Consommation[[#This Row],[ID ligne de prêt]],Liste_prêts[ID ligne de prêt],Liste_prêts[Type prêt])</f>
        <v>PLS foncier</v>
      </c>
      <c r="E4" s="16">
        <v>43851</v>
      </c>
      <c r="F4" s="15">
        <v>561004</v>
      </c>
      <c r="G4" s="14"/>
      <c r="K4" s="3" t="s">
        <v>6</v>
      </c>
      <c r="L4" s="3" t="s">
        <v>7</v>
      </c>
      <c r="M4" s="3" t="s">
        <v>48</v>
      </c>
      <c r="N4" s="3" t="s">
        <v>1</v>
      </c>
    </row>
    <row r="5" spans="1:14" x14ac:dyDescent="0.3">
      <c r="A5" s="12">
        <v>5317692</v>
      </c>
      <c r="B5" s="12" t="str">
        <f>_xlfn.XLOOKUP(Consommation[[#This Row],[ID ligne de prêt]],Liste_prêts[ID ligne de prêt],Liste_prêts[OPERATION])</f>
        <v>VEFA x</v>
      </c>
      <c r="C5" s="12" t="str">
        <f>_xlfn.XLOOKUP(Consommation[[#This Row],[ID ligne de prêt]],Liste_prêts[ID ligne de prêt],Liste_prêts[Type])</f>
        <v>PLS</v>
      </c>
      <c r="D5" s="12" t="str">
        <f>_xlfn.XLOOKUP(Consommation[[#This Row],[ID ligne de prêt]],Liste_prêts[ID ligne de prêt],Liste_prêts[Type prêt])</f>
        <v>PLS construction</v>
      </c>
      <c r="E5" s="16">
        <v>43851</v>
      </c>
      <c r="F5" s="15">
        <v>100000</v>
      </c>
      <c r="G5" s="14"/>
      <c r="N5" s="3"/>
    </row>
    <row r="6" spans="1:14" x14ac:dyDescent="0.3">
      <c r="A6" s="12">
        <v>5317692</v>
      </c>
      <c r="B6" s="12" t="str">
        <f>_xlfn.XLOOKUP(Consommation[[#This Row],[ID ligne de prêt]],Liste_prêts[ID ligne de prêt],Liste_prêts[OPERATION])</f>
        <v>VEFA x</v>
      </c>
      <c r="C6" s="12" t="str">
        <f>_xlfn.XLOOKUP(Consommation[[#This Row],[ID ligne de prêt]],Liste_prêts[ID ligne de prêt],Liste_prêts[Type])</f>
        <v>PLS</v>
      </c>
      <c r="D6" s="12" t="str">
        <f>_xlfn.XLOOKUP(Consommation[[#This Row],[ID ligne de prêt]],Liste_prêts[ID ligne de prêt],Liste_prêts[Type prêt])</f>
        <v>PLS construction</v>
      </c>
      <c r="E6" s="16">
        <v>43951</v>
      </c>
      <c r="F6" s="15">
        <v>200000</v>
      </c>
      <c r="G6" s="14"/>
      <c r="J6" s="1" t="s">
        <v>5</v>
      </c>
      <c r="N6" s="3"/>
    </row>
    <row r="7" spans="1:14" x14ac:dyDescent="0.3">
      <c r="A7" s="12">
        <v>5317692</v>
      </c>
      <c r="B7" s="12" t="str">
        <f>_xlfn.XLOOKUP(Consommation[[#This Row],[ID ligne de prêt]],Liste_prêts[ID ligne de prêt],Liste_prêts[OPERATION])</f>
        <v>VEFA x</v>
      </c>
      <c r="C7" s="12" t="str">
        <f>_xlfn.XLOOKUP(Consommation[[#This Row],[ID ligne de prêt]],Liste_prêts[ID ligne de prêt],Liste_prêts[Type])</f>
        <v>PLS</v>
      </c>
      <c r="D7" s="12" t="str">
        <f>_xlfn.XLOOKUP(Consommation[[#This Row],[ID ligne de prêt]],Liste_prêts[ID ligne de prêt],Liste_prêts[Type prêt])</f>
        <v>PLS construction</v>
      </c>
      <c r="E7" s="16">
        <v>44042</v>
      </c>
      <c r="F7" s="15">
        <v>300000</v>
      </c>
      <c r="G7" s="14"/>
      <c r="J7" s="2" t="s">
        <v>21</v>
      </c>
      <c r="K7" s="9"/>
      <c r="L7" s="9">
        <v>4455288</v>
      </c>
      <c r="M7" s="9">
        <v>1000000</v>
      </c>
      <c r="N7" s="9">
        <v>5455288</v>
      </c>
    </row>
    <row r="8" spans="1:14" x14ac:dyDescent="0.3">
      <c r="A8" s="12">
        <v>5317692</v>
      </c>
      <c r="B8" s="12" t="str">
        <f>_xlfn.XLOOKUP(Consommation[[#This Row],[ID ligne de prêt]],Liste_prêts[ID ligne de prêt],Liste_prêts[OPERATION])</f>
        <v>VEFA x</v>
      </c>
      <c r="C8" s="12" t="str">
        <f>_xlfn.XLOOKUP(Consommation[[#This Row],[ID ligne de prêt]],Liste_prêts[ID ligne de prêt],Liste_prêts[Type])</f>
        <v>PLS</v>
      </c>
      <c r="D8" s="12" t="str">
        <f>_xlfn.XLOOKUP(Consommation[[#This Row],[ID ligne de prêt]],Liste_prêts[ID ligne de prêt],Liste_prêts[Type prêt])</f>
        <v>PLS construction</v>
      </c>
      <c r="E8" s="16">
        <v>44072</v>
      </c>
      <c r="F8" s="15">
        <v>200000</v>
      </c>
      <c r="G8" s="14"/>
      <c r="J8" s="2" t="s">
        <v>22</v>
      </c>
      <c r="K8" s="9"/>
      <c r="L8" s="9">
        <v>5186802</v>
      </c>
      <c r="M8" s="9">
        <v>1000000</v>
      </c>
      <c r="N8" s="9">
        <v>6186802</v>
      </c>
    </row>
    <row r="9" spans="1:14" x14ac:dyDescent="0.3">
      <c r="A9" s="12">
        <v>5317692</v>
      </c>
      <c r="B9" s="12" t="str">
        <f>_xlfn.XLOOKUP(Consommation[[#This Row],[ID ligne de prêt]],Liste_prêts[ID ligne de prêt],Liste_prêts[OPERATION])</f>
        <v>VEFA x</v>
      </c>
      <c r="C9" s="12" t="str">
        <f>_xlfn.XLOOKUP(Consommation[[#This Row],[ID ligne de prêt]],Liste_prêts[ID ligne de prêt],Liste_prêts[Type])</f>
        <v>PLS</v>
      </c>
      <c r="D9" s="12" t="str">
        <f>_xlfn.XLOOKUP(Consommation[[#This Row],[ID ligne de prêt]],Liste_prêts[ID ligne de prêt],Liste_prêts[Type prêt])</f>
        <v>PLS construction</v>
      </c>
      <c r="E9" s="16">
        <v>44163</v>
      </c>
      <c r="F9" s="15">
        <v>300000</v>
      </c>
      <c r="G9" s="14"/>
      <c r="J9" s="2" t="s">
        <v>23</v>
      </c>
      <c r="K9" s="9"/>
      <c r="L9" s="9">
        <v>3805806</v>
      </c>
      <c r="M9" s="9">
        <v>1200000</v>
      </c>
      <c r="N9" s="9">
        <v>5005806</v>
      </c>
    </row>
    <row r="10" spans="1:14" x14ac:dyDescent="0.3">
      <c r="A10" s="12">
        <v>5317692</v>
      </c>
      <c r="B10" s="12" t="str">
        <f>_xlfn.XLOOKUP(Consommation[[#This Row],[ID ligne de prêt]],Liste_prêts[ID ligne de prêt],Liste_prêts[OPERATION])</f>
        <v>VEFA x</v>
      </c>
      <c r="C10" s="12" t="str">
        <f>_xlfn.XLOOKUP(Consommation[[#This Row],[ID ligne de prêt]],Liste_prêts[ID ligne de prêt],Liste_prêts[Type])</f>
        <v>PLS</v>
      </c>
      <c r="D10" s="12" t="str">
        <f>_xlfn.XLOOKUP(Consommation[[#This Row],[ID ligne de prêt]],Liste_prêts[ID ligne de prêt],Liste_prêts[Type prêt])</f>
        <v>PLS construction</v>
      </c>
      <c r="E10" s="16">
        <v>44345</v>
      </c>
      <c r="F10" s="15">
        <v>200000</v>
      </c>
      <c r="G10" s="14"/>
      <c r="J10" s="2" t="s">
        <v>34</v>
      </c>
      <c r="K10" s="9"/>
      <c r="L10" s="9">
        <v>2859627</v>
      </c>
      <c r="M10" s="9">
        <v>1200000</v>
      </c>
      <c r="N10" s="9">
        <v>4059627</v>
      </c>
    </row>
    <row r="11" spans="1:14" x14ac:dyDescent="0.3">
      <c r="A11" s="12">
        <v>5317692</v>
      </c>
      <c r="B11" s="12" t="str">
        <f>_xlfn.XLOOKUP(Consommation[[#This Row],[ID ligne de prêt]],Liste_prêts[ID ligne de prêt],Liste_prêts[OPERATION])</f>
        <v>VEFA x</v>
      </c>
      <c r="C11" s="12" t="str">
        <f>_xlfn.XLOOKUP(Consommation[[#This Row],[ID ligne de prêt]],Liste_prêts[ID ligne de prêt],Liste_prêts[Type])</f>
        <v>PLS</v>
      </c>
      <c r="D11" s="12" t="str">
        <f>_xlfn.XLOOKUP(Consommation[[#This Row],[ID ligne de prêt]],Liste_prêts[ID ligne de prêt],Liste_prêts[Type prêt])</f>
        <v>PLS construction</v>
      </c>
      <c r="E11" s="16">
        <v>44315</v>
      </c>
      <c r="F11" s="15">
        <v>200000</v>
      </c>
      <c r="G11" s="14"/>
      <c r="J11" s="2" t="s">
        <v>27</v>
      </c>
      <c r="K11" s="9"/>
      <c r="L11" s="9">
        <v>4336425</v>
      </c>
      <c r="M11" s="9">
        <v>2900000</v>
      </c>
      <c r="N11" s="9">
        <v>7236425</v>
      </c>
    </row>
    <row r="12" spans="1:14" x14ac:dyDescent="0.3">
      <c r="A12" s="12">
        <v>5317692</v>
      </c>
      <c r="B12" s="13" t="str">
        <f>_xlfn.XLOOKUP(Consommation[[#This Row],[ID ligne de prêt]],Liste_prêts[ID ligne de prêt],Liste_prêts[OPERATION])</f>
        <v>VEFA x</v>
      </c>
      <c r="C12" s="13" t="str">
        <f>_xlfn.XLOOKUP(Consommation[[#This Row],[ID ligne de prêt]],Liste_prêts[ID ligne de prêt],Liste_prêts[Type])</f>
        <v>PLS</v>
      </c>
      <c r="D12" s="13" t="str">
        <f>_xlfn.XLOOKUP(Consommation[[#This Row],[ID ligne de prêt]],Liste_prêts[ID ligne de prêt],Liste_prêts[Type prêt])</f>
        <v>PLS construction</v>
      </c>
      <c r="E12" s="16">
        <v>44497</v>
      </c>
      <c r="F12" s="15">
        <v>485412</v>
      </c>
      <c r="G12" s="14"/>
      <c r="J12" s="2" t="s">
        <v>32</v>
      </c>
      <c r="K12" s="9"/>
      <c r="L12" s="9">
        <v>2619107</v>
      </c>
      <c r="M12" s="9">
        <v>500000</v>
      </c>
      <c r="N12" s="9">
        <v>3119107</v>
      </c>
    </row>
    <row r="13" spans="1:14" x14ac:dyDescent="0.3">
      <c r="A13" s="12">
        <v>5317693</v>
      </c>
      <c r="B13" s="12" t="str">
        <f>_xlfn.XLOOKUP(Consommation[[#This Row],[ID ligne de prêt]],Liste_prêts[ID ligne de prêt],Liste_prêts[OPERATION])</f>
        <v>VEFA x</v>
      </c>
      <c r="C13" s="12" t="str">
        <f>_xlfn.XLOOKUP(Consommation[[#This Row],[ID ligne de prêt]],Liste_prêts[ID ligne de prêt],Liste_prêts[Type])</f>
        <v>PLS</v>
      </c>
      <c r="D13" s="12" t="str">
        <f>_xlfn.XLOOKUP(Consommation[[#This Row],[ID ligne de prêt]],Liste_prêts[ID ligne de prêt],Liste_prêts[Type prêt])</f>
        <v>CPLS</v>
      </c>
      <c r="E13" s="16">
        <v>43951</v>
      </c>
      <c r="F13" s="15">
        <v>300000</v>
      </c>
      <c r="G13" s="14"/>
      <c r="J13" s="2" t="s">
        <v>28</v>
      </c>
      <c r="K13" s="9">
        <v>3499980</v>
      </c>
      <c r="L13" s="9">
        <v>5874199</v>
      </c>
      <c r="M13" s="9"/>
      <c r="N13" s="9">
        <v>9374179</v>
      </c>
    </row>
    <row r="14" spans="1:14" x14ac:dyDescent="0.3">
      <c r="A14" s="12">
        <v>5317693</v>
      </c>
      <c r="B14" s="12" t="str">
        <f>_xlfn.XLOOKUP(Consommation[[#This Row],[ID ligne de prêt]],Liste_prêts[ID ligne de prêt],Liste_prêts[OPERATION])</f>
        <v>VEFA x</v>
      </c>
      <c r="C14" s="12" t="str">
        <f>_xlfn.XLOOKUP(Consommation[[#This Row],[ID ligne de prêt]],Liste_prêts[ID ligne de prêt],Liste_prêts[Type])</f>
        <v>PLS</v>
      </c>
      <c r="D14" s="12" t="str">
        <f>_xlfn.XLOOKUP(Consommation[[#This Row],[ID ligne de prêt]],Liste_prêts[ID ligne de prêt],Liste_prêts[Type prêt])</f>
        <v>CPLS</v>
      </c>
      <c r="E14" s="16">
        <v>44042</v>
      </c>
      <c r="F14" s="15">
        <v>300000</v>
      </c>
      <c r="G14" s="14"/>
      <c r="J14" s="2" t="s">
        <v>36</v>
      </c>
      <c r="K14" s="9"/>
      <c r="L14" s="9">
        <v>3657289</v>
      </c>
      <c r="M14" s="9">
        <v>4100000</v>
      </c>
      <c r="N14" s="9">
        <v>7757289</v>
      </c>
    </row>
    <row r="15" spans="1:14" x14ac:dyDescent="0.3">
      <c r="A15" s="12">
        <v>5317693</v>
      </c>
      <c r="B15" s="12" t="str">
        <f>_xlfn.XLOOKUP(Consommation[[#This Row],[ID ligne de prêt]],Liste_prêts[ID ligne de prêt],Liste_prêts[OPERATION])</f>
        <v>VEFA x</v>
      </c>
      <c r="C15" s="12" t="str">
        <f>_xlfn.XLOOKUP(Consommation[[#This Row],[ID ligne de prêt]],Liste_prêts[ID ligne de prêt],Liste_prêts[Type])</f>
        <v>PLS</v>
      </c>
      <c r="D15" s="12" t="str">
        <f>_xlfn.XLOOKUP(Consommation[[#This Row],[ID ligne de prêt]],Liste_prêts[ID ligne de prêt],Liste_prêts[Type prêt])</f>
        <v>CPLS</v>
      </c>
      <c r="E15" s="16">
        <v>44072</v>
      </c>
      <c r="F15" s="15">
        <v>300000</v>
      </c>
      <c r="G15" s="14"/>
      <c r="J15" s="2" t="s">
        <v>37</v>
      </c>
      <c r="K15" s="9"/>
      <c r="L15" s="9"/>
      <c r="M15" s="9">
        <v>910287</v>
      </c>
      <c r="N15" s="9">
        <v>910287</v>
      </c>
    </row>
    <row r="16" spans="1:14" x14ac:dyDescent="0.3">
      <c r="A16" s="12">
        <v>5317693</v>
      </c>
      <c r="B16" s="12" t="str">
        <f>_xlfn.XLOOKUP(Consommation[[#This Row],[ID ligne de prêt]],Liste_prêts[ID ligne de prêt],Liste_prêts[OPERATION])</f>
        <v>VEFA x</v>
      </c>
      <c r="C16" s="12" t="str">
        <f>_xlfn.XLOOKUP(Consommation[[#This Row],[ID ligne de prêt]],Liste_prêts[ID ligne de prêt],Liste_prêts[Type])</f>
        <v>PLS</v>
      </c>
      <c r="D16" s="12" t="str">
        <f>_xlfn.XLOOKUP(Consommation[[#This Row],[ID ligne de prêt]],Liste_prêts[ID ligne de prêt],Liste_prêts[Type prêt])</f>
        <v>CPLS</v>
      </c>
      <c r="E16" s="16">
        <v>44163</v>
      </c>
      <c r="F16" s="15">
        <v>300000</v>
      </c>
      <c r="G16" s="14"/>
      <c r="J16" s="2" t="s">
        <v>33</v>
      </c>
      <c r="K16" s="9">
        <v>1915807</v>
      </c>
      <c r="L16" s="9">
        <v>4200000</v>
      </c>
      <c r="M16" s="9">
        <v>700000</v>
      </c>
      <c r="N16" s="9">
        <v>6815807</v>
      </c>
    </row>
    <row r="17" spans="1:14" x14ac:dyDescent="0.3">
      <c r="A17" s="12">
        <v>5317693</v>
      </c>
      <c r="B17" s="12" t="str">
        <f>_xlfn.XLOOKUP(Consommation[[#This Row],[ID ligne de prêt]],Liste_prêts[ID ligne de prêt],Liste_prêts[OPERATION])</f>
        <v>VEFA x</v>
      </c>
      <c r="C17" s="12" t="str">
        <f>_xlfn.XLOOKUP(Consommation[[#This Row],[ID ligne de prêt]],Liste_prêts[ID ligne de prêt],Liste_prêts[Type])</f>
        <v>PLS</v>
      </c>
      <c r="D17" s="12" t="str">
        <f>_xlfn.XLOOKUP(Consommation[[#This Row],[ID ligne de prêt]],Liste_prêts[ID ligne de prêt],Liste_prêts[Type prêt])</f>
        <v>CPLS</v>
      </c>
      <c r="E17" s="16">
        <v>44345</v>
      </c>
      <c r="F17" s="15">
        <v>300000</v>
      </c>
      <c r="G17" s="14"/>
      <c r="J17" s="2" t="s">
        <v>29</v>
      </c>
      <c r="K17" s="9">
        <v>5400000</v>
      </c>
      <c r="L17" s="9">
        <v>6089240</v>
      </c>
      <c r="M17" s="9"/>
      <c r="N17" s="9">
        <v>11489240</v>
      </c>
    </row>
    <row r="18" spans="1:14" x14ac:dyDescent="0.3">
      <c r="A18" s="12">
        <v>5317693</v>
      </c>
      <c r="B18" s="12" t="str">
        <f>_xlfn.XLOOKUP(Consommation[[#This Row],[ID ligne de prêt]],Liste_prêts[ID ligne de prêt],Liste_prêts[OPERATION])</f>
        <v>VEFA x</v>
      </c>
      <c r="C18" s="12" t="str">
        <f>_xlfn.XLOOKUP(Consommation[[#This Row],[ID ligne de prêt]],Liste_prêts[ID ligne de prêt],Liste_prêts[Type])</f>
        <v>PLS</v>
      </c>
      <c r="D18" s="12" t="str">
        <f>_xlfn.XLOOKUP(Consommation[[#This Row],[ID ligne de prêt]],Liste_prêts[ID ligne de prêt],Liste_prêts[Type prêt])</f>
        <v>CPLS</v>
      </c>
      <c r="E18" s="16">
        <v>44315</v>
      </c>
      <c r="F18" s="15">
        <v>300000</v>
      </c>
      <c r="G18" s="14"/>
      <c r="J18" s="2" t="s">
        <v>31</v>
      </c>
      <c r="K18" s="9">
        <v>6202453</v>
      </c>
      <c r="L18" s="9">
        <v>3881171</v>
      </c>
      <c r="M18" s="9"/>
      <c r="N18" s="9">
        <v>10083624</v>
      </c>
    </row>
    <row r="19" spans="1:14" x14ac:dyDescent="0.3">
      <c r="A19" s="12">
        <v>5317693</v>
      </c>
      <c r="B19" s="13" t="str">
        <f>_xlfn.XLOOKUP(Consommation[[#This Row],[ID ligne de prêt]],Liste_prêts[ID ligne de prêt],Liste_prêts[OPERATION])</f>
        <v>VEFA x</v>
      </c>
      <c r="C19" s="13" t="str">
        <f>_xlfn.XLOOKUP(Consommation[[#This Row],[ID ligne de prêt]],Liste_prêts[ID ligne de prêt],Liste_prêts[Type])</f>
        <v>PLS</v>
      </c>
      <c r="D19" s="13" t="str">
        <f>_xlfn.XLOOKUP(Consommation[[#This Row],[ID ligne de prêt]],Liste_prêts[ID ligne de prêt],Liste_prêts[Type prêt])</f>
        <v>CPLS</v>
      </c>
      <c r="E19" s="16">
        <v>44497</v>
      </c>
      <c r="F19" s="15">
        <v>550538</v>
      </c>
      <c r="G19" s="14"/>
      <c r="J19" s="2" t="s">
        <v>1</v>
      </c>
      <c r="K19" s="9">
        <v>17018240</v>
      </c>
      <c r="L19" s="9">
        <v>46964954</v>
      </c>
      <c r="M19" s="9">
        <v>13510287</v>
      </c>
      <c r="N19" s="9">
        <v>77493481</v>
      </c>
    </row>
    <row r="20" spans="1:14" x14ac:dyDescent="0.3">
      <c r="A20" s="12">
        <v>5317694</v>
      </c>
      <c r="B20" s="12" t="str">
        <f>_xlfn.XLOOKUP(Consommation[[#This Row],[ID ligne de prêt]],Liste_prêts[ID ligne de prêt],Liste_prêts[OPERATION])</f>
        <v>VEFA x</v>
      </c>
      <c r="C20" s="12" t="str">
        <f>_xlfn.XLOOKUP(Consommation[[#This Row],[ID ligne de prêt]],Liste_prêts[ID ligne de prêt],Liste_prêts[Type])</f>
        <v>LLS</v>
      </c>
      <c r="D20" s="12" t="str">
        <f>_xlfn.XLOOKUP(Consommation[[#This Row],[ID ligne de prêt]],Liste_prêts[ID ligne de prêt],Liste_prêts[Type prêt])</f>
        <v>PLUS foncier</v>
      </c>
      <c r="E20" s="16">
        <v>43851</v>
      </c>
      <c r="F20" s="15">
        <v>591449</v>
      </c>
      <c r="G20" s="14"/>
    </row>
    <row r="21" spans="1:14" x14ac:dyDescent="0.3">
      <c r="A21" s="12">
        <v>5317695</v>
      </c>
      <c r="B21" s="12" t="str">
        <f>_xlfn.XLOOKUP(Consommation[[#This Row],[ID ligne de prêt]],Liste_prêts[ID ligne de prêt],Liste_prêts[OPERATION])</f>
        <v>VEFA x</v>
      </c>
      <c r="C21" s="12" t="str">
        <f>_xlfn.XLOOKUP(Consommation[[#This Row],[ID ligne de prêt]],Liste_prêts[ID ligne de prêt],Liste_prêts[Type])</f>
        <v>LLS</v>
      </c>
      <c r="D21" s="12" t="str">
        <f>_xlfn.XLOOKUP(Consommation[[#This Row],[ID ligne de prêt]],Liste_prêts[ID ligne de prêt],Liste_prêts[Type prêt])</f>
        <v>PLUS construction</v>
      </c>
      <c r="E21" s="16">
        <v>43851</v>
      </c>
      <c r="F21" s="15">
        <v>450000</v>
      </c>
      <c r="G21" s="14"/>
    </row>
    <row r="22" spans="1:14" x14ac:dyDescent="0.3">
      <c r="A22" s="12">
        <v>5317695</v>
      </c>
      <c r="B22" s="12" t="str">
        <f>_xlfn.XLOOKUP(Consommation[[#This Row],[ID ligne de prêt]],Liste_prêts[ID ligne de prêt],Liste_prêts[OPERATION])</f>
        <v>VEFA x</v>
      </c>
      <c r="C22" s="12" t="str">
        <f>_xlfn.XLOOKUP(Consommation[[#This Row],[ID ligne de prêt]],Liste_prêts[ID ligne de prêt],Liste_prêts[Type])</f>
        <v>LLS</v>
      </c>
      <c r="D22" s="12" t="str">
        <f>_xlfn.XLOOKUP(Consommation[[#This Row],[ID ligne de prêt]],Liste_prêts[ID ligne de prêt],Liste_prêts[Type prêt])</f>
        <v>PLUS construction</v>
      </c>
      <c r="E22" s="16">
        <v>43951</v>
      </c>
      <c r="F22" s="15">
        <v>450000</v>
      </c>
      <c r="G22" s="14"/>
    </row>
    <row r="23" spans="1:14" x14ac:dyDescent="0.3">
      <c r="A23" s="12">
        <v>5317695</v>
      </c>
      <c r="B23" s="12" t="str">
        <f>_xlfn.XLOOKUP(Consommation[[#This Row],[ID ligne de prêt]],Liste_prêts[ID ligne de prêt],Liste_prêts[OPERATION])</f>
        <v>VEFA x</v>
      </c>
      <c r="C23" s="12" t="str">
        <f>_xlfn.XLOOKUP(Consommation[[#This Row],[ID ligne de prêt]],Liste_prêts[ID ligne de prêt],Liste_prêts[Type])</f>
        <v>LLS</v>
      </c>
      <c r="D23" s="12" t="str">
        <f>_xlfn.XLOOKUP(Consommation[[#This Row],[ID ligne de prêt]],Liste_prêts[ID ligne de prêt],Liste_prêts[Type prêt])</f>
        <v>PLUS construction</v>
      </c>
      <c r="E23" s="16">
        <v>44042</v>
      </c>
      <c r="F23" s="15">
        <v>450000</v>
      </c>
      <c r="G23" s="14"/>
    </row>
    <row r="24" spans="1:14" x14ac:dyDescent="0.3">
      <c r="A24" s="12">
        <v>5317695</v>
      </c>
      <c r="B24" s="12" t="str">
        <f>_xlfn.XLOOKUP(Consommation[[#This Row],[ID ligne de prêt]],Liste_prêts[ID ligne de prêt],Liste_prêts[OPERATION])</f>
        <v>VEFA x</v>
      </c>
      <c r="C24" s="12" t="str">
        <f>_xlfn.XLOOKUP(Consommation[[#This Row],[ID ligne de prêt]],Liste_prêts[ID ligne de prêt],Liste_prêts[Type])</f>
        <v>LLS</v>
      </c>
      <c r="D24" s="12" t="str">
        <f>_xlfn.XLOOKUP(Consommation[[#This Row],[ID ligne de prêt]],Liste_prêts[ID ligne de prêt],Liste_prêts[Type prêt])</f>
        <v>PLUS construction</v>
      </c>
      <c r="E24" s="16">
        <v>44072</v>
      </c>
      <c r="F24" s="15">
        <v>500000</v>
      </c>
      <c r="G24" s="14"/>
    </row>
    <row r="25" spans="1:14" x14ac:dyDescent="0.3">
      <c r="A25" s="12">
        <v>5317695</v>
      </c>
      <c r="B25" s="12" t="str">
        <f>_xlfn.XLOOKUP(Consommation[[#This Row],[ID ligne de prêt]],Liste_prêts[ID ligne de prêt],Liste_prêts[OPERATION])</f>
        <v>VEFA x</v>
      </c>
      <c r="C25" s="12" t="str">
        <f>_xlfn.XLOOKUP(Consommation[[#This Row],[ID ligne de prêt]],Liste_prêts[ID ligne de prêt],Liste_prêts[Type])</f>
        <v>LLS</v>
      </c>
      <c r="D25" s="12" t="str">
        <f>_xlfn.XLOOKUP(Consommation[[#This Row],[ID ligne de prêt]],Liste_prêts[ID ligne de prêt],Liste_prêts[Type prêt])</f>
        <v>PLUS construction</v>
      </c>
      <c r="E25" s="16">
        <v>44163</v>
      </c>
      <c r="F25" s="15">
        <v>900000</v>
      </c>
      <c r="G25" s="14"/>
    </row>
    <row r="26" spans="1:14" x14ac:dyDescent="0.3">
      <c r="A26" s="12">
        <v>5317695</v>
      </c>
      <c r="B26" s="12" t="str">
        <f>_xlfn.XLOOKUP(Consommation[[#This Row],[ID ligne de prêt]],Liste_prêts[ID ligne de prêt],Liste_prêts[OPERATION])</f>
        <v>VEFA x</v>
      </c>
      <c r="C26" s="12" t="str">
        <f>_xlfn.XLOOKUP(Consommation[[#This Row],[ID ligne de prêt]],Liste_prêts[ID ligne de prêt],Liste_prêts[Type])</f>
        <v>LLS</v>
      </c>
      <c r="D26" s="12" t="str">
        <f>_xlfn.XLOOKUP(Consommation[[#This Row],[ID ligne de prêt]],Liste_prêts[ID ligne de prêt],Liste_prêts[Type prêt])</f>
        <v>PLUS construction</v>
      </c>
      <c r="E26" s="16">
        <v>44345</v>
      </c>
      <c r="F26" s="15">
        <v>450000</v>
      </c>
      <c r="G26" s="14"/>
    </row>
    <row r="27" spans="1:14" x14ac:dyDescent="0.3">
      <c r="A27" s="12">
        <v>5317695</v>
      </c>
      <c r="B27" s="12" t="str">
        <f>_xlfn.XLOOKUP(Consommation[[#This Row],[ID ligne de prêt]],Liste_prêts[ID ligne de prêt],Liste_prêts[OPERATION])</f>
        <v>VEFA x</v>
      </c>
      <c r="C27" s="12" t="str">
        <f>_xlfn.XLOOKUP(Consommation[[#This Row],[ID ligne de prêt]],Liste_prêts[ID ligne de prêt],Liste_prêts[Type])</f>
        <v>LLS</v>
      </c>
      <c r="D27" s="12" t="str">
        <f>_xlfn.XLOOKUP(Consommation[[#This Row],[ID ligne de prêt]],Liste_prêts[ID ligne de prêt],Liste_prêts[Type prêt])</f>
        <v>PLUS construction</v>
      </c>
      <c r="E27" s="16">
        <v>44315</v>
      </c>
      <c r="F27" s="15">
        <v>450000</v>
      </c>
      <c r="G27" s="14"/>
    </row>
    <row r="28" spans="1:14" x14ac:dyDescent="0.3">
      <c r="A28" s="12">
        <v>5317695</v>
      </c>
      <c r="B28" s="13" t="str">
        <f>_xlfn.XLOOKUP(Consommation[[#This Row],[ID ligne de prêt]],Liste_prêts[ID ligne de prêt],Liste_prêts[OPERATION])</f>
        <v>VEFA x</v>
      </c>
      <c r="C28" s="13" t="str">
        <f>_xlfn.XLOOKUP(Consommation[[#This Row],[ID ligne de prêt]],Liste_prêts[ID ligne de prêt],Liste_prêts[Type])</f>
        <v>LLS</v>
      </c>
      <c r="D28" s="13" t="str">
        <f>_xlfn.XLOOKUP(Consommation[[#This Row],[ID ligne de prêt]],Liste_prêts[ID ligne de prêt],Liste_prêts[Type prêt])</f>
        <v>PLUS construction</v>
      </c>
      <c r="E28" s="16">
        <v>44497</v>
      </c>
      <c r="F28" s="15">
        <v>945221</v>
      </c>
      <c r="G28" s="14"/>
    </row>
    <row r="29" spans="1:14" x14ac:dyDescent="0.3">
      <c r="A29" s="12">
        <v>5325326</v>
      </c>
      <c r="B29" s="12" t="str">
        <f>_xlfn.XLOOKUP(Consommation[[#This Row],[ID ligne de prêt]],Liste_prêts[ID ligne de prêt],Liste_prêts[OPERATION])</f>
        <v>VEFA x</v>
      </c>
      <c r="C29" s="12" t="str">
        <f>_xlfn.XLOOKUP(Consommation[[#This Row],[ID ligne de prêt]],Liste_prêts[ID ligne de prêt],Liste_prêts[Type])</f>
        <v>LLS</v>
      </c>
      <c r="D29" s="12" t="str">
        <f>_xlfn.XLOOKUP(Consommation[[#This Row],[ID ligne de prêt]],Liste_prêts[ID ligne de prêt],Liste_prêts[Type prêt])</f>
        <v>PLUS construction</v>
      </c>
      <c r="E29" s="16">
        <v>44000</v>
      </c>
      <c r="F29" s="15">
        <v>1000000</v>
      </c>
      <c r="G29" s="14"/>
    </row>
    <row r="30" spans="1:14" x14ac:dyDescent="0.3">
      <c r="A30" s="12">
        <v>5325326</v>
      </c>
      <c r="B30" s="12" t="str">
        <f>_xlfn.XLOOKUP(Consommation[[#This Row],[ID ligne de prêt]],Liste_prêts[ID ligne de prêt],Liste_prêts[OPERATION])</f>
        <v>VEFA x</v>
      </c>
      <c r="C30" s="12" t="str">
        <f>_xlfn.XLOOKUP(Consommation[[#This Row],[ID ligne de prêt]],Liste_prêts[ID ligne de prêt],Liste_prêts[Type])</f>
        <v>LLS</v>
      </c>
      <c r="D30" s="12" t="str">
        <f>_xlfn.XLOOKUP(Consommation[[#This Row],[ID ligne de prêt]],Liste_prêts[ID ligne de prêt],Liste_prêts[Type prêt])</f>
        <v>PLUS construction</v>
      </c>
      <c r="E30" s="16">
        <v>44133</v>
      </c>
      <c r="F30" s="15">
        <v>1000000</v>
      </c>
      <c r="G30" s="14"/>
    </row>
    <row r="31" spans="1:14" x14ac:dyDescent="0.3">
      <c r="A31" s="12">
        <v>5325326</v>
      </c>
      <c r="B31" s="12" t="str">
        <f>_xlfn.XLOOKUP(Consommation[[#This Row],[ID ligne de prêt]],Liste_prêts[ID ligne de prêt],Liste_prêts[OPERATION])</f>
        <v>VEFA x</v>
      </c>
      <c r="C31" s="12" t="str">
        <f>_xlfn.XLOOKUP(Consommation[[#This Row],[ID ligne de prêt]],Liste_prêts[ID ligne de prêt],Liste_prêts[Type])</f>
        <v>LLS</v>
      </c>
      <c r="D31" s="12" t="str">
        <f>_xlfn.XLOOKUP(Consommation[[#This Row],[ID ligne de prêt]],Liste_prêts[ID ligne de prêt],Liste_prêts[Type prêt])</f>
        <v>PLUS construction</v>
      </c>
      <c r="E31" s="16">
        <v>44252</v>
      </c>
      <c r="F31" s="15">
        <v>1700000</v>
      </c>
      <c r="G31" s="14"/>
    </row>
    <row r="32" spans="1:14" x14ac:dyDescent="0.3">
      <c r="A32" s="12">
        <v>5325326</v>
      </c>
      <c r="B32" s="13" t="str">
        <f>_xlfn.XLOOKUP(Consommation[[#This Row],[ID ligne de prêt]],Liste_prêts[ID ligne de prêt],Liste_prêts[OPERATION])</f>
        <v>VEFA x</v>
      </c>
      <c r="C32" s="13" t="str">
        <f>_xlfn.XLOOKUP(Consommation[[#This Row],[ID ligne de prêt]],Liste_prêts[ID ligne de prêt],Liste_prêts[Type])</f>
        <v>LLS</v>
      </c>
      <c r="D32" s="13" t="str">
        <f>_xlfn.XLOOKUP(Consommation[[#This Row],[ID ligne de prêt]],Liste_prêts[ID ligne de prêt],Liste_prêts[Type prêt])</f>
        <v>PLUS construction</v>
      </c>
      <c r="E32" s="16">
        <v>44527</v>
      </c>
      <c r="F32" s="15">
        <v>436468</v>
      </c>
      <c r="G32" s="14"/>
    </row>
    <row r="33" spans="1:7" x14ac:dyDescent="0.3">
      <c r="A33" s="12">
        <v>5325326</v>
      </c>
      <c r="B33" s="13" t="str">
        <f>_xlfn.XLOOKUP(Consommation[[#This Row],[ID ligne de prêt]],Liste_prêts[ID ligne de prêt],Liste_prêts[OPERATION])</f>
        <v>VEFA x</v>
      </c>
      <c r="C33" s="13" t="str">
        <f>_xlfn.XLOOKUP(Consommation[[#This Row],[ID ligne de prêt]],Liste_prêts[ID ligne de prêt],Liste_prêts[Type])</f>
        <v>LLS</v>
      </c>
      <c r="D33" s="13" t="str">
        <f>_xlfn.XLOOKUP(Consommation[[#This Row],[ID ligne de prêt]],Liste_prêts[ID ligne de prêt],Liste_prêts[Type prêt])</f>
        <v>PLUS construction</v>
      </c>
      <c r="E33" s="16">
        <v>44476</v>
      </c>
      <c r="F33" s="15">
        <v>2000000</v>
      </c>
      <c r="G33" s="14"/>
    </row>
    <row r="34" spans="1:7" x14ac:dyDescent="0.3">
      <c r="A34" s="12">
        <v>5325326</v>
      </c>
      <c r="B34" s="13" t="str">
        <f>_xlfn.XLOOKUP(Consommation[[#This Row],[ID ligne de prêt]],Liste_prêts[ID ligne de prêt],Liste_prêts[OPERATION])</f>
        <v>VEFA x</v>
      </c>
      <c r="C34" s="13" t="str">
        <f>_xlfn.XLOOKUP(Consommation[[#This Row],[ID ligne de prêt]],Liste_prêts[ID ligne de prêt],Liste_prêts[Type])</f>
        <v>LLS</v>
      </c>
      <c r="D34" s="13" t="str">
        <f>_xlfn.XLOOKUP(Consommation[[#This Row],[ID ligne de prêt]],Liste_prêts[ID ligne de prêt],Liste_prêts[Type prêt])</f>
        <v>PLUS construction</v>
      </c>
      <c r="E34" s="16">
        <v>44448</v>
      </c>
      <c r="F34" s="15">
        <v>700000</v>
      </c>
      <c r="G34" s="14"/>
    </row>
    <row r="35" spans="1:7" x14ac:dyDescent="0.3">
      <c r="A35" s="12">
        <v>5325327</v>
      </c>
      <c r="B35" s="12" t="str">
        <f>_xlfn.XLOOKUP(Consommation[[#This Row],[ID ligne de prêt]],Liste_prêts[ID ligne de prêt],Liste_prêts[OPERATION])</f>
        <v>VEFA x</v>
      </c>
      <c r="C35" s="12" t="str">
        <f>_xlfn.XLOOKUP(Consommation[[#This Row],[ID ligne de prêt]],Liste_prêts[ID ligne de prêt],Liste_prêts[Type])</f>
        <v>LLS</v>
      </c>
      <c r="D35" s="12" t="str">
        <f>_xlfn.XLOOKUP(Consommation[[#This Row],[ID ligne de prêt]],Liste_prêts[ID ligne de prêt],Liste_prêts[Type prêt])</f>
        <v>PLUS foncier</v>
      </c>
      <c r="E35" s="16">
        <v>44000</v>
      </c>
      <c r="F35" s="15">
        <v>908635</v>
      </c>
      <c r="G35" s="14"/>
    </row>
    <row r="36" spans="1:7" x14ac:dyDescent="0.3">
      <c r="A36" s="12">
        <v>5325328</v>
      </c>
      <c r="B36" s="12" t="str">
        <f>_xlfn.XLOOKUP(Consommation[[#This Row],[ID ligne de prêt]],Liste_prêts[ID ligne de prêt],Liste_prêts[OPERATION])</f>
        <v>VEFA x</v>
      </c>
      <c r="C36" s="12" t="str">
        <f>_xlfn.XLOOKUP(Consommation[[#This Row],[ID ligne de prêt]],Liste_prêts[ID ligne de prêt],Liste_prêts[Type])</f>
        <v>LLTS</v>
      </c>
      <c r="D36" s="12" t="str">
        <f>_xlfn.XLOOKUP(Consommation[[#This Row],[ID ligne de prêt]],Liste_prêts[ID ligne de prêt],Liste_prêts[Type prêt])</f>
        <v>PLAI foncier</v>
      </c>
      <c r="E36" s="16">
        <v>44000</v>
      </c>
      <c r="F36" s="15">
        <v>191345</v>
      </c>
      <c r="G36" s="14"/>
    </row>
    <row r="37" spans="1:7" x14ac:dyDescent="0.3">
      <c r="A37" s="12">
        <v>5325329</v>
      </c>
      <c r="B37" s="12" t="str">
        <f>_xlfn.XLOOKUP(Consommation[[#This Row],[ID ligne de prêt]],Liste_prêts[ID ligne de prêt],Liste_prêts[OPERATION])</f>
        <v>VEFA x</v>
      </c>
      <c r="C37" s="12" t="str">
        <f>_xlfn.XLOOKUP(Consommation[[#This Row],[ID ligne de prêt]],Liste_prêts[ID ligne de prêt],Liste_prêts[Type])</f>
        <v>LLTS</v>
      </c>
      <c r="D37" s="12" t="str">
        <f>_xlfn.XLOOKUP(Consommation[[#This Row],[ID ligne de prêt]],Liste_prêts[ID ligne de prêt],Liste_prêts[Type prêt])</f>
        <v>PLAI construction</v>
      </c>
      <c r="E37" s="16">
        <v>44000</v>
      </c>
      <c r="F37" s="15">
        <v>200000</v>
      </c>
      <c r="G37" s="14"/>
    </row>
    <row r="38" spans="1:7" x14ac:dyDescent="0.3">
      <c r="A38" s="12">
        <v>5325329</v>
      </c>
      <c r="B38" s="12" t="str">
        <f>_xlfn.XLOOKUP(Consommation[[#This Row],[ID ligne de prêt]],Liste_prêts[ID ligne de prêt],Liste_prêts[OPERATION])</f>
        <v>VEFA x</v>
      </c>
      <c r="C38" s="12" t="str">
        <f>_xlfn.XLOOKUP(Consommation[[#This Row],[ID ligne de prêt]],Liste_prêts[ID ligne de prêt],Liste_prêts[Type])</f>
        <v>LLTS</v>
      </c>
      <c r="D38" s="12" t="str">
        <f>_xlfn.XLOOKUP(Consommation[[#This Row],[ID ligne de prêt]],Liste_prêts[ID ligne de prêt],Liste_prêts[Type prêt])</f>
        <v>PLAI construction</v>
      </c>
      <c r="E38" s="16">
        <v>44133</v>
      </c>
      <c r="F38" s="15">
        <v>200000</v>
      </c>
      <c r="G38" s="14"/>
    </row>
    <row r="39" spans="1:7" x14ac:dyDescent="0.3">
      <c r="A39" s="12">
        <v>5325329</v>
      </c>
      <c r="B39" s="12" t="str">
        <f>_xlfn.XLOOKUP(Consommation[[#This Row],[ID ligne de prêt]],Liste_prêts[ID ligne de prêt],Liste_prêts[OPERATION])</f>
        <v>VEFA x</v>
      </c>
      <c r="C39" s="12" t="str">
        <f>_xlfn.XLOOKUP(Consommation[[#This Row],[ID ligne de prêt]],Liste_prêts[ID ligne de prêt],Liste_prêts[Type])</f>
        <v>LLTS</v>
      </c>
      <c r="D39" s="12" t="str">
        <f>_xlfn.XLOOKUP(Consommation[[#This Row],[ID ligne de prêt]],Liste_prêts[ID ligne de prêt],Liste_prêts[Type prêt])</f>
        <v>PLAI construction</v>
      </c>
      <c r="E39" s="16">
        <v>44406</v>
      </c>
      <c r="F39" s="15">
        <v>300000</v>
      </c>
      <c r="G39" s="14"/>
    </row>
    <row r="40" spans="1:7" x14ac:dyDescent="0.3">
      <c r="A40" s="12">
        <v>5325329</v>
      </c>
      <c r="B40" s="12" t="str">
        <f>_xlfn.XLOOKUP(Consommation[[#This Row],[ID ligne de prêt]],Liste_prêts[ID ligne de prêt],Liste_prêts[OPERATION])</f>
        <v>VEFA x</v>
      </c>
      <c r="C40" s="12" t="str">
        <f>_xlfn.XLOOKUP(Consommation[[#This Row],[ID ligne de prêt]],Liste_prêts[ID ligne de prêt],Liste_prêts[Type])</f>
        <v>LLTS</v>
      </c>
      <c r="D40" s="12" t="str">
        <f>_xlfn.XLOOKUP(Consommation[[#This Row],[ID ligne de prêt]],Liste_prêts[ID ligne de prêt],Liste_prêts[Type prêt])</f>
        <v>PLAI construction</v>
      </c>
      <c r="E40" s="16">
        <v>44376</v>
      </c>
      <c r="F40" s="15">
        <v>150000</v>
      </c>
      <c r="G40" s="14"/>
    </row>
    <row r="41" spans="1:7" x14ac:dyDescent="0.3">
      <c r="A41" s="12">
        <v>5325329</v>
      </c>
      <c r="B41" s="12" t="str">
        <f>_xlfn.XLOOKUP(Consommation[[#This Row],[ID ligne de prêt]],Liste_prêts[ID ligne de prêt],Liste_prêts[OPERATION])</f>
        <v>VEFA x</v>
      </c>
      <c r="C41" s="12" t="str">
        <f>_xlfn.XLOOKUP(Consommation[[#This Row],[ID ligne de prêt]],Liste_prêts[ID ligne de prêt],Liste_prêts[Type])</f>
        <v>LLTS</v>
      </c>
      <c r="D41" s="12" t="str">
        <f>_xlfn.XLOOKUP(Consommation[[#This Row],[ID ligne de prêt]],Liste_prêts[ID ligne de prêt],Liste_prêts[Type prêt])</f>
        <v>PLAI construction</v>
      </c>
      <c r="E41" s="16">
        <v>44252</v>
      </c>
      <c r="F41" s="15">
        <v>400000</v>
      </c>
      <c r="G41" s="14"/>
    </row>
    <row r="42" spans="1:7" x14ac:dyDescent="0.3">
      <c r="A42" s="12">
        <v>5325329</v>
      </c>
      <c r="B42" s="13" t="str">
        <f>_xlfn.XLOOKUP(Consommation[[#This Row],[ID ligne de prêt]],Liste_prêts[ID ligne de prêt],Liste_prêts[OPERATION])</f>
        <v>VEFA x</v>
      </c>
      <c r="C42" s="13" t="str">
        <f>_xlfn.XLOOKUP(Consommation[[#This Row],[ID ligne de prêt]],Liste_prêts[ID ligne de prêt],Liste_prêts[Type])</f>
        <v>LLTS</v>
      </c>
      <c r="D42" s="13" t="str">
        <f>_xlfn.XLOOKUP(Consommation[[#This Row],[ID ligne de prêt]],Liste_prêts[ID ligne de prêt],Liste_prêts[Type prêt])</f>
        <v>PLAI construction</v>
      </c>
      <c r="E42" s="16">
        <v>44527</v>
      </c>
      <c r="F42" s="15">
        <v>187731</v>
      </c>
      <c r="G42" s="14"/>
    </row>
    <row r="43" spans="1:7" x14ac:dyDescent="0.3">
      <c r="A43" s="12">
        <v>5325339</v>
      </c>
      <c r="B43" s="12" t="str">
        <f>_xlfn.XLOOKUP(Consommation[[#This Row],[ID ligne de prêt]],Liste_prêts[ID ligne de prêt],Liste_prêts[OPERATION])</f>
        <v>VEFA y</v>
      </c>
      <c r="C43" s="12" t="str">
        <f>_xlfn.XLOOKUP(Consommation[[#This Row],[ID ligne de prêt]],Liste_prêts[ID ligne de prêt],Liste_prêts[Type])</f>
        <v>PLS</v>
      </c>
      <c r="D43" s="12" t="str">
        <f>_xlfn.XLOOKUP(Consommation[[#This Row],[ID ligne de prêt]],Liste_prêts[ID ligne de prêt],Liste_prêts[Type prêt])</f>
        <v>PLS foncier</v>
      </c>
      <c r="E43" s="16">
        <v>43970</v>
      </c>
      <c r="F43" s="15">
        <v>400000</v>
      </c>
      <c r="G43" s="14"/>
    </row>
    <row r="44" spans="1:7" x14ac:dyDescent="0.3">
      <c r="A44" s="12">
        <v>5325339</v>
      </c>
      <c r="B44" s="12" t="str">
        <f>_xlfn.XLOOKUP(Consommation[[#This Row],[ID ligne de prêt]],Liste_prêts[ID ligne de prêt],Liste_prêts[OPERATION])</f>
        <v>VEFA y</v>
      </c>
      <c r="C44" s="12" t="str">
        <f>_xlfn.XLOOKUP(Consommation[[#This Row],[ID ligne de prêt]],Liste_prêts[ID ligne de prêt],Liste_prêts[Type])</f>
        <v>PLS</v>
      </c>
      <c r="D44" s="12" t="str">
        <f>_xlfn.XLOOKUP(Consommation[[#This Row],[ID ligne de prêt]],Liste_prêts[ID ligne de prêt],Liste_prêts[Type prêt])</f>
        <v>PLS foncier</v>
      </c>
      <c r="E44" s="16">
        <v>44072</v>
      </c>
      <c r="F44" s="15">
        <v>200000</v>
      </c>
      <c r="G44" s="14"/>
    </row>
    <row r="45" spans="1:7" x14ac:dyDescent="0.3">
      <c r="A45" s="12">
        <v>5325339</v>
      </c>
      <c r="B45" s="12" t="str">
        <f>_xlfn.XLOOKUP(Consommation[[#This Row],[ID ligne de prêt]],Liste_prêts[ID ligne de prêt],Liste_prêts[OPERATION])</f>
        <v>VEFA y</v>
      </c>
      <c r="C45" s="12" t="str">
        <f>_xlfn.XLOOKUP(Consommation[[#This Row],[ID ligne de prêt]],Liste_prêts[ID ligne de prêt],Liste_prêts[Type])</f>
        <v>PLS</v>
      </c>
      <c r="D45" s="12" t="str">
        <f>_xlfn.XLOOKUP(Consommation[[#This Row],[ID ligne de prêt]],Liste_prêts[ID ligne de prêt],Liste_prêts[Type prêt])</f>
        <v>PLS foncier</v>
      </c>
      <c r="E45" s="16">
        <v>44163</v>
      </c>
      <c r="F45" s="15">
        <v>100000</v>
      </c>
      <c r="G45" s="14"/>
    </row>
    <row r="46" spans="1:7" x14ac:dyDescent="0.3">
      <c r="A46" s="12">
        <v>5325339</v>
      </c>
      <c r="B46" s="12" t="str">
        <f>_xlfn.XLOOKUP(Consommation[[#This Row],[ID ligne de prêt]],Liste_prêts[ID ligne de prêt],Liste_prêts[OPERATION])</f>
        <v>VEFA y</v>
      </c>
      <c r="C46" s="12" t="str">
        <f>_xlfn.XLOOKUP(Consommation[[#This Row],[ID ligne de prêt]],Liste_prêts[ID ligne de prêt],Liste_prêts[Type])</f>
        <v>PLS</v>
      </c>
      <c r="D46" s="12" t="str">
        <f>_xlfn.XLOOKUP(Consommation[[#This Row],[ID ligne de prêt]],Liste_prêts[ID ligne de prêt],Liste_prêts[Type prêt])</f>
        <v>PLS foncier</v>
      </c>
      <c r="E46" s="16">
        <v>44345</v>
      </c>
      <c r="F46" s="15">
        <v>200000</v>
      </c>
      <c r="G46" s="14"/>
    </row>
    <row r="47" spans="1:7" x14ac:dyDescent="0.3">
      <c r="A47" s="12">
        <v>5325339</v>
      </c>
      <c r="B47" s="12" t="str">
        <f>_xlfn.XLOOKUP(Consommation[[#This Row],[ID ligne de prêt]],Liste_prêts[ID ligne de prêt],Liste_prêts[OPERATION])</f>
        <v>VEFA y</v>
      </c>
      <c r="C47" s="12" t="str">
        <f>_xlfn.XLOOKUP(Consommation[[#This Row],[ID ligne de prêt]],Liste_prêts[ID ligne de prêt],Liste_prêts[Type])</f>
        <v>PLS</v>
      </c>
      <c r="D47" s="12" t="str">
        <f>_xlfn.XLOOKUP(Consommation[[#This Row],[ID ligne de prêt]],Liste_prêts[ID ligne de prêt],Liste_prêts[Type prêt])</f>
        <v>PLS foncier</v>
      </c>
      <c r="E47" s="16">
        <v>44286</v>
      </c>
      <c r="F47" s="15">
        <v>100000</v>
      </c>
      <c r="G47" s="14"/>
    </row>
    <row r="48" spans="1:7" x14ac:dyDescent="0.3">
      <c r="A48" s="12">
        <v>5325339</v>
      </c>
      <c r="B48" s="13" t="str">
        <f>_xlfn.XLOOKUP(Consommation[[#This Row],[ID ligne de prêt]],Liste_prêts[ID ligne de prêt],Liste_prêts[OPERATION])</f>
        <v>VEFA y</v>
      </c>
      <c r="C48" s="13" t="str">
        <f>_xlfn.XLOOKUP(Consommation[[#This Row],[ID ligne de prêt]],Liste_prêts[ID ligne de prêt],Liste_prêts[Type])</f>
        <v>PLS</v>
      </c>
      <c r="D48" s="13" t="str">
        <f>_xlfn.XLOOKUP(Consommation[[#This Row],[ID ligne de prêt]],Liste_prêts[ID ligne de prêt],Liste_prêts[Type prêt])</f>
        <v>PLS foncier</v>
      </c>
      <c r="E48" s="16">
        <v>44497</v>
      </c>
      <c r="F48" s="15">
        <v>254945</v>
      </c>
      <c r="G48" s="14"/>
    </row>
    <row r="49" spans="1:7" x14ac:dyDescent="0.3">
      <c r="A49" s="12">
        <v>5325339</v>
      </c>
      <c r="B49" s="13" t="str">
        <f>_xlfn.XLOOKUP(Consommation[[#This Row],[ID ligne de prêt]],Liste_prêts[ID ligne de prêt],Liste_prêts[OPERATION])</f>
        <v>VEFA y</v>
      </c>
      <c r="C49" s="13" t="str">
        <f>_xlfn.XLOOKUP(Consommation[[#This Row],[ID ligne de prêt]],Liste_prêts[ID ligne de prêt],Liste_prêts[Type])</f>
        <v>PLS</v>
      </c>
      <c r="D49" s="13" t="str">
        <f>_xlfn.XLOOKUP(Consommation[[#This Row],[ID ligne de prêt]],Liste_prêts[ID ligne de prêt],Liste_prêts[Type prêt])</f>
        <v>PLS foncier</v>
      </c>
      <c r="E49" s="16">
        <v>44438</v>
      </c>
      <c r="F49" s="15">
        <v>200000</v>
      </c>
      <c r="G49" s="14"/>
    </row>
    <row r="50" spans="1:7" x14ac:dyDescent="0.3">
      <c r="A50" s="12">
        <v>5325340</v>
      </c>
      <c r="B50" s="12" t="str">
        <f>_xlfn.XLOOKUP(Consommation[[#This Row],[ID ligne de prêt]],Liste_prêts[ID ligne de prêt],Liste_prêts[OPERATION])</f>
        <v>VEFA y</v>
      </c>
      <c r="C50" s="12" t="str">
        <f>_xlfn.XLOOKUP(Consommation[[#This Row],[ID ligne de prêt]],Liste_prêts[ID ligne de prêt],Liste_prêts[Type])</f>
        <v>PLS</v>
      </c>
      <c r="D50" s="12" t="str">
        <f>_xlfn.XLOOKUP(Consommation[[#This Row],[ID ligne de prêt]],Liste_prêts[ID ligne de prêt],Liste_prêts[Type prêt])</f>
        <v>PLS construction</v>
      </c>
      <c r="E50" s="16">
        <v>43970</v>
      </c>
      <c r="F50" s="15">
        <v>1000000</v>
      </c>
      <c r="G50" s="14"/>
    </row>
    <row r="51" spans="1:7" x14ac:dyDescent="0.3">
      <c r="A51" s="12">
        <v>5325340</v>
      </c>
      <c r="B51" s="12" t="str">
        <f>_xlfn.XLOOKUP(Consommation[[#This Row],[ID ligne de prêt]],Liste_prêts[ID ligne de prêt],Liste_prêts[OPERATION])</f>
        <v>VEFA y</v>
      </c>
      <c r="C51" s="12" t="str">
        <f>_xlfn.XLOOKUP(Consommation[[#This Row],[ID ligne de prêt]],Liste_prêts[ID ligne de prêt],Liste_prêts[Type])</f>
        <v>PLS</v>
      </c>
      <c r="D51" s="12" t="str">
        <f>_xlfn.XLOOKUP(Consommation[[#This Row],[ID ligne de prêt]],Liste_prêts[ID ligne de prêt],Liste_prêts[Type prêt])</f>
        <v>PLS construction</v>
      </c>
      <c r="E51" s="16">
        <v>44072</v>
      </c>
      <c r="F51" s="15">
        <v>600000</v>
      </c>
      <c r="G51" s="14"/>
    </row>
    <row r="52" spans="1:7" x14ac:dyDescent="0.3">
      <c r="A52" s="12">
        <v>5325340</v>
      </c>
      <c r="B52" s="12" t="str">
        <f>_xlfn.XLOOKUP(Consommation[[#This Row],[ID ligne de prêt]],Liste_prêts[ID ligne de prêt],Liste_prêts[OPERATION])</f>
        <v>VEFA y</v>
      </c>
      <c r="C52" s="12" t="str">
        <f>_xlfn.XLOOKUP(Consommation[[#This Row],[ID ligne de prêt]],Liste_prêts[ID ligne de prêt],Liste_prêts[Type])</f>
        <v>PLS</v>
      </c>
      <c r="D52" s="12" t="str">
        <f>_xlfn.XLOOKUP(Consommation[[#This Row],[ID ligne de prêt]],Liste_prêts[ID ligne de prêt],Liste_prêts[Type prêt])</f>
        <v>PLS construction</v>
      </c>
      <c r="E52" s="16">
        <v>44163</v>
      </c>
      <c r="F52" s="15">
        <v>500000</v>
      </c>
      <c r="G52" s="14"/>
    </row>
    <row r="53" spans="1:7" x14ac:dyDescent="0.3">
      <c r="A53" s="12">
        <v>5325340</v>
      </c>
      <c r="B53" s="12" t="str">
        <f>_xlfn.XLOOKUP(Consommation[[#This Row],[ID ligne de prêt]],Liste_prêts[ID ligne de prêt],Liste_prêts[OPERATION])</f>
        <v>VEFA y</v>
      </c>
      <c r="C53" s="12" t="str">
        <f>_xlfn.XLOOKUP(Consommation[[#This Row],[ID ligne de prêt]],Liste_prêts[ID ligne de prêt],Liste_prêts[Type])</f>
        <v>PLS</v>
      </c>
      <c r="D53" s="12" t="str">
        <f>_xlfn.XLOOKUP(Consommation[[#This Row],[ID ligne de prêt]],Liste_prêts[ID ligne de prêt],Liste_prêts[Type prêt])</f>
        <v>PLS construction</v>
      </c>
      <c r="E53" s="16">
        <v>44345</v>
      </c>
      <c r="F53" s="15">
        <v>900000</v>
      </c>
      <c r="G53" s="14"/>
    </row>
    <row r="54" spans="1:7" x14ac:dyDescent="0.3">
      <c r="A54" s="12">
        <v>5325340</v>
      </c>
      <c r="B54" s="12" t="str">
        <f>_xlfn.XLOOKUP(Consommation[[#This Row],[ID ligne de prêt]],Liste_prêts[ID ligne de prêt],Liste_prêts[OPERATION])</f>
        <v>VEFA y</v>
      </c>
      <c r="C54" s="12" t="str">
        <f>_xlfn.XLOOKUP(Consommation[[#This Row],[ID ligne de prêt]],Liste_prêts[ID ligne de prêt],Liste_prêts[Type])</f>
        <v>PLS</v>
      </c>
      <c r="D54" s="12" t="str">
        <f>_xlfn.XLOOKUP(Consommation[[#This Row],[ID ligne de prêt]],Liste_prêts[ID ligne de prêt],Liste_prêts[Type prêt])</f>
        <v>PLS construction</v>
      </c>
      <c r="E54" s="16">
        <v>44286</v>
      </c>
      <c r="F54" s="15">
        <v>500000</v>
      </c>
      <c r="G54" s="14"/>
    </row>
    <row r="55" spans="1:7" x14ac:dyDescent="0.3">
      <c r="A55" s="12">
        <v>5325340</v>
      </c>
      <c r="B55" s="12" t="str">
        <f>_xlfn.XLOOKUP(Consommation[[#This Row],[ID ligne de prêt]],Liste_prêts[ID ligne de prêt],Liste_prêts[OPERATION])</f>
        <v>VEFA y</v>
      </c>
      <c r="C55" s="12" t="str">
        <f>_xlfn.XLOOKUP(Consommation[[#This Row],[ID ligne de prêt]],Liste_prêts[ID ligne de prêt],Liste_prêts[Type])</f>
        <v>PLS</v>
      </c>
      <c r="D55" s="12" t="str">
        <f>_xlfn.XLOOKUP(Consommation[[#This Row],[ID ligne de prêt]],Liste_prêts[ID ligne de prêt],Liste_prêts[Type prêt])</f>
        <v>PLS construction</v>
      </c>
      <c r="E55" s="16">
        <v>44558</v>
      </c>
      <c r="F55" s="15">
        <v>719460</v>
      </c>
      <c r="G55" s="14"/>
    </row>
    <row r="56" spans="1:7" x14ac:dyDescent="0.3">
      <c r="A56" s="12">
        <v>5325340</v>
      </c>
      <c r="B56" s="13" t="str">
        <f>_xlfn.XLOOKUP(Consommation[[#This Row],[ID ligne de prêt]],Liste_prêts[ID ligne de prêt],Liste_prêts[OPERATION])</f>
        <v>VEFA y</v>
      </c>
      <c r="C56" s="13" t="str">
        <f>_xlfn.XLOOKUP(Consommation[[#This Row],[ID ligne de prêt]],Liste_prêts[ID ligne de prêt],Liste_prêts[Type])</f>
        <v>PLS</v>
      </c>
      <c r="D56" s="13" t="str">
        <f>_xlfn.XLOOKUP(Consommation[[#This Row],[ID ligne de prêt]],Liste_prêts[ID ligne de prêt],Liste_prêts[Type prêt])</f>
        <v>PLS construction</v>
      </c>
      <c r="E56" s="16">
        <v>44438</v>
      </c>
      <c r="F56" s="15">
        <v>300000</v>
      </c>
      <c r="G56" s="14"/>
    </row>
    <row r="57" spans="1:7" x14ac:dyDescent="0.3">
      <c r="A57" s="12">
        <v>5325341</v>
      </c>
      <c r="B57" s="12" t="str">
        <f>_xlfn.XLOOKUP(Consommation[[#This Row],[ID ligne de prêt]],Liste_prêts[ID ligne de prêt],Liste_prêts[OPERATION])</f>
        <v>VEFA y</v>
      </c>
      <c r="C57" s="12" t="str">
        <f>_xlfn.XLOOKUP(Consommation[[#This Row],[ID ligne de prêt]],Liste_prêts[ID ligne de prêt],Liste_prêts[Type])</f>
        <v>PLS</v>
      </c>
      <c r="D57" s="12" t="str">
        <f>_xlfn.XLOOKUP(Consommation[[#This Row],[ID ligne de prêt]],Liste_prêts[ID ligne de prêt],Liste_prêts[Type prêt])</f>
        <v>CPLS</v>
      </c>
      <c r="E57" s="16">
        <v>43970</v>
      </c>
      <c r="F57" s="15">
        <v>1200000</v>
      </c>
      <c r="G57" s="14"/>
    </row>
    <row r="58" spans="1:7" x14ac:dyDescent="0.3">
      <c r="A58" s="12">
        <v>5325341</v>
      </c>
      <c r="B58" s="12" t="str">
        <f>_xlfn.XLOOKUP(Consommation[[#This Row],[ID ligne de prêt]],Liste_prêts[ID ligne de prêt],Liste_prêts[OPERATION])</f>
        <v>VEFA y</v>
      </c>
      <c r="C58" s="12" t="str">
        <f>_xlfn.XLOOKUP(Consommation[[#This Row],[ID ligne de prêt]],Liste_prêts[ID ligne de prêt],Liste_prêts[Type])</f>
        <v>PLS</v>
      </c>
      <c r="D58" s="12" t="str">
        <f>_xlfn.XLOOKUP(Consommation[[#This Row],[ID ligne de prêt]],Liste_prêts[ID ligne de prêt],Liste_prêts[Type prêt])</f>
        <v>CPLS</v>
      </c>
      <c r="E58" s="16">
        <v>44072</v>
      </c>
      <c r="F58" s="15">
        <v>800000</v>
      </c>
      <c r="G58" s="14"/>
    </row>
    <row r="59" spans="1:7" x14ac:dyDescent="0.3">
      <c r="A59" s="12">
        <v>5325341</v>
      </c>
      <c r="B59" s="12" t="str">
        <f>_xlfn.XLOOKUP(Consommation[[#This Row],[ID ligne de prêt]],Liste_prêts[ID ligne de prêt],Liste_prêts[OPERATION])</f>
        <v>VEFA y</v>
      </c>
      <c r="C59" s="12" t="str">
        <f>_xlfn.XLOOKUP(Consommation[[#This Row],[ID ligne de prêt]],Liste_prêts[ID ligne de prêt],Liste_prêts[Type])</f>
        <v>PLS</v>
      </c>
      <c r="D59" s="12" t="str">
        <f>_xlfn.XLOOKUP(Consommation[[#This Row],[ID ligne de prêt]],Liste_prêts[ID ligne de prêt],Liste_prêts[Type prêt])</f>
        <v>CPLS</v>
      </c>
      <c r="E59" s="16">
        <v>44163</v>
      </c>
      <c r="F59" s="15">
        <v>600000</v>
      </c>
      <c r="G59" s="14"/>
    </row>
    <row r="60" spans="1:7" x14ac:dyDescent="0.3">
      <c r="A60" s="12">
        <v>5325341</v>
      </c>
      <c r="B60" s="12" t="str">
        <f>_xlfn.XLOOKUP(Consommation[[#This Row],[ID ligne de prêt]],Liste_prêts[ID ligne de prêt],Liste_prêts[OPERATION])</f>
        <v>VEFA y</v>
      </c>
      <c r="C60" s="12" t="str">
        <f>_xlfn.XLOOKUP(Consommation[[#This Row],[ID ligne de prêt]],Liste_prêts[ID ligne de prêt],Liste_prêts[Type])</f>
        <v>PLS</v>
      </c>
      <c r="D60" s="12" t="str">
        <f>_xlfn.XLOOKUP(Consommation[[#This Row],[ID ligne de prêt]],Liste_prêts[ID ligne de prêt],Liste_prêts[Type prêt])</f>
        <v>CPLS</v>
      </c>
      <c r="E60" s="16">
        <v>44345</v>
      </c>
      <c r="F60" s="15">
        <v>1000000</v>
      </c>
      <c r="G60" s="14"/>
    </row>
    <row r="61" spans="1:7" x14ac:dyDescent="0.3">
      <c r="A61" s="12">
        <v>5325341</v>
      </c>
      <c r="B61" s="12" t="str">
        <f>_xlfn.XLOOKUP(Consommation[[#This Row],[ID ligne de prêt]],Liste_prêts[ID ligne de prêt],Liste_prêts[OPERATION])</f>
        <v>VEFA y</v>
      </c>
      <c r="C61" s="12" t="str">
        <f>_xlfn.XLOOKUP(Consommation[[#This Row],[ID ligne de prêt]],Liste_prêts[ID ligne de prêt],Liste_prêts[Type])</f>
        <v>PLS</v>
      </c>
      <c r="D61" s="12" t="str">
        <f>_xlfn.XLOOKUP(Consommation[[#This Row],[ID ligne de prêt]],Liste_prêts[ID ligne de prêt],Liste_prêts[Type prêt])</f>
        <v>CPLS</v>
      </c>
      <c r="E61" s="16">
        <v>44286</v>
      </c>
      <c r="F61" s="15">
        <v>600000</v>
      </c>
      <c r="G61" s="14"/>
    </row>
    <row r="62" spans="1:7" x14ac:dyDescent="0.3">
      <c r="A62" s="12">
        <v>5325341</v>
      </c>
      <c r="B62" s="13" t="str">
        <f>_xlfn.XLOOKUP(Consommation[[#This Row],[ID ligne de prêt]],Liste_prêts[ID ligne de prêt],Liste_prêts[OPERATION])</f>
        <v>VEFA y</v>
      </c>
      <c r="C62" s="13" t="str">
        <f>_xlfn.XLOOKUP(Consommation[[#This Row],[ID ligne de prêt]],Liste_prêts[ID ligne de prêt],Liste_prêts[Type])</f>
        <v>PLS</v>
      </c>
      <c r="D62" s="13" t="str">
        <f>_xlfn.XLOOKUP(Consommation[[#This Row],[ID ligne de prêt]],Liste_prêts[ID ligne de prêt],Liste_prêts[Type prêt])</f>
        <v>CPLS</v>
      </c>
      <c r="E62" s="16">
        <v>44497</v>
      </c>
      <c r="F62" s="15">
        <v>614835</v>
      </c>
      <c r="G62" s="14"/>
    </row>
    <row r="63" spans="1:7" x14ac:dyDescent="0.3">
      <c r="A63" s="12">
        <v>5325341</v>
      </c>
      <c r="B63" s="13" t="str">
        <f>_xlfn.XLOOKUP(Consommation[[#This Row],[ID ligne de prêt]],Liste_prêts[ID ligne de prêt],Liste_prêts[OPERATION])</f>
        <v>VEFA y</v>
      </c>
      <c r="C63" s="13" t="str">
        <f>_xlfn.XLOOKUP(Consommation[[#This Row],[ID ligne de prêt]],Liste_prêts[ID ligne de prêt],Liste_prêts[Type])</f>
        <v>PLS</v>
      </c>
      <c r="D63" s="13" t="str">
        <f>_xlfn.XLOOKUP(Consommation[[#This Row],[ID ligne de prêt]],Liste_prêts[ID ligne de prêt],Liste_prêts[Type prêt])</f>
        <v>CPLS</v>
      </c>
      <c r="E63" s="16">
        <v>44438</v>
      </c>
      <c r="F63" s="15">
        <v>700000</v>
      </c>
      <c r="G63" s="14"/>
    </row>
    <row r="64" spans="1:7" x14ac:dyDescent="0.3">
      <c r="A64" s="12">
        <v>5385542</v>
      </c>
      <c r="B64" s="12" t="str">
        <f>_xlfn.XLOOKUP(Consommation[[#This Row],[ID ligne de prêt]],Liste_prêts[ID ligne de prêt],Liste_prêts[OPERATION])</f>
        <v>VEFA y</v>
      </c>
      <c r="C64" s="12" t="str">
        <f>_xlfn.XLOOKUP(Consommation[[#This Row],[ID ligne de prêt]],Liste_prêts[ID ligne de prêt],Liste_prêts[Type])</f>
        <v>LLTS</v>
      </c>
      <c r="D64" s="12" t="str">
        <f>_xlfn.XLOOKUP(Consommation[[#This Row],[ID ligne de prêt]],Liste_prêts[ID ligne de prêt],Liste_prêts[Type prêt])</f>
        <v>PLAI foncier</v>
      </c>
      <c r="E64" s="16">
        <v>44335</v>
      </c>
      <c r="F64" s="15">
        <v>1186802</v>
      </c>
      <c r="G64" s="14"/>
    </row>
    <row r="65" spans="1:7" x14ac:dyDescent="0.3">
      <c r="A65" s="12">
        <v>5385548</v>
      </c>
      <c r="B65" s="12" t="str">
        <f>_xlfn.XLOOKUP(Consommation[[#This Row],[ID ligne de prêt]],Liste_prêts[ID ligne de prêt],Liste_prêts[OPERATION])</f>
        <v>VEFA y</v>
      </c>
      <c r="C65" s="12" t="str">
        <f>_xlfn.XLOOKUP(Consommation[[#This Row],[ID ligne de prêt]],Liste_prêts[ID ligne de prêt],Liste_prêts[Type])</f>
        <v>LLTS</v>
      </c>
      <c r="D65" s="12" t="str">
        <f>_xlfn.XLOOKUP(Consommation[[#This Row],[ID ligne de prêt]],Liste_prêts[ID ligne de prêt],Liste_prêts[Type prêt])</f>
        <v>PLAI foncier</v>
      </c>
      <c r="E65" s="16">
        <v>44335</v>
      </c>
      <c r="F65" s="15">
        <v>576320</v>
      </c>
      <c r="G65" s="14"/>
    </row>
    <row r="66" spans="1:7" x14ac:dyDescent="0.3">
      <c r="A66" s="12">
        <v>5385697</v>
      </c>
      <c r="B66" s="12" t="str">
        <f>_xlfn.XLOOKUP(Consommation[[#This Row],[ID ligne de prêt]],Liste_prêts[ID ligne de prêt],Liste_prêts[OPERATION])</f>
        <v>VEFA y</v>
      </c>
      <c r="C66" s="12" t="str">
        <f>_xlfn.XLOOKUP(Consommation[[#This Row],[ID ligne de prêt]],Liste_prêts[ID ligne de prêt],Liste_prêts[Type])</f>
        <v>LLS</v>
      </c>
      <c r="D66" s="12" t="str">
        <f>_xlfn.XLOOKUP(Consommation[[#This Row],[ID ligne de prêt]],Liste_prêts[ID ligne de prêt],Liste_prêts[Type prêt])</f>
        <v>PLUS construction</v>
      </c>
      <c r="E66" s="16">
        <v>44341</v>
      </c>
      <c r="F66" s="15">
        <v>465696</v>
      </c>
      <c r="G66" s="14"/>
    </row>
    <row r="67" spans="1:7" x14ac:dyDescent="0.3">
      <c r="A67" s="12">
        <v>5386668</v>
      </c>
      <c r="B67" s="12" t="str">
        <f>_xlfn.XLOOKUP(Consommation[[#This Row],[ID ligne de prêt]],Liste_prêts[ID ligne de prêt],Liste_prêts[OPERATION])</f>
        <v>VEFA y</v>
      </c>
      <c r="C67" s="12" t="str">
        <f>_xlfn.XLOOKUP(Consommation[[#This Row],[ID ligne de prêt]],Liste_prêts[ID ligne de prêt],Liste_prêts[Type])</f>
        <v>LLS</v>
      </c>
      <c r="D67" s="12" t="str">
        <f>_xlfn.XLOOKUP(Consommation[[#This Row],[ID ligne de prêt]],Liste_prêts[ID ligne de prêt],Liste_prêts[Type prêt])</f>
        <v>PLUS foncier</v>
      </c>
      <c r="E67" s="16">
        <v>44329</v>
      </c>
      <c r="F67" s="15">
        <v>1201938</v>
      </c>
      <c r="G67" s="14"/>
    </row>
    <row r="68" spans="1:7" x14ac:dyDescent="0.3">
      <c r="A68" s="12">
        <v>5388026</v>
      </c>
      <c r="B68" s="12" t="str">
        <f>_xlfn.XLOOKUP(Consommation[[#This Row],[ID ligne de prêt]],Liste_prêts[ID ligne de prêt],Liste_prêts[OPERATION])</f>
        <v>VEFA y</v>
      </c>
      <c r="C68" s="12" t="str">
        <f>_xlfn.XLOOKUP(Consommation[[#This Row],[ID ligne de prêt]],Liste_prêts[ID ligne de prêt],Liste_prêts[Type])</f>
        <v>PLS</v>
      </c>
      <c r="D68" s="12">
        <f>_xlfn.XLOOKUP(Consommation[[#This Row],[ID ligne de prêt]],Liste_prêts[ID ligne de prêt],Liste_prêts[Type prêt])</f>
        <v>0</v>
      </c>
      <c r="E68" s="16">
        <v>44179</v>
      </c>
      <c r="F68" s="15">
        <v>286000</v>
      </c>
      <c r="G68" s="14"/>
    </row>
    <row r="69" spans="1:7" x14ac:dyDescent="0.3">
      <c r="A69" s="12">
        <v>5388028</v>
      </c>
      <c r="B69" s="12" t="str">
        <f>_xlfn.XLOOKUP(Consommation[[#This Row],[ID ligne de prêt]],Liste_prêts[ID ligne de prêt],Liste_prêts[OPERATION])</f>
        <v>VEFA y</v>
      </c>
      <c r="C69" s="12" t="str">
        <f>_xlfn.XLOOKUP(Consommation[[#This Row],[ID ligne de prêt]],Liste_prêts[ID ligne de prêt],Liste_prêts[Type])</f>
        <v>PLS</v>
      </c>
      <c r="D69" s="12" t="str">
        <f>_xlfn.XLOOKUP(Consommation[[#This Row],[ID ligne de prêt]],Liste_prêts[ID ligne de prêt],Liste_prêts[Type prêt])</f>
        <v>PLS foncier</v>
      </c>
      <c r="E69" s="16">
        <v>44179</v>
      </c>
      <c r="F69" s="15">
        <v>629807</v>
      </c>
      <c r="G69" s="14"/>
    </row>
    <row r="70" spans="1:7" x14ac:dyDescent="0.3">
      <c r="A70" s="12">
        <v>5397747</v>
      </c>
      <c r="B70" s="13" t="str">
        <f>_xlfn.XLOOKUP(Consommation[[#This Row],[ID ligne de prêt]],Liste_prêts[ID ligne de prêt],Liste_prêts[OPERATION])</f>
        <v>VEFA y</v>
      </c>
      <c r="C70" s="13" t="str">
        <f>_xlfn.XLOOKUP(Consommation[[#This Row],[ID ligne de prêt]],Liste_prêts[ID ligne de prêt],Liste_prêts[Type])</f>
        <v>LLS</v>
      </c>
      <c r="D70" s="13">
        <f>_xlfn.XLOOKUP(Consommation[[#This Row],[ID ligne de prêt]],Liste_prêts[ID ligne de prêt],Liste_prêts[Type prêt])</f>
        <v>0</v>
      </c>
      <c r="E70" s="16">
        <v>44252</v>
      </c>
      <c r="F70" s="15">
        <v>195000</v>
      </c>
      <c r="G70" s="14"/>
    </row>
    <row r="71" spans="1:7" x14ac:dyDescent="0.3">
      <c r="A71" s="12">
        <v>5385550</v>
      </c>
      <c r="B71" s="12" t="str">
        <f>_xlfn.XLOOKUP(Consommation[[#This Row],[ID ligne de prêt]],Liste_prêts[ID ligne de prêt],Liste_prêts[OPERATION])</f>
        <v>VEFA z</v>
      </c>
      <c r="C71" s="12" t="str">
        <f>_xlfn.XLOOKUP(Consommation[[#This Row],[ID ligne de prêt]],Liste_prêts[ID ligne de prêt],Liste_prêts[Type])</f>
        <v>LLTS</v>
      </c>
      <c r="D71" s="12" t="str">
        <f>_xlfn.XLOOKUP(Consommation[[#This Row],[ID ligne de prêt]],Liste_prêts[ID ligne de prêt],Liste_prêts[Type prêt])</f>
        <v>PHB 2.0</v>
      </c>
      <c r="E71" s="16">
        <v>44356</v>
      </c>
      <c r="F71" s="15">
        <v>220870</v>
      </c>
      <c r="G71" s="14" t="s">
        <v>42</v>
      </c>
    </row>
    <row r="72" spans="1:7" x14ac:dyDescent="0.3">
      <c r="A72" s="12">
        <v>5385699</v>
      </c>
      <c r="B72" s="12" t="str">
        <f>_xlfn.XLOOKUP(Consommation[[#This Row],[ID ligne de prêt]],Liste_prêts[ID ligne de prêt],Liste_prêts[OPERATION])</f>
        <v>VEFA z</v>
      </c>
      <c r="C72" s="12" t="str">
        <f>_xlfn.XLOOKUP(Consommation[[#This Row],[ID ligne de prêt]],Liste_prêts[ID ligne de prêt],Liste_prêts[Type])</f>
        <v>LLS</v>
      </c>
      <c r="D72" s="12" t="str">
        <f>_xlfn.XLOOKUP(Consommation[[#This Row],[ID ligne de prêt]],Liste_prêts[ID ligne de prêt],Liste_prêts[Type prêt])</f>
        <v>PHB 2.0</v>
      </c>
      <c r="E72" s="16">
        <v>44348</v>
      </c>
      <c r="F72" s="15">
        <v>142920</v>
      </c>
      <c r="G72" s="14" t="s">
        <v>43</v>
      </c>
    </row>
    <row r="73" spans="1:7" x14ac:dyDescent="0.3">
      <c r="A73" s="12">
        <v>5387566</v>
      </c>
      <c r="B73" s="12" t="str">
        <f>_xlfn.XLOOKUP(Consommation[[#This Row],[ID ligne de prêt]],Liste_prêts[ID ligne de prêt],Liste_prêts[OPERATION])</f>
        <v>VEFA z</v>
      </c>
      <c r="C73" s="12" t="str">
        <f>_xlfn.XLOOKUP(Consommation[[#This Row],[ID ligne de prêt]],Liste_prêts[ID ligne de prêt],Liste_prêts[Type])</f>
        <v>LLS</v>
      </c>
      <c r="D73" s="12" t="str">
        <f>_xlfn.XLOOKUP(Consommation[[#This Row],[ID ligne de prêt]],Liste_prêts[ID ligne de prêt],Liste_prêts[Type prêt])</f>
        <v>PHB 2.0</v>
      </c>
      <c r="E73" s="16">
        <v>44329</v>
      </c>
      <c r="F73" s="15">
        <v>253350</v>
      </c>
      <c r="G73" s="14" t="s">
        <v>44</v>
      </c>
    </row>
    <row r="74" spans="1:7" x14ac:dyDescent="0.3">
      <c r="A74" s="12">
        <v>5411270</v>
      </c>
      <c r="B74" s="12" t="str">
        <f>_xlfn.XLOOKUP(Consommation[[#This Row],[ID ligne de prêt]],Liste_prêts[ID ligne de prêt],Liste_prêts[OPERATION])</f>
        <v>VEFA z</v>
      </c>
      <c r="C74" s="12" t="str">
        <f>_xlfn.XLOOKUP(Consommation[[#This Row],[ID ligne de prêt]],Liste_prêts[ID ligne de prêt],Liste_prêts[Type])</f>
        <v>LLS</v>
      </c>
      <c r="D74" s="12">
        <f>_xlfn.XLOOKUP(Consommation[[#This Row],[ID ligne de prêt]],Liste_prêts[ID ligne de prêt],Liste_prêts[Type prêt])</f>
        <v>0</v>
      </c>
      <c r="E74" s="16">
        <v>44326</v>
      </c>
      <c r="F74" s="15">
        <v>195000</v>
      </c>
      <c r="G74" s="14"/>
    </row>
    <row r="75" spans="1:7" x14ac:dyDescent="0.3">
      <c r="A75" s="12">
        <v>5411272</v>
      </c>
      <c r="B75" s="12" t="str">
        <f>_xlfn.XLOOKUP(Consommation[[#This Row],[ID ligne de prêt]],Liste_prêts[ID ligne de prêt],Liste_prêts[OPERATION])</f>
        <v>VEFA z</v>
      </c>
      <c r="C75" s="12" t="str">
        <f>_xlfn.XLOOKUP(Consommation[[#This Row],[ID ligne de prêt]],Liste_prêts[ID ligne de prêt],Liste_prêts[Type])</f>
        <v>LLS</v>
      </c>
      <c r="D75" s="12" t="str">
        <f>_xlfn.XLOOKUP(Consommation[[#This Row],[ID ligne de prêt]],Liste_prêts[ID ligne de prêt],Liste_prêts[Type prêt])</f>
        <v>PLUS foncier</v>
      </c>
      <c r="E75" s="16">
        <v>44326</v>
      </c>
      <c r="F75" s="15">
        <v>374107</v>
      </c>
      <c r="G75" s="14"/>
    </row>
    <row r="76" spans="1:7" x14ac:dyDescent="0.3">
      <c r="A76" s="12">
        <v>5411273</v>
      </c>
      <c r="B76" s="12" t="str">
        <f>_xlfn.XLOOKUP(Consommation[[#This Row],[ID ligne de prêt]],Liste_prêts[ID ligne de prêt],Liste_prêts[OPERATION])</f>
        <v>VEFA z</v>
      </c>
      <c r="C76" s="12" t="str">
        <f>_xlfn.XLOOKUP(Consommation[[#This Row],[ID ligne de prêt]],Liste_prêts[ID ligne de prêt],Liste_prêts[Type])</f>
        <v>LLS</v>
      </c>
      <c r="D76" s="12" t="str">
        <f>_xlfn.XLOOKUP(Consommation[[#This Row],[ID ligne de prêt]],Liste_prêts[ID ligne de prêt],Liste_prêts[Type prêt])</f>
        <v>Booster</v>
      </c>
      <c r="E76" s="16">
        <v>44326</v>
      </c>
      <c r="F76" s="15">
        <v>450000</v>
      </c>
      <c r="G76" s="14"/>
    </row>
    <row r="77" spans="1:7" x14ac:dyDescent="0.3">
      <c r="A77" s="12">
        <v>5421351</v>
      </c>
      <c r="B77" s="12" t="str">
        <f>_xlfn.XLOOKUP(Consommation[[#This Row],[ID ligne de prêt]],Liste_prêts[ID ligne de prêt],Liste_prêts[OPERATION])</f>
        <v>VEFA z</v>
      </c>
      <c r="C77" s="12" t="str">
        <f>_xlfn.XLOOKUP(Consommation[[#This Row],[ID ligne de prêt]],Liste_prêts[ID ligne de prêt],Liste_prêts[Type])</f>
        <v>LLTS</v>
      </c>
      <c r="D77" s="12" t="str">
        <f>_xlfn.XLOOKUP(Consommation[[#This Row],[ID ligne de prêt]],Liste_prêts[ID ligne de prêt],Liste_prêts[Type prêt])</f>
        <v>PLAI foncier</v>
      </c>
      <c r="E77" s="16">
        <v>44376</v>
      </c>
      <c r="F77" s="15">
        <v>325963</v>
      </c>
      <c r="G77" s="14"/>
    </row>
    <row r="78" spans="1:7" x14ac:dyDescent="0.3">
      <c r="A78" s="12">
        <v>5421518</v>
      </c>
      <c r="B78" s="12" t="str">
        <f>_xlfn.XLOOKUP(Consommation[[#This Row],[ID ligne de prêt]],Liste_prêts[ID ligne de prêt],Liste_prêts[OPERATION])</f>
        <v>VEFA z</v>
      </c>
      <c r="C78" s="12" t="str">
        <f>_xlfn.XLOOKUP(Consommation[[#This Row],[ID ligne de prêt]],Liste_prêts[ID ligne de prêt],Liste_prêts[Type])</f>
        <v>LLS</v>
      </c>
      <c r="D78" s="12" t="str">
        <f>_xlfn.XLOOKUP(Consommation[[#This Row],[ID ligne de prêt]],Liste_prêts[ID ligne de prêt],Liste_prêts[Type prêt])</f>
        <v>Booster</v>
      </c>
      <c r="E78" s="16">
        <v>44383</v>
      </c>
      <c r="F78" s="15">
        <v>795000</v>
      </c>
      <c r="G78" s="14"/>
    </row>
    <row r="79" spans="1:7" x14ac:dyDescent="0.3">
      <c r="A79" s="12">
        <v>5421519</v>
      </c>
      <c r="B79" s="12" t="str">
        <f>_xlfn.XLOOKUP(Consommation[[#This Row],[ID ligne de prêt]],Liste_prêts[ID ligne de prêt],Liste_prêts[OPERATION])</f>
        <v>VEFA z</v>
      </c>
      <c r="C79" s="12" t="str">
        <f>_xlfn.XLOOKUP(Consommation[[#This Row],[ID ligne de prêt]],Liste_prêts[ID ligne de prêt],Liste_prêts[Type])</f>
        <v>LLS</v>
      </c>
      <c r="D79" s="12" t="str">
        <f>_xlfn.XLOOKUP(Consommation[[#This Row],[ID ligne de prêt]],Liste_prêts[ID ligne de prêt],Liste_prêts[Type prêt])</f>
        <v>PLUS foncier</v>
      </c>
      <c r="E79" s="16">
        <v>44341</v>
      </c>
      <c r="F79" s="15">
        <v>1015462</v>
      </c>
      <c r="G79" s="14"/>
    </row>
    <row r="80" spans="1:7" x14ac:dyDescent="0.3">
      <c r="A80" s="3" t="s">
        <v>35</v>
      </c>
      <c r="B80" s="12" t="str">
        <f>_xlfn.XLOOKUP(Consommation[[#This Row],[ID ligne de prêt]],Liste_prêts[ID ligne de prêt],Liste_prêts[OPERATION])</f>
        <v>VEFA z</v>
      </c>
      <c r="C80" s="12" t="str">
        <f>_xlfn.XLOOKUP(Consommation[[#This Row],[ID ligne de prêt]],Liste_prêts[ID ligne de prêt],Liste_prêts[Type])</f>
        <v>LLS</v>
      </c>
      <c r="D80" s="12" t="str">
        <f>_xlfn.XLOOKUP(Consommation[[#This Row],[ID ligne de prêt]],Liste_prêts[ID ligne de prêt],Liste_prêts[Type prêt])</f>
        <v>PLUS foncier</v>
      </c>
      <c r="E80" s="16">
        <v>44326</v>
      </c>
      <c r="F80" s="15">
        <v>659627</v>
      </c>
      <c r="G80" s="14"/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06C9-52FD-4604-9BCA-3E05EB2FDC0A}">
  <dimension ref="A1:A9"/>
  <sheetViews>
    <sheetView workbookViewId="0">
      <selection activeCell="A10" sqref="A10"/>
    </sheetView>
  </sheetViews>
  <sheetFormatPr baseColWidth="10" defaultRowHeight="14.4" x14ac:dyDescent="0.3"/>
  <sheetData>
    <row r="1" spans="1:1" x14ac:dyDescent="0.3">
      <c r="A1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14</v>
      </c>
    </row>
    <row r="6" spans="1:1" x14ac:dyDescent="0.3">
      <c r="A6" t="s">
        <v>15</v>
      </c>
    </row>
    <row r="7" spans="1:1" x14ac:dyDescent="0.3">
      <c r="A7" t="s">
        <v>16</v>
      </c>
    </row>
    <row r="8" spans="1:1" x14ac:dyDescent="0.3">
      <c r="A8" t="s">
        <v>17</v>
      </c>
    </row>
    <row r="9" spans="1:1" x14ac:dyDescent="0.3">
      <c r="A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prêts NEUF</vt:lpstr>
      <vt:lpstr>Consommation des prêts NEUF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2019-07-23T11:44:32Z</cp:lastPrinted>
  <dcterms:created xsi:type="dcterms:W3CDTF">2019-06-19T04:44:16Z</dcterms:created>
  <dcterms:modified xsi:type="dcterms:W3CDTF">2022-03-26T12:47:42Z</dcterms:modified>
</cp:coreProperties>
</file>