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0 -  DOP Général\suivi d'activité\PCA\3. TABLEAUX DE BORD\HONORAIRES PAC\Prévisionnel HONO 2021\"/>
    </mc:Choice>
  </mc:AlternateContent>
  <xr:revisionPtr revIDLastSave="0" documentId="13_ncr:1_{EF3220C8-837F-4445-A5BE-B84BE5C21542}" xr6:coauthVersionLast="47" xr6:coauthVersionMax="47" xr10:uidLastSave="{00000000-0000-0000-0000-000000000000}"/>
  <bookViews>
    <workbookView xWindow="30612" yWindow="996" windowWidth="23256" windowHeight="12576" xr2:uid="{9CD57E18-CC0D-4CA0-8911-CF594DD188F0}"/>
  </bookViews>
  <sheets>
    <sheet name="Données NH" sheetId="1" r:id="rId1"/>
    <sheet name="Données opérations" sheetId="3" r:id="rId2"/>
    <sheet name="Listes" sheetId="2" r:id="rId3"/>
  </sheets>
  <definedNames>
    <definedName name="_xlnm._FilterDatabase" localSheetId="2" hidden="1">Listes!$G$1:$G$6</definedName>
    <definedName name="Avancement">Listes!$A$1:$A$15</definedName>
    <definedName name="Cumul_avancement">Listes!$A$1:$C$15</definedName>
    <definedName name="Liste_RO">Listes!$G$1:$G$6</definedName>
    <definedName name="Phases">Listes!$E$1:$E$10</definedName>
    <definedName name="_xlnm.Print_Area" localSheetId="1">'Données opérations'!$A$1:$I$23</definedName>
  </definedNames>
  <calcPr calcId="191029"/>
  <pivotCaches>
    <pivotCache cacheId="109" r:id="rId4"/>
    <pivotCache cacheId="11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3" l="1"/>
  <c r="I11" i="3" l="1"/>
  <c r="D9" i="3"/>
  <c r="G11" i="3" l="1"/>
  <c r="H11" i="3" s="1"/>
  <c r="F10" i="3"/>
  <c r="G10" i="3" s="1"/>
  <c r="H10" i="3" s="1"/>
  <c r="F9" i="3"/>
  <c r="G9" i="3" s="1"/>
  <c r="F8" i="3"/>
  <c r="G8" i="3" s="1"/>
  <c r="H8" i="3" s="1"/>
  <c r="F7" i="3"/>
  <c r="G7" i="3" s="1"/>
  <c r="H7" i="3" s="1"/>
  <c r="F6" i="3"/>
  <c r="G6" i="3" s="1"/>
  <c r="H6" i="3" s="1"/>
  <c r="F5" i="3"/>
  <c r="I5" i="3" s="1"/>
  <c r="F4" i="3"/>
  <c r="I4" i="3" s="1"/>
  <c r="F3" i="3"/>
  <c r="G3" i="3" s="1"/>
  <c r="H3" i="3" s="1"/>
  <c r="I10" i="3" l="1"/>
  <c r="I9" i="3"/>
  <c r="I3" i="3"/>
  <c r="I8" i="3"/>
  <c r="I7" i="3"/>
  <c r="I6" i="3"/>
  <c r="G5" i="3"/>
  <c r="H5" i="3" s="1"/>
  <c r="G4" i="3" l="1"/>
  <c r="H4" i="3" s="1"/>
  <c r="C1" i="2" l="1"/>
  <c r="C2" i="2" s="1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F2" i="3"/>
  <c r="F13" i="1"/>
  <c r="F17" i="1"/>
  <c r="F15" i="1"/>
  <c r="G2" i="3" l="1"/>
  <c r="H2" i="3" s="1"/>
  <c r="I2" i="3"/>
</calcChain>
</file>

<file path=xl/sharedStrings.xml><?xml version="1.0" encoding="utf-8"?>
<sst xmlns="http://schemas.openxmlformats.org/spreadsheetml/2006/main" count="311" uniqueCount="51">
  <si>
    <t>OPERATION</t>
  </si>
  <si>
    <t>PROG</t>
  </si>
  <si>
    <t>Avancement facturé</t>
  </si>
  <si>
    <t>Date</t>
  </si>
  <si>
    <t>Montant</t>
  </si>
  <si>
    <t>100 Marches</t>
  </si>
  <si>
    <t>Bellevue A-B-C</t>
  </si>
  <si>
    <t>ESQ</t>
  </si>
  <si>
    <t>APS</t>
  </si>
  <si>
    <t>PC</t>
  </si>
  <si>
    <t>APD</t>
  </si>
  <si>
    <t>CAO</t>
  </si>
  <si>
    <t>OS</t>
  </si>
  <si>
    <t>Programmation</t>
  </si>
  <si>
    <t>PRO</t>
  </si>
  <si>
    <t>OPR</t>
  </si>
  <si>
    <t>Réception</t>
  </si>
  <si>
    <t>Bilan final</t>
  </si>
  <si>
    <t>Total général</t>
  </si>
  <si>
    <t>2017</t>
  </si>
  <si>
    <t>2018</t>
  </si>
  <si>
    <t>2019</t>
  </si>
  <si>
    <t>2020</t>
  </si>
  <si>
    <t>Somme de Montant</t>
  </si>
  <si>
    <t>ANNEE NH</t>
  </si>
  <si>
    <t>PRP</t>
  </si>
  <si>
    <t>TOTAL HONORAIRES</t>
  </si>
  <si>
    <t>Phase</t>
  </si>
  <si>
    <t>AO</t>
  </si>
  <si>
    <t>Travaux</t>
  </si>
  <si>
    <t>GPA</t>
  </si>
  <si>
    <t>fin</t>
  </si>
  <si>
    <t>CUMUL HONORAIRES</t>
  </si>
  <si>
    <t>% AVANCEMENT</t>
  </si>
  <si>
    <t>AVANCEMENT FACTURE</t>
  </si>
  <si>
    <t>RO</t>
  </si>
  <si>
    <t>LXC</t>
  </si>
  <si>
    <t>JER</t>
  </si>
  <si>
    <t>MHO</t>
  </si>
  <si>
    <t>TQU</t>
  </si>
  <si>
    <t>YFR</t>
  </si>
  <si>
    <t>OPO</t>
  </si>
  <si>
    <t>Bougainvillées</t>
  </si>
  <si>
    <t>Bras des Etangs</t>
  </si>
  <si>
    <t>RESTE A PERCEVOIR</t>
  </si>
  <si>
    <t>Caramboles</t>
  </si>
  <si>
    <t>Citronnelles</t>
  </si>
  <si>
    <t>Hubert Delisle</t>
  </si>
  <si>
    <t>Canal Lilis</t>
  </si>
  <si>
    <t>La Cure</t>
  </si>
  <si>
    <t>Poinsétias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</si>
</sst>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ScalaSansPro-Light"/>
      <family val="3"/>
    </font>
    <font>
      <b/>
      <sz val="10"/>
      <name val="ScalaSansPro-Light"/>
      <family val="3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38">
    <xf numFmtId="0" fontId="0" fillId="0" borderId="0" xfId="0"/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3" borderId="2" xfId="0" applyFont="1" applyFill="1" applyBorder="1"/>
    <xf numFmtId="9" fontId="6" fillId="3" borderId="0" xfId="1" applyFont="1" applyFill="1" applyBorder="1"/>
    <xf numFmtId="9" fontId="6" fillId="3" borderId="2" xfId="1" applyFont="1" applyFill="1" applyBorder="1" applyAlignment="1">
      <alignment horizontal="left"/>
    </xf>
    <xf numFmtId="9" fontId="6" fillId="3" borderId="2" xfId="0" applyNumberFormat="1" applyFont="1" applyFill="1" applyBorder="1" applyAlignment="1">
      <alignment horizontal="left"/>
    </xf>
    <xf numFmtId="9" fontId="7" fillId="3" borderId="0" xfId="1" applyFont="1" applyFill="1" applyBorder="1"/>
    <xf numFmtId="0" fontId="8" fillId="0" borderId="0" xfId="0" applyFont="1"/>
    <xf numFmtId="0" fontId="4" fillId="4" borderId="0" xfId="0" applyFont="1" applyFill="1"/>
    <xf numFmtId="0" fontId="3" fillId="0" borderId="0" xfId="0" applyFont="1"/>
    <xf numFmtId="9" fontId="9" fillId="0" borderId="0" xfId="0" applyNumberFormat="1" applyFont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4" fontId="0" fillId="0" borderId="0" xfId="0" applyNumberFormat="1" applyBorder="1"/>
    <xf numFmtId="9" fontId="0" fillId="0" borderId="0" xfId="1" applyFont="1" applyBorder="1"/>
    <xf numFmtId="9" fontId="9" fillId="0" borderId="0" xfId="0" applyNumberFormat="1" applyFont="1" applyBorder="1" applyAlignment="1">
      <alignment horizontal="center"/>
    </xf>
    <xf numFmtId="0" fontId="0" fillId="5" borderId="0" xfId="0" applyFill="1"/>
    <xf numFmtId="14" fontId="0" fillId="0" borderId="1" xfId="0" applyNumberFormat="1" applyFont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0" fontId="0" fillId="0" borderId="0" xfId="1" applyNumberFormat="1" applyFont="1" applyBorder="1"/>
    <xf numFmtId="10" fontId="0" fillId="0" borderId="0" xfId="1" applyNumberFormat="1" applyFont="1"/>
    <xf numFmtId="4" fontId="9" fillId="0" borderId="0" xfId="0" applyNumberFormat="1" applyFont="1" applyBorder="1" applyAlignment="1">
      <alignment horizontal="center"/>
    </xf>
    <xf numFmtId="4" fontId="9" fillId="0" borderId="0" xfId="0" applyNumberFormat="1" applyFont="1" applyAlignment="1">
      <alignment horizontal="center"/>
    </xf>
    <xf numFmtId="9" fontId="11" fillId="0" borderId="0" xfId="0" applyNumberFormat="1" applyFont="1" applyAlignment="1">
      <alignment horizontal="center"/>
    </xf>
    <xf numFmtId="9" fontId="0" fillId="0" borderId="1" xfId="1" applyNumberFormat="1" applyFont="1" applyBorder="1" applyAlignment="1">
      <alignment horizontal="center" vertical="center"/>
    </xf>
  </cellXfs>
  <cellStyles count="3">
    <cellStyle name="Normal" xfId="0" builtinId="0"/>
    <cellStyle name="Normal 4" xfId="2" xr:uid="{D23C44B8-6C60-4E82-999D-F544AE996021}"/>
    <cellStyle name="Pourcentage" xfId="1" builtinId="5"/>
  </cellStyles>
  <dxfs count="176"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1" tint="0.499984740745262"/>
        </patternFill>
      </fill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numFmt numFmtId="4" formatCode="#,##0.00"/>
    </dxf>
    <dxf>
      <alignment horizontal="center"/>
    </dxf>
    <dxf>
      <alignment horizontal="center"/>
    </dxf>
    <dxf>
      <alignment horizontal="center"/>
    </dxf>
    <dxf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numFmt numFmtId="4" formatCode="#,##0.00"/>
    </dxf>
    <dxf>
      <numFmt numFmtId="4" formatCode="#,##0.00"/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numFmt numFmtId="4" formatCode="#,##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1" tint="0.49998474074526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4884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%20BD%20Honoraires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17.598139930553" createdVersion="7" refreshedVersion="7" minRefreshableVersion="3" recordCount="78" xr:uid="{442CD425-D492-46E2-9F3C-9114E41A1F59}">
  <cacheSource type="worksheet">
    <worksheetSource name="Tableau1"/>
  </cacheSource>
  <cacheFields count="8">
    <cacheField name="OPERATION" numFmtId="0">
      <sharedItems count="10">
        <s v="100 Marches"/>
        <s v="Bellevue A-B-C"/>
        <s v="Bougainvillées"/>
        <s v="Bras des Etangs"/>
        <s v="Caramboles"/>
        <s v="Citronnelles"/>
        <s v="Hubert Delisle"/>
        <s v="Canal Lilis"/>
        <s v="La Cure"/>
        <s v="Poinsétias"/>
      </sharedItems>
    </cacheField>
    <cacheField name="PROG" numFmtId="0">
      <sharedItems containsSemiMixedTypes="0" containsString="0" containsNumber="1" containsInteger="1" minValue="2017" maxValue="2018" count="2">
        <n v="2017"/>
        <n v="2018"/>
      </sharedItems>
    </cacheField>
    <cacheField name="RO" numFmtId="0">
      <sharedItems/>
    </cacheField>
    <cacheField name="Avancement facturé" numFmtId="0">
      <sharedItems containsMixedTypes="1" containsNumber="1" minValue="0.2" maxValue="0.95"/>
    </cacheField>
    <cacheField name="Date" numFmtId="14">
      <sharedItems containsSemiMixedTypes="0" containsNonDate="0" containsDate="1" containsString="0" minDate="2017-04-19T00:00:00" maxDate="2020-12-16T00:00:00" count="14">
        <d v="2017-04-19T00:00:00"/>
        <d v="2017-06-05T00:00:00"/>
        <d v="2017-06-30T00:00:00"/>
        <d v="2017-12-12T00:00:00"/>
        <d v="2018-07-12T00:00:00"/>
        <d v="2018-12-31T00:00:00"/>
        <d v="2019-05-23T00:00:00"/>
        <d v="2019-11-14T00:00:00"/>
        <d v="2020-04-22T00:00:00"/>
        <d v="2020-12-14T00:00:00"/>
        <d v="2019-12-05T00:00:00"/>
        <d v="2019-12-31T00:00:00"/>
        <d v="2019-11-04T00:00:00"/>
        <d v="2020-12-15T00:00:00"/>
      </sharedItems>
      <fieldGroup par="7" base="4">
        <rangePr groupBy="months" startDate="2017-04-19T00:00:00" endDate="2020-12-16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12/2020"/>
        </groupItems>
      </fieldGroup>
    </cacheField>
    <cacheField name="Montant" numFmtId="4">
      <sharedItems containsSemiMixedTypes="0" containsString="0" containsNumber="1" minValue="80.19" maxValue="43083.11"/>
    </cacheField>
    <cacheField name="Trimestres" numFmtId="0" databaseField="0">
      <fieldGroup base="4">
        <rangePr groupBy="quarters" startDate="2017-04-19T00:00:00" endDate="2020-12-16T00:00:00"/>
        <groupItems count="6">
          <s v="&lt;19/04/2017"/>
          <s v="Trimestre1"/>
          <s v="Trimestre2"/>
          <s v="Trimestre3"/>
          <s v="Trimestre4"/>
          <s v="&gt;16/12/2020"/>
        </groupItems>
      </fieldGroup>
    </cacheField>
    <cacheField name="Années" numFmtId="0" databaseField="0">
      <fieldGroup base="4">
        <rangePr groupBy="years" startDate="2017-04-19T00:00:00" endDate="2020-12-16T00:00:00"/>
        <groupItems count="6">
          <s v="&lt;19/04/2017"/>
          <s v="2017"/>
          <s v="2018"/>
          <s v="2019"/>
          <s v="2020"/>
          <s v="&gt;16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17.598426388889" createdVersion="7" refreshedVersion="7" minRefreshableVersion="3" recordCount="78" xr:uid="{C67BBA13-DD21-4F11-BDCE-44707AAC448D}">
  <cacheSource type="worksheet">
    <worksheetSource ref="A1:F81" sheet="Données NH" r:id="rId2"/>
  </cacheSource>
  <cacheFields count="8">
    <cacheField name="OPERATION" numFmtId="0">
      <sharedItems/>
    </cacheField>
    <cacheField name="PROG" numFmtId="0">
      <sharedItems containsSemiMixedTypes="0" containsString="0" containsNumber="1" containsInteger="1" minValue="2017" maxValue="2018"/>
    </cacheField>
    <cacheField name="RO" numFmtId="0">
      <sharedItems count="1">
        <s v="JER"/>
      </sharedItems>
    </cacheField>
    <cacheField name="Avancement facturé" numFmtId="0">
      <sharedItems containsMixedTypes="1" containsNumber="1" minValue="0.2" maxValue="0.95"/>
    </cacheField>
    <cacheField name="Date" numFmtId="14">
      <sharedItems containsSemiMixedTypes="0" containsNonDate="0" containsDate="1" containsString="0" minDate="2017-04-19T00:00:00" maxDate="2020-12-16T00:00:00" count="14">
        <d v="2017-04-19T00:00:00"/>
        <d v="2017-06-05T00:00:00"/>
        <d v="2017-06-30T00:00:00"/>
        <d v="2017-12-12T00:00:00"/>
        <d v="2018-07-12T00:00:00"/>
        <d v="2018-12-31T00:00:00"/>
        <d v="2019-05-23T00:00:00"/>
        <d v="2019-11-14T00:00:00"/>
        <d v="2020-04-22T00:00:00"/>
        <d v="2020-12-14T00:00:00"/>
        <d v="2019-12-05T00:00:00"/>
        <d v="2019-12-31T00:00:00"/>
        <d v="2019-11-04T00:00:00"/>
        <d v="2020-12-15T00:00:00"/>
      </sharedItems>
      <fieldGroup par="7" base="4">
        <rangePr groupBy="months" startDate="2017-04-19T00:00:00" endDate="2020-12-16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12/2020"/>
        </groupItems>
      </fieldGroup>
    </cacheField>
    <cacheField name="Montant" numFmtId="4">
      <sharedItems containsSemiMixedTypes="0" containsString="0" containsNumber="1" minValue="80.19" maxValue="43083.11"/>
    </cacheField>
    <cacheField name="Trimestres" numFmtId="0" databaseField="0">
      <fieldGroup base="4">
        <rangePr groupBy="quarters" startDate="2017-04-19T00:00:00" endDate="2020-12-16T00:00:00"/>
        <groupItems count="6">
          <s v="&lt;19/04/2017"/>
          <s v="Trimestre1"/>
          <s v="Trimestre2"/>
          <s v="Trimestre3"/>
          <s v="Trimestre4"/>
          <s v="&gt;16/12/2020"/>
        </groupItems>
      </fieldGroup>
    </cacheField>
    <cacheField name="Années" numFmtId="0" databaseField="0">
      <fieldGroup base="4">
        <rangePr groupBy="years" startDate="2017-04-19T00:00:00" endDate="2020-12-16T00:00:00"/>
        <groupItems count="6">
          <s v="&lt;19/04/2017"/>
          <s v="2017"/>
          <s v="2018"/>
          <s v="2019"/>
          <s v="2020"/>
          <s v="&gt;16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8">
  <r>
    <x v="0"/>
    <x v="0"/>
    <s v="JER"/>
    <s v="Programmation"/>
    <x v="0"/>
    <n v="947.34"/>
  </r>
  <r>
    <x v="0"/>
    <x v="0"/>
    <s v="JER"/>
    <s v="APS"/>
    <x v="1"/>
    <n v="1419.87"/>
  </r>
  <r>
    <x v="0"/>
    <x v="0"/>
    <s v="JER"/>
    <s v="APD"/>
    <x v="2"/>
    <n v="946.88"/>
  </r>
  <r>
    <x v="0"/>
    <x v="0"/>
    <s v="JER"/>
    <s v="PRO"/>
    <x v="3"/>
    <n v="1405.68"/>
  </r>
  <r>
    <x v="1"/>
    <x v="1"/>
    <s v="JER"/>
    <s v="ESQ"/>
    <x v="3"/>
    <n v="21651.8"/>
  </r>
  <r>
    <x v="0"/>
    <x v="0"/>
    <s v="JER"/>
    <s v="CAO"/>
    <x v="4"/>
    <n v="471.98"/>
  </r>
  <r>
    <x v="1"/>
    <x v="1"/>
    <s v="JER"/>
    <s v="APD"/>
    <x v="4"/>
    <n v="38987.93"/>
  </r>
  <r>
    <x v="0"/>
    <x v="0"/>
    <s v="JER"/>
    <s v="OS"/>
    <x v="5"/>
    <n v="948.01"/>
  </r>
  <r>
    <x v="1"/>
    <x v="1"/>
    <s v="JER"/>
    <s v="PRO"/>
    <x v="5"/>
    <n v="26028.43"/>
  </r>
  <r>
    <x v="0"/>
    <x v="0"/>
    <s v="JER"/>
    <s v="OPR"/>
    <x v="6"/>
    <n v="2631.3"/>
  </r>
  <r>
    <x v="1"/>
    <x v="1"/>
    <s v="JER"/>
    <s v="CAO"/>
    <x v="6"/>
    <n v="8965.65"/>
  </r>
  <r>
    <x v="0"/>
    <x v="0"/>
    <s v="JER"/>
    <s v="Réception"/>
    <x v="7"/>
    <n v="186.52"/>
  </r>
  <r>
    <x v="1"/>
    <x v="1"/>
    <s v="JER"/>
    <s v="OS"/>
    <x v="7"/>
    <n v="17378.400000000001"/>
  </r>
  <r>
    <x v="1"/>
    <x v="1"/>
    <s v="JER"/>
    <n v="0.2"/>
    <x v="8"/>
    <n v="8685.369999999999"/>
  </r>
  <r>
    <x v="0"/>
    <x v="0"/>
    <s v="JER"/>
    <s v="Bilan final"/>
    <x v="9"/>
    <n v="471.45"/>
  </r>
  <r>
    <x v="1"/>
    <x v="1"/>
    <s v="JER"/>
    <n v="0.75"/>
    <x v="9"/>
    <n v="29685.360000000001"/>
  </r>
  <r>
    <x v="2"/>
    <x v="0"/>
    <s v="JER"/>
    <s v="ESQ"/>
    <x v="0"/>
    <n v="6277.49"/>
  </r>
  <r>
    <x v="2"/>
    <x v="0"/>
    <s v="JER"/>
    <s v="APS"/>
    <x v="1"/>
    <n v="4217.67"/>
  </r>
  <r>
    <x v="2"/>
    <x v="0"/>
    <s v="JER"/>
    <s v="APD"/>
    <x v="2"/>
    <n v="4198.05"/>
  </r>
  <r>
    <x v="2"/>
    <x v="0"/>
    <s v="JER"/>
    <s v="PRO"/>
    <x v="3"/>
    <n v="6266.24"/>
  </r>
  <r>
    <x v="2"/>
    <x v="0"/>
    <s v="JER"/>
    <s v="CAO"/>
    <x v="4"/>
    <n v="2095.94"/>
  </r>
  <r>
    <x v="2"/>
    <x v="0"/>
    <s v="JER"/>
    <s v="OS"/>
    <x v="5"/>
    <n v="6231.66"/>
  </r>
  <r>
    <x v="2"/>
    <x v="0"/>
    <s v="JER"/>
    <s v="OPR"/>
    <x v="6"/>
    <n v="4170.1899999999996"/>
  </r>
  <r>
    <x v="2"/>
    <x v="0"/>
    <s v="JER"/>
    <n v="0.95"/>
    <x v="7"/>
    <n v="4130.45"/>
  </r>
  <r>
    <x v="2"/>
    <x v="0"/>
    <s v="JER"/>
    <s v="OPR"/>
    <x v="10"/>
    <n v="10921.2"/>
  </r>
  <r>
    <x v="2"/>
    <x v="0"/>
    <s v="JER"/>
    <s v="Réception"/>
    <x v="9"/>
    <n v="80.19"/>
  </r>
  <r>
    <x v="3"/>
    <x v="0"/>
    <s v="JER"/>
    <s v="APS"/>
    <x v="1"/>
    <n v="20202.22"/>
  </r>
  <r>
    <x v="3"/>
    <x v="0"/>
    <s v="JER"/>
    <s v="APD"/>
    <x v="2"/>
    <n v="8080.88"/>
  </r>
  <r>
    <x v="3"/>
    <x v="0"/>
    <s v="JER"/>
    <s v="PRO"/>
    <x v="3"/>
    <n v="12290.380000000001"/>
  </r>
  <r>
    <x v="3"/>
    <x v="0"/>
    <s v="JER"/>
    <s v="CAO"/>
    <x v="4"/>
    <n v="4057.35"/>
  </r>
  <r>
    <x v="3"/>
    <x v="0"/>
    <s v="JER"/>
    <s v="OS"/>
    <x v="5"/>
    <n v="10358.83"/>
  </r>
  <r>
    <x v="3"/>
    <x v="0"/>
    <s v="JER"/>
    <n v="0.55000000000000004"/>
    <x v="6"/>
    <n v="12645.94"/>
  </r>
  <r>
    <x v="3"/>
    <x v="0"/>
    <s v="JER"/>
    <n v="0.75"/>
    <x v="7"/>
    <n v="4244.6900000000005"/>
  </r>
  <r>
    <x v="3"/>
    <x v="0"/>
    <s v="JER"/>
    <s v="OPR"/>
    <x v="9"/>
    <n v="23881.850910249879"/>
  </r>
  <r>
    <x v="4"/>
    <x v="0"/>
    <s v="JER"/>
    <s v="APS"/>
    <x v="0"/>
    <n v="1853.99"/>
  </r>
  <r>
    <x v="4"/>
    <x v="0"/>
    <s v="JER"/>
    <s v="APD"/>
    <x v="2"/>
    <n v="744.13"/>
  </r>
  <r>
    <x v="4"/>
    <x v="0"/>
    <s v="JER"/>
    <s v="PRO"/>
    <x v="3"/>
    <n v="1865.17"/>
  </r>
  <r>
    <x v="4"/>
    <x v="0"/>
    <s v="JER"/>
    <s v="OS"/>
    <x v="5"/>
    <n v="1581.06"/>
  </r>
  <r>
    <x v="4"/>
    <x v="0"/>
    <s v="JER"/>
    <n v="0.95"/>
    <x v="6"/>
    <n v="2503.5700000000002"/>
  </r>
  <r>
    <x v="4"/>
    <x v="0"/>
    <s v="JER"/>
    <s v="OPR"/>
    <x v="7"/>
    <n v="284.93"/>
  </r>
  <r>
    <x v="4"/>
    <x v="0"/>
    <s v="JER"/>
    <s v="Réception"/>
    <x v="9"/>
    <n v="3152.63"/>
  </r>
  <r>
    <x v="5"/>
    <x v="0"/>
    <s v="JER"/>
    <s v="APS"/>
    <x v="0"/>
    <n v="24977.59"/>
  </r>
  <r>
    <x v="5"/>
    <x v="0"/>
    <s v="JER"/>
    <s v="APD"/>
    <x v="2"/>
    <n v="10235.25"/>
  </r>
  <r>
    <x v="5"/>
    <x v="0"/>
    <s v="JER"/>
    <s v="PRO"/>
    <x v="3"/>
    <n v="14788.54"/>
  </r>
  <r>
    <x v="5"/>
    <x v="0"/>
    <s v="JER"/>
    <s v="CAO"/>
    <x v="4"/>
    <n v="5000.13"/>
  </r>
  <r>
    <x v="5"/>
    <x v="0"/>
    <s v="JER"/>
    <n v="0.55000000000000004"/>
    <x v="6"/>
    <n v="9911.0400000000009"/>
  </r>
  <r>
    <x v="5"/>
    <x v="0"/>
    <s v="JER"/>
    <n v="0.2"/>
    <x v="5"/>
    <n v="15027.4"/>
  </r>
  <r>
    <x v="5"/>
    <x v="0"/>
    <s v="JER"/>
    <n v="0.75"/>
    <x v="7"/>
    <n v="4993.24"/>
  </r>
  <r>
    <x v="5"/>
    <x v="0"/>
    <s v="JER"/>
    <s v="Réception"/>
    <x v="9"/>
    <n v="15198.34"/>
  </r>
  <r>
    <x v="6"/>
    <x v="0"/>
    <s v="JER"/>
    <s v="APS"/>
    <x v="0"/>
    <n v="43083.11"/>
  </r>
  <r>
    <x v="6"/>
    <x v="0"/>
    <s v="JER"/>
    <s v="APD"/>
    <x v="2"/>
    <n v="14372.32"/>
  </r>
  <r>
    <x v="6"/>
    <x v="0"/>
    <s v="JER"/>
    <s v="PRO"/>
    <x v="3"/>
    <n v="24156.6"/>
  </r>
  <r>
    <x v="6"/>
    <x v="0"/>
    <s v="JER"/>
    <s v="CAO"/>
    <x v="4"/>
    <n v="8161.21"/>
  </r>
  <r>
    <x v="6"/>
    <x v="0"/>
    <s v="JER"/>
    <n v="0.2"/>
    <x v="11"/>
    <n v="24904.79"/>
  </r>
  <r>
    <x v="6"/>
    <x v="0"/>
    <s v="JER"/>
    <n v="0.55000000000000004"/>
    <x v="6"/>
    <n v="16264.29"/>
  </r>
  <r>
    <x v="6"/>
    <x v="0"/>
    <s v="JER"/>
    <n v="0.75"/>
    <x v="7"/>
    <n v="7521.15"/>
  </r>
  <r>
    <x v="6"/>
    <x v="0"/>
    <s v="JER"/>
    <n v="0.95"/>
    <x v="8"/>
    <n v="8094.99"/>
  </r>
  <r>
    <x v="6"/>
    <x v="0"/>
    <s v="JER"/>
    <s v="Réception"/>
    <x v="9"/>
    <n v="26205.52"/>
  </r>
  <r>
    <x v="7"/>
    <x v="1"/>
    <s v="JER"/>
    <s v="ESQ"/>
    <x v="3"/>
    <n v="6256.63"/>
  </r>
  <r>
    <x v="7"/>
    <x v="1"/>
    <s v="JER"/>
    <s v="APD"/>
    <x v="4"/>
    <n v="12820.55"/>
  </r>
  <r>
    <x v="7"/>
    <x v="1"/>
    <s v="JER"/>
    <s v="PRO"/>
    <x v="5"/>
    <n v="6834.01"/>
  </r>
  <r>
    <x v="7"/>
    <x v="1"/>
    <s v="JER"/>
    <s v="CAO"/>
    <x v="6"/>
    <n v="2475.94"/>
  </r>
  <r>
    <x v="7"/>
    <x v="1"/>
    <s v="JER"/>
    <s v="OS"/>
    <x v="12"/>
    <n v="5126.3500000000004"/>
  </r>
  <r>
    <x v="7"/>
    <x v="1"/>
    <s v="JER"/>
    <n v="0.2"/>
    <x v="10"/>
    <n v="4067.27"/>
  </r>
  <r>
    <x v="7"/>
    <x v="1"/>
    <s v="JER"/>
    <s v="Réception"/>
    <x v="13"/>
    <n v="15899.52"/>
  </r>
  <r>
    <x v="8"/>
    <x v="1"/>
    <s v="JER"/>
    <s v="ESQ"/>
    <x v="3"/>
    <n v="6194.47"/>
  </r>
  <r>
    <x v="8"/>
    <x v="1"/>
    <s v="JER"/>
    <s v="APD"/>
    <x v="4"/>
    <n v="11789.32"/>
  </r>
  <r>
    <x v="8"/>
    <x v="1"/>
    <s v="JER"/>
    <s v="PRO"/>
    <x v="5"/>
    <n v="6384.27"/>
  </r>
  <r>
    <x v="8"/>
    <x v="1"/>
    <s v="JER"/>
    <s v="CAO"/>
    <x v="6"/>
    <n v="2439"/>
  </r>
  <r>
    <x v="8"/>
    <x v="1"/>
    <s v="JER"/>
    <s v="OS"/>
    <x v="7"/>
    <n v="4840.9399999999996"/>
  </r>
  <r>
    <x v="8"/>
    <x v="1"/>
    <s v="JER"/>
    <n v="0.4"/>
    <x v="13"/>
    <n v="15799.31"/>
  </r>
  <r>
    <x v="9"/>
    <x v="1"/>
    <s v="JER"/>
    <s v="ESQ"/>
    <x v="3"/>
    <n v="5305.63"/>
  </r>
  <r>
    <x v="9"/>
    <x v="1"/>
    <s v="JER"/>
    <s v="APD"/>
    <x v="4"/>
    <n v="12912.78"/>
  </r>
  <r>
    <x v="9"/>
    <x v="1"/>
    <s v="JER"/>
    <s v="PRO"/>
    <x v="5"/>
    <n v="7807.89"/>
  </r>
  <r>
    <x v="9"/>
    <x v="1"/>
    <s v="JER"/>
    <s v="CAO"/>
    <x v="6"/>
    <n v="1441.06"/>
  </r>
  <r>
    <x v="9"/>
    <x v="1"/>
    <s v="JER"/>
    <s v="OS"/>
    <x v="7"/>
    <n v="4779.34"/>
  </r>
  <r>
    <x v="9"/>
    <x v="1"/>
    <s v="JER"/>
    <n v="0.2"/>
    <x v="8"/>
    <n v="2288.52"/>
  </r>
  <r>
    <x v="9"/>
    <x v="1"/>
    <s v="JER"/>
    <s v="Réception"/>
    <x v="13"/>
    <n v="13865.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8">
  <r>
    <s v="100 Marches"/>
    <n v="2017"/>
    <x v="0"/>
    <s v="Programmation"/>
    <x v="0"/>
    <n v="947.34"/>
  </r>
  <r>
    <s v="100 Marches"/>
    <n v="2017"/>
    <x v="0"/>
    <s v="APS"/>
    <x v="1"/>
    <n v="1419.87"/>
  </r>
  <r>
    <s v="100 Marches"/>
    <n v="2017"/>
    <x v="0"/>
    <s v="APD"/>
    <x v="2"/>
    <n v="946.88"/>
  </r>
  <r>
    <s v="100 Marches"/>
    <n v="2017"/>
    <x v="0"/>
    <s v="PRO"/>
    <x v="3"/>
    <n v="1405.68"/>
  </r>
  <r>
    <s v="Bellevue A-B-C"/>
    <n v="2018"/>
    <x v="0"/>
    <s v="ESQ"/>
    <x v="3"/>
    <n v="21651.8"/>
  </r>
  <r>
    <s v="100 Marches"/>
    <n v="2017"/>
    <x v="0"/>
    <s v="CAO"/>
    <x v="4"/>
    <n v="471.98"/>
  </r>
  <r>
    <s v="Bellevue A-B-C"/>
    <n v="2018"/>
    <x v="0"/>
    <s v="APD"/>
    <x v="4"/>
    <n v="38987.93"/>
  </r>
  <r>
    <s v="100 Marches"/>
    <n v="2017"/>
    <x v="0"/>
    <s v="OS"/>
    <x v="5"/>
    <n v="948.01"/>
  </r>
  <r>
    <s v="Bellevue A-B-C"/>
    <n v="2018"/>
    <x v="0"/>
    <s v="PRO"/>
    <x v="5"/>
    <n v="26028.43"/>
  </r>
  <r>
    <s v="100 Marches"/>
    <n v="2017"/>
    <x v="0"/>
    <s v="OPR"/>
    <x v="6"/>
    <n v="2631.3"/>
  </r>
  <r>
    <s v="Bellevue A-B-C"/>
    <n v="2018"/>
    <x v="0"/>
    <s v="CAO"/>
    <x v="6"/>
    <n v="8965.65"/>
  </r>
  <r>
    <s v="100 Marches"/>
    <n v="2017"/>
    <x v="0"/>
    <s v="Réception"/>
    <x v="7"/>
    <n v="186.52"/>
  </r>
  <r>
    <s v="Bellevue A-B-C"/>
    <n v="2018"/>
    <x v="0"/>
    <s v="OS"/>
    <x v="7"/>
    <n v="17378.400000000001"/>
  </r>
  <r>
    <s v="Bellevue A-B-C"/>
    <n v="2018"/>
    <x v="0"/>
    <n v="0.2"/>
    <x v="8"/>
    <n v="8685.369999999999"/>
  </r>
  <r>
    <s v="100 Marches"/>
    <n v="2017"/>
    <x v="0"/>
    <s v="Bilan final"/>
    <x v="9"/>
    <n v="471.45"/>
  </r>
  <r>
    <s v="Bellevue A-B-C"/>
    <n v="2018"/>
    <x v="0"/>
    <n v="0.75"/>
    <x v="9"/>
    <n v="29685.360000000001"/>
  </r>
  <r>
    <s v="Bougainvillées"/>
    <n v="2017"/>
    <x v="0"/>
    <s v="ESQ"/>
    <x v="0"/>
    <n v="6277.49"/>
  </r>
  <r>
    <s v="Bougainvillées"/>
    <n v="2017"/>
    <x v="0"/>
    <s v="APS"/>
    <x v="1"/>
    <n v="4217.67"/>
  </r>
  <r>
    <s v="Bougainvillées"/>
    <n v="2017"/>
    <x v="0"/>
    <s v="APD"/>
    <x v="2"/>
    <n v="4198.05"/>
  </r>
  <r>
    <s v="Bougainvillées"/>
    <n v="2017"/>
    <x v="0"/>
    <s v="PRO"/>
    <x v="3"/>
    <n v="6266.24"/>
  </r>
  <r>
    <s v="Bougainvillées"/>
    <n v="2017"/>
    <x v="0"/>
    <s v="CAO"/>
    <x v="4"/>
    <n v="2095.94"/>
  </r>
  <r>
    <s v="Bougainvillées"/>
    <n v="2017"/>
    <x v="0"/>
    <s v="OS"/>
    <x v="5"/>
    <n v="6231.66"/>
  </r>
  <r>
    <s v="Bougainvillées"/>
    <n v="2017"/>
    <x v="0"/>
    <s v="OPR"/>
    <x v="6"/>
    <n v="4170.1899999999996"/>
  </r>
  <r>
    <s v="Bougainvillées"/>
    <n v="2017"/>
    <x v="0"/>
    <n v="0.95"/>
    <x v="7"/>
    <n v="4130.45"/>
  </r>
  <r>
    <s v="Bougainvillées"/>
    <n v="2017"/>
    <x v="0"/>
    <s v="OPR"/>
    <x v="10"/>
    <n v="10921.2"/>
  </r>
  <r>
    <s v="Bougainvillées"/>
    <n v="2017"/>
    <x v="0"/>
    <s v="Réception"/>
    <x v="9"/>
    <n v="80.19"/>
  </r>
  <r>
    <s v="Bras des Etangs"/>
    <n v="2017"/>
    <x v="0"/>
    <s v="APS"/>
    <x v="1"/>
    <n v="20202.22"/>
  </r>
  <r>
    <s v="Bras des Etangs"/>
    <n v="2017"/>
    <x v="0"/>
    <s v="APD"/>
    <x v="2"/>
    <n v="8080.88"/>
  </r>
  <r>
    <s v="Bras des Etangs"/>
    <n v="2017"/>
    <x v="0"/>
    <s v="PRO"/>
    <x v="3"/>
    <n v="12290.380000000001"/>
  </r>
  <r>
    <s v="Bras des Etangs"/>
    <n v="2017"/>
    <x v="0"/>
    <s v="CAO"/>
    <x v="4"/>
    <n v="4057.35"/>
  </r>
  <r>
    <s v="Bras des Etangs"/>
    <n v="2017"/>
    <x v="0"/>
    <s v="OS"/>
    <x v="5"/>
    <n v="10358.83"/>
  </r>
  <r>
    <s v="Bras des Etangs"/>
    <n v="2017"/>
    <x v="0"/>
    <n v="0.55000000000000004"/>
    <x v="6"/>
    <n v="12645.94"/>
  </r>
  <r>
    <s v="Bras des Etangs"/>
    <n v="2017"/>
    <x v="0"/>
    <n v="0.75"/>
    <x v="7"/>
    <n v="4244.6900000000005"/>
  </r>
  <r>
    <s v="Bras des Etangs"/>
    <n v="2017"/>
    <x v="0"/>
    <s v="OPR"/>
    <x v="9"/>
    <n v="23881.850910249879"/>
  </r>
  <r>
    <s v="Caramboles"/>
    <n v="2017"/>
    <x v="0"/>
    <s v="APS"/>
    <x v="0"/>
    <n v="1853.99"/>
  </r>
  <r>
    <s v="Caramboles"/>
    <n v="2017"/>
    <x v="0"/>
    <s v="APD"/>
    <x v="2"/>
    <n v="744.13"/>
  </r>
  <r>
    <s v="Caramboles"/>
    <n v="2017"/>
    <x v="0"/>
    <s v="PRO"/>
    <x v="3"/>
    <n v="1865.17"/>
  </r>
  <r>
    <s v="Caramboles"/>
    <n v="2017"/>
    <x v="0"/>
    <s v="OS"/>
    <x v="5"/>
    <n v="1581.06"/>
  </r>
  <r>
    <s v="Caramboles"/>
    <n v="2017"/>
    <x v="0"/>
    <n v="0.95"/>
    <x v="6"/>
    <n v="2503.5700000000002"/>
  </r>
  <r>
    <s v="Caramboles"/>
    <n v="2017"/>
    <x v="0"/>
    <s v="OPR"/>
    <x v="7"/>
    <n v="284.93"/>
  </r>
  <r>
    <s v="Caramboles"/>
    <n v="2017"/>
    <x v="0"/>
    <s v="Réception"/>
    <x v="9"/>
    <n v="3152.63"/>
  </r>
  <r>
    <s v="Citronnelles"/>
    <n v="2017"/>
    <x v="0"/>
    <s v="APS"/>
    <x v="0"/>
    <n v="24977.59"/>
  </r>
  <r>
    <s v="Citronnelles"/>
    <n v="2017"/>
    <x v="0"/>
    <s v="APD"/>
    <x v="2"/>
    <n v="10235.25"/>
  </r>
  <r>
    <s v="Citronnelles"/>
    <n v="2017"/>
    <x v="0"/>
    <s v="PRO"/>
    <x v="3"/>
    <n v="14788.54"/>
  </r>
  <r>
    <s v="Citronnelles"/>
    <n v="2017"/>
    <x v="0"/>
    <s v="CAO"/>
    <x v="4"/>
    <n v="5000.13"/>
  </r>
  <r>
    <s v="Citronnelles"/>
    <n v="2017"/>
    <x v="0"/>
    <n v="0.55000000000000004"/>
    <x v="6"/>
    <n v="9911.0400000000009"/>
  </r>
  <r>
    <s v="Citronnelles"/>
    <n v="2017"/>
    <x v="0"/>
    <n v="0.2"/>
    <x v="5"/>
    <n v="15027.4"/>
  </r>
  <r>
    <s v="Citronnelles"/>
    <n v="2017"/>
    <x v="0"/>
    <n v="0.75"/>
    <x v="7"/>
    <n v="4993.24"/>
  </r>
  <r>
    <s v="Citronnelles"/>
    <n v="2017"/>
    <x v="0"/>
    <s v="Réception"/>
    <x v="9"/>
    <n v="15198.34"/>
  </r>
  <r>
    <s v="Hubert Delisle"/>
    <n v="2017"/>
    <x v="0"/>
    <s v="APS"/>
    <x v="0"/>
    <n v="43083.11"/>
  </r>
  <r>
    <s v="Hubert Delisle"/>
    <n v="2017"/>
    <x v="0"/>
    <s v="APD"/>
    <x v="2"/>
    <n v="14372.32"/>
  </r>
  <r>
    <s v="Hubert Delisle"/>
    <n v="2017"/>
    <x v="0"/>
    <s v="PRO"/>
    <x v="3"/>
    <n v="24156.6"/>
  </r>
  <r>
    <s v="Hubert Delisle"/>
    <n v="2017"/>
    <x v="0"/>
    <s v="CAO"/>
    <x v="4"/>
    <n v="8161.21"/>
  </r>
  <r>
    <s v="Hubert Delisle"/>
    <n v="2017"/>
    <x v="0"/>
    <n v="0.2"/>
    <x v="11"/>
    <n v="24904.79"/>
  </r>
  <r>
    <s v="Hubert Delisle"/>
    <n v="2017"/>
    <x v="0"/>
    <n v="0.55000000000000004"/>
    <x v="6"/>
    <n v="16264.29"/>
  </r>
  <r>
    <s v="Hubert Delisle"/>
    <n v="2017"/>
    <x v="0"/>
    <n v="0.75"/>
    <x v="7"/>
    <n v="7521.15"/>
  </r>
  <r>
    <s v="Hubert Delisle"/>
    <n v="2017"/>
    <x v="0"/>
    <n v="0.95"/>
    <x v="8"/>
    <n v="8094.99"/>
  </r>
  <r>
    <s v="Hubert Delisle"/>
    <n v="2017"/>
    <x v="0"/>
    <s v="Réception"/>
    <x v="9"/>
    <n v="26205.52"/>
  </r>
  <r>
    <s v="Canal Lilis"/>
    <n v="2018"/>
    <x v="0"/>
    <s v="ESQ"/>
    <x v="3"/>
    <n v="6256.63"/>
  </r>
  <r>
    <s v="Canal Lilis"/>
    <n v="2018"/>
    <x v="0"/>
    <s v="APD"/>
    <x v="4"/>
    <n v="12820.55"/>
  </r>
  <r>
    <s v="Canal Lilis"/>
    <n v="2018"/>
    <x v="0"/>
    <s v="PRO"/>
    <x v="5"/>
    <n v="6834.01"/>
  </r>
  <r>
    <s v="Canal Lilis"/>
    <n v="2018"/>
    <x v="0"/>
    <s v="CAO"/>
    <x v="6"/>
    <n v="2475.94"/>
  </r>
  <r>
    <s v="Canal Lilis"/>
    <n v="2018"/>
    <x v="0"/>
    <s v="OS"/>
    <x v="12"/>
    <n v="5126.3500000000004"/>
  </r>
  <r>
    <s v="Canal Lilis"/>
    <n v="2018"/>
    <x v="0"/>
    <n v="0.2"/>
    <x v="10"/>
    <n v="4067.27"/>
  </r>
  <r>
    <s v="Canal Lilis"/>
    <n v="2018"/>
    <x v="0"/>
    <s v="Réception"/>
    <x v="13"/>
    <n v="15899.52"/>
  </r>
  <r>
    <s v="La Cure"/>
    <n v="2018"/>
    <x v="0"/>
    <s v="ESQ"/>
    <x v="3"/>
    <n v="6194.47"/>
  </r>
  <r>
    <s v="La Cure"/>
    <n v="2018"/>
    <x v="0"/>
    <s v="APD"/>
    <x v="4"/>
    <n v="11789.32"/>
  </r>
  <r>
    <s v="La Cure"/>
    <n v="2018"/>
    <x v="0"/>
    <s v="PRO"/>
    <x v="5"/>
    <n v="6384.27"/>
  </r>
  <r>
    <s v="La Cure"/>
    <n v="2018"/>
    <x v="0"/>
    <s v="CAO"/>
    <x v="6"/>
    <n v="2439"/>
  </r>
  <r>
    <s v="La Cure"/>
    <n v="2018"/>
    <x v="0"/>
    <s v="OS"/>
    <x v="7"/>
    <n v="4840.9399999999996"/>
  </r>
  <r>
    <s v="La Cure"/>
    <n v="2018"/>
    <x v="0"/>
    <n v="0.4"/>
    <x v="13"/>
    <n v="15799.31"/>
  </r>
  <r>
    <s v="Poinsétias"/>
    <n v="2018"/>
    <x v="0"/>
    <s v="ESQ"/>
    <x v="3"/>
    <n v="5305.63"/>
  </r>
  <r>
    <s v="Poinsétias"/>
    <n v="2018"/>
    <x v="0"/>
    <s v="APD"/>
    <x v="4"/>
    <n v="12912.78"/>
  </r>
  <r>
    <s v="Poinsétias"/>
    <n v="2018"/>
    <x v="0"/>
    <s v="PRO"/>
    <x v="5"/>
    <n v="7807.89"/>
  </r>
  <r>
    <s v="Poinsétias"/>
    <n v="2018"/>
    <x v="0"/>
    <s v="CAO"/>
    <x v="6"/>
    <n v="1441.06"/>
  </r>
  <r>
    <s v="Poinsétias"/>
    <n v="2018"/>
    <x v="0"/>
    <s v="OS"/>
    <x v="7"/>
    <n v="4779.34"/>
  </r>
  <r>
    <s v="Poinsétias"/>
    <n v="2018"/>
    <x v="0"/>
    <n v="0.2"/>
    <x v="8"/>
    <n v="2288.52"/>
  </r>
  <r>
    <s v="Poinsétias"/>
    <n v="2018"/>
    <x v="0"/>
    <s v="Réception"/>
    <x v="13"/>
    <n v="13865.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E1676B1-0FA0-4048-B962-1E6366A9278D}" name="Tableau croisé dynamique2" cacheId="11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RO" colHeaderCaption="ANNEE NH">
  <location ref="I22:N25" firstHeaderRow="1" firstDataRow="2" firstDataCol="1"/>
  <pivotFields count="8">
    <pivotField showAll="0"/>
    <pivotField showAll="0"/>
    <pivotField axis="axisRow" showAll="0">
      <items count="2">
        <item x="0"/>
        <item t="default"/>
      </items>
    </pivotField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7">
        <item sd="0" x="0"/>
        <item sd="0" x="1"/>
        <item sd="0" x="2"/>
        <item sd="0" x="3"/>
        <item sd="0" x="4"/>
        <item sd="0" x="5"/>
        <item t="default"/>
      </items>
    </pivotField>
  </pivotFields>
  <rowFields count="1">
    <field x="2"/>
  </rowFields>
  <rowItems count="2">
    <i>
      <x/>
    </i>
    <i t="grand">
      <x/>
    </i>
  </rowItems>
  <colFields count="1">
    <field x="7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de Montant" fld="5" baseField="0" baseItem="0"/>
  </dataFields>
  <formats count="2">
    <format dxfId="117">
      <pivotArea collapsedLevelsAreSubtotals="1" fieldPosition="0">
        <references count="1">
          <reference field="2" count="0"/>
        </references>
      </pivotArea>
    </format>
    <format dxfId="118">
      <pivotArea grandRow="1"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9AEFAD-45AB-4669-AF9C-08AE28C52A61}" name="Tableau croisé dynamique1" cacheId="10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I2:N16" firstHeaderRow="1" firstDataRow="2" firstDataCol="1"/>
  <pivotFields count="8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7">
        <item sd="0" x="0"/>
        <item sd="0" x="1"/>
        <item sd="0" x="2"/>
        <item sd="0" x="3"/>
        <item sd="0" x="4"/>
        <item sd="0" x="5"/>
        <item t="default"/>
      </items>
    </pivotField>
  </pivotFields>
  <rowFields count="2">
    <field x="1"/>
    <field x="0"/>
  </rowFields>
  <rowItems count="13">
    <i>
      <x/>
    </i>
    <i r="1">
      <x/>
    </i>
    <i r="1">
      <x v="2"/>
    </i>
    <i r="1">
      <x v="3"/>
    </i>
    <i r="1">
      <x v="4"/>
    </i>
    <i r="1">
      <x v="5"/>
    </i>
    <i r="1">
      <x v="6"/>
    </i>
    <i>
      <x v="1"/>
    </i>
    <i r="1">
      <x v="1"/>
    </i>
    <i r="1">
      <x v="7"/>
    </i>
    <i r="1">
      <x v="8"/>
    </i>
    <i r="1">
      <x v="9"/>
    </i>
    <i t="grand">
      <x/>
    </i>
  </rowItems>
  <colFields count="1">
    <field x="7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de Montant" fld="5" baseField="0" baseItem="0" numFmtId="4"/>
  </dataFields>
  <formats count="3">
    <format dxfId="3">
      <pivotArea outline="0" collapsedLevelsAreSubtotals="1" fieldPosition="0"/>
    </format>
    <format dxfId="4">
      <pivotArea dataOnly="0" labelOnly="1" grandCol="1" outline="0" fieldPosition="0"/>
    </format>
    <format dxfId="5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16106C-02E2-4C0F-A1EC-C63036B93672}" name="Tableau1" displayName="Tableau1" ref="A1:F81" totalsRowShown="0" headerRowDxfId="108" dataDxfId="109" tableBorderDxfId="116">
  <autoFilter ref="A1:F81" xr:uid="{3116106C-02E2-4C0F-A1EC-C63036B93672}"/>
  <tableColumns count="6">
    <tableColumn id="1" xr3:uid="{4655190B-3A24-4100-BBFD-D512C4BA1CB9}" name="OPERATION" dataDxfId="115"/>
    <tableColumn id="2" xr3:uid="{BF4AD5BA-7253-4C7F-9E7C-567726112FDE}" name="PROG" dataDxfId="114"/>
    <tableColumn id="3" xr3:uid="{3C9B3CD3-5449-4351-9291-E783F3E77CF6}" name="RO" dataDxfId="113"/>
    <tableColumn id="4" xr3:uid="{1F517A40-3634-4290-A9B6-344467C5E6D5}" name="Avancement facturé" dataDxfId="112"/>
    <tableColumn id="5" xr3:uid="{686F2C0F-3078-4D5F-8BF7-1D57EABC7E42}" name="Date" dataDxfId="111"/>
    <tableColumn id="6" xr3:uid="{7A87BCDE-A4AC-41DE-A09A-7AC9021FA478}" name="Montant" dataDxfId="1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ED57-87FC-447A-8A89-3B06FAAD491C}" name="Tableau4" displayName="Tableau4" ref="A1:I11" totalsRowShown="0" headerRowDxfId="175">
  <autoFilter ref="A1:I11" xr:uid="{3AFDED57-87FC-447A-8A89-3B06FAAD491C}"/>
  <tableColumns count="9">
    <tableColumn id="1" xr3:uid="{4616D89F-0E22-4CED-82AC-543649D66FA1}" name="OPERATION" dataDxfId="174"/>
    <tableColumn id="2" xr3:uid="{AF5672A4-9A39-4E72-9EF6-4CEDCEB65D5B}" name="PROG" dataDxfId="173"/>
    <tableColumn id="3" xr3:uid="{5A4DFEDB-11CD-44FA-9DC5-DB9A4B7135F0}" name="Phase" dataDxfId="172"/>
    <tableColumn id="4" xr3:uid="{62AC1163-FD36-4496-9A5E-4112F5314AC5}" name="PRP" dataDxfId="171"/>
    <tableColumn id="5" xr3:uid="{8DFB4078-F42C-4200-BC63-048E22D0DA30}" name="TOTAL HONORAIRES" dataDxfId="170"/>
    <tableColumn id="6" xr3:uid="{4EBAD371-C200-415C-8B84-5AC37CA266AB}" name="CUMUL HONORAIRES" dataDxfId="169">
      <calculatedColumnFormula>SUMIF('Données NH'!$A$2:$A$81,'Données opérations'!A2,'Données NH'!$F$2:$F$81)</calculatedColumnFormula>
    </tableColumn>
    <tableColumn id="7" xr3:uid="{539A8C64-D5B8-4F2F-B0ED-C729FDAC3B8E}" name="% AVANCEMENT" dataDxfId="168" dataCellStyle="Pourcentage">
      <calculatedColumnFormula>ROUND(F2/E2,3)</calculatedColumnFormula>
    </tableColumn>
    <tableColumn id="8" xr3:uid="{DD77A7FE-C521-437D-B587-CBEE5D1FF6E1}" name="AVANCEMENT FACTURE" dataDxfId="124">
      <calculatedColumnFormula>_xlfn.XLOOKUP(G2,Listes!$C$1:$C$15,Avancement,"?",1)</calculatedColumnFormula>
    </tableColumn>
    <tableColumn id="9" xr3:uid="{BAF3E3AB-EEF4-463A-8B3D-99EFD75601DD}" name="RESTE A PERCEVOIR" dataDxfId="123">
      <calculatedColumnFormula>Tableau4[[#This Row],[TOTAL HONORAIRES]]-Tableau4[[#This Row],[CUMUL HONORAIRES]]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A926-FFA7-491F-B4F6-8D3019330C77}">
  <sheetPr>
    <tabColor rgb="FF0070C0"/>
  </sheetPr>
  <dimension ref="A1:N81"/>
  <sheetViews>
    <sheetView tabSelected="1" topLeftCell="D1" zoomScaleNormal="100" workbookViewId="0">
      <selection activeCell="K9" sqref="K9"/>
    </sheetView>
  </sheetViews>
  <sheetFormatPr baseColWidth="10" defaultRowHeight="14.4"/>
  <cols>
    <col min="1" max="1" width="15.44140625" style="2" bestFit="1" customWidth="1"/>
    <col min="2" max="2" width="11.5546875" style="2"/>
    <col min="3" max="3" width="20" style="2" customWidth="1"/>
    <col min="4" max="4" width="20.6640625" style="2" customWidth="1"/>
    <col min="5" max="5" width="11.5546875" style="2"/>
    <col min="8" max="9" width="18" bestFit="1" customWidth="1"/>
    <col min="10" max="10" width="12.109375" bestFit="1" customWidth="1"/>
    <col min="11" max="13" width="10" bestFit="1" customWidth="1"/>
    <col min="14" max="14" width="11.88671875" bestFit="1" customWidth="1"/>
    <col min="15" max="15" width="10" bestFit="1" customWidth="1"/>
    <col min="16" max="16" width="11.88671875" bestFit="1" customWidth="1"/>
    <col min="17" max="17" width="14.5546875" bestFit="1" customWidth="1"/>
    <col min="18" max="18" width="11.88671875" bestFit="1" customWidth="1"/>
    <col min="19" max="19" width="14.5546875" bestFit="1" customWidth="1"/>
    <col min="20" max="20" width="10" bestFit="1" customWidth="1"/>
    <col min="21" max="21" width="11.88671875" bestFit="1" customWidth="1"/>
    <col min="22" max="22" width="14.5546875" bestFit="1" customWidth="1"/>
    <col min="23" max="23" width="11.88671875" bestFit="1" customWidth="1"/>
    <col min="24" max="24" width="9" bestFit="1" customWidth="1"/>
    <col min="25" max="25" width="14.5546875" bestFit="1" customWidth="1"/>
    <col min="26" max="26" width="10" bestFit="1" customWidth="1"/>
    <col min="27" max="27" width="11.88671875" bestFit="1" customWidth="1"/>
    <col min="28" max="28" width="14.5546875" bestFit="1" customWidth="1"/>
    <col min="29" max="29" width="11.88671875" bestFit="1" customWidth="1"/>
    <col min="30" max="30" width="14.5546875" bestFit="1" customWidth="1"/>
    <col min="31" max="31" width="10" bestFit="1" customWidth="1"/>
    <col min="32" max="32" width="11.88671875" bestFit="1" customWidth="1"/>
    <col min="33" max="33" width="15.5546875" bestFit="1" customWidth="1"/>
    <col min="34" max="34" width="10.88671875" bestFit="1" customWidth="1"/>
    <col min="35" max="35" width="12.33203125" bestFit="1" customWidth="1"/>
  </cols>
  <sheetData>
    <row r="1" spans="1:14" s="1" customFormat="1">
      <c r="A1" s="10" t="s">
        <v>0</v>
      </c>
      <c r="B1" s="10" t="s">
        <v>1</v>
      </c>
      <c r="C1" s="10" t="s">
        <v>35</v>
      </c>
      <c r="D1" s="10" t="s">
        <v>2</v>
      </c>
      <c r="E1" s="10" t="s">
        <v>3</v>
      </c>
      <c r="F1" s="10" t="s">
        <v>4</v>
      </c>
    </row>
    <row r="2" spans="1:14">
      <c r="A2" s="9" t="s">
        <v>5</v>
      </c>
      <c r="B2" s="9">
        <v>2017</v>
      </c>
      <c r="C2" s="9" t="s">
        <v>37</v>
      </c>
      <c r="D2" s="9" t="s">
        <v>13</v>
      </c>
      <c r="E2" s="27">
        <v>42844</v>
      </c>
      <c r="F2" s="29">
        <v>947.34</v>
      </c>
      <c r="I2" s="3" t="s">
        <v>23</v>
      </c>
      <c r="J2" s="3" t="s">
        <v>24</v>
      </c>
    </row>
    <row r="3" spans="1:14">
      <c r="A3" s="9" t="s">
        <v>5</v>
      </c>
      <c r="B3" s="9">
        <v>2017</v>
      </c>
      <c r="C3" s="9" t="s">
        <v>37</v>
      </c>
      <c r="D3" s="9" t="s">
        <v>8</v>
      </c>
      <c r="E3" s="27">
        <v>42891</v>
      </c>
      <c r="F3" s="29">
        <v>1419.87</v>
      </c>
      <c r="I3" s="3" t="s">
        <v>1</v>
      </c>
      <c r="J3" t="s">
        <v>19</v>
      </c>
      <c r="K3" t="s">
        <v>20</v>
      </c>
      <c r="L3" t="s">
        <v>21</v>
      </c>
      <c r="M3" t="s">
        <v>22</v>
      </c>
      <c r="N3" s="5" t="s">
        <v>18</v>
      </c>
    </row>
    <row r="4" spans="1:14">
      <c r="A4" s="9" t="s">
        <v>5</v>
      </c>
      <c r="B4" s="9">
        <v>2017</v>
      </c>
      <c r="C4" s="9" t="s">
        <v>37</v>
      </c>
      <c r="D4" s="9" t="s">
        <v>10</v>
      </c>
      <c r="E4" s="27">
        <v>42916</v>
      </c>
      <c r="F4" s="29">
        <v>946.88</v>
      </c>
      <c r="I4" s="4">
        <v>2017</v>
      </c>
      <c r="J4" s="6">
        <v>202329.4</v>
      </c>
      <c r="K4" s="6">
        <v>53933.57</v>
      </c>
      <c r="L4" s="6">
        <v>105313.3</v>
      </c>
      <c r="M4" s="6">
        <v>77084.970910249889</v>
      </c>
      <c r="N4" s="6">
        <v>438661.24091024988</v>
      </c>
    </row>
    <row r="5" spans="1:14">
      <c r="A5" s="9" t="s">
        <v>5</v>
      </c>
      <c r="B5" s="9">
        <v>2017</v>
      </c>
      <c r="C5" s="9" t="s">
        <v>37</v>
      </c>
      <c r="D5" s="9" t="s">
        <v>14</v>
      </c>
      <c r="E5" s="27">
        <v>43081</v>
      </c>
      <c r="F5" s="29">
        <v>1405.68</v>
      </c>
      <c r="I5" s="8" t="s">
        <v>5</v>
      </c>
      <c r="J5" s="6">
        <v>4719.7700000000004</v>
      </c>
      <c r="K5" s="6">
        <v>1419.99</v>
      </c>
      <c r="L5" s="6">
        <v>2817.82</v>
      </c>
      <c r="M5" s="6">
        <v>471.45</v>
      </c>
      <c r="N5" s="6">
        <v>9429.0300000000007</v>
      </c>
    </row>
    <row r="6" spans="1:14">
      <c r="A6" s="9" t="s">
        <v>6</v>
      </c>
      <c r="B6" s="9">
        <v>2018</v>
      </c>
      <c r="C6" s="9" t="s">
        <v>37</v>
      </c>
      <c r="D6" s="9" t="s">
        <v>7</v>
      </c>
      <c r="E6" s="27">
        <v>43081</v>
      </c>
      <c r="F6" s="29">
        <v>21651.8</v>
      </c>
      <c r="I6" s="8" t="s">
        <v>42</v>
      </c>
      <c r="J6" s="6">
        <v>20959.449999999997</v>
      </c>
      <c r="K6" s="6">
        <v>8327.6</v>
      </c>
      <c r="L6" s="6">
        <v>19221.84</v>
      </c>
      <c r="M6" s="6">
        <v>80.19</v>
      </c>
      <c r="N6" s="6">
        <v>48589.08</v>
      </c>
    </row>
    <row r="7" spans="1:14">
      <c r="A7" s="9" t="s">
        <v>5</v>
      </c>
      <c r="B7" s="9">
        <v>2017</v>
      </c>
      <c r="C7" s="9" t="s">
        <v>37</v>
      </c>
      <c r="D7" s="9" t="s">
        <v>11</v>
      </c>
      <c r="E7" s="27">
        <v>43293</v>
      </c>
      <c r="F7" s="29">
        <v>471.98</v>
      </c>
      <c r="I7" s="8" t="s">
        <v>43</v>
      </c>
      <c r="J7" s="6">
        <v>40573.480000000003</v>
      </c>
      <c r="K7" s="6">
        <v>14416.18</v>
      </c>
      <c r="L7" s="6">
        <v>16890.63</v>
      </c>
      <c r="M7" s="6">
        <v>23881.850910249879</v>
      </c>
      <c r="N7" s="6">
        <v>95762.140910249887</v>
      </c>
    </row>
    <row r="8" spans="1:14">
      <c r="A8" s="9" t="s">
        <v>6</v>
      </c>
      <c r="B8" s="9">
        <v>2018</v>
      </c>
      <c r="C8" s="9" t="s">
        <v>37</v>
      </c>
      <c r="D8" s="9" t="s">
        <v>10</v>
      </c>
      <c r="E8" s="27">
        <v>43293</v>
      </c>
      <c r="F8" s="29">
        <v>38987.93</v>
      </c>
      <c r="I8" s="8" t="s">
        <v>45</v>
      </c>
      <c r="J8" s="6">
        <v>4463.29</v>
      </c>
      <c r="K8" s="6">
        <v>1581.06</v>
      </c>
      <c r="L8" s="6">
        <v>2788.5</v>
      </c>
      <c r="M8" s="6">
        <v>3152.63</v>
      </c>
      <c r="N8" s="6">
        <v>11985.48</v>
      </c>
    </row>
    <row r="9" spans="1:14">
      <c r="A9" s="9" t="s">
        <v>5</v>
      </c>
      <c r="B9" s="9">
        <v>2017</v>
      </c>
      <c r="C9" s="9" t="s">
        <v>37</v>
      </c>
      <c r="D9" s="9" t="s">
        <v>12</v>
      </c>
      <c r="E9" s="27">
        <v>43465</v>
      </c>
      <c r="F9" s="29">
        <v>948.01</v>
      </c>
      <c r="I9" s="8" t="s">
        <v>46</v>
      </c>
      <c r="J9" s="6">
        <v>50001.38</v>
      </c>
      <c r="K9" s="6">
        <v>20027.53</v>
      </c>
      <c r="L9" s="6">
        <v>14904.28</v>
      </c>
      <c r="M9" s="6">
        <v>15198.34</v>
      </c>
      <c r="N9" s="6">
        <v>100131.53</v>
      </c>
    </row>
    <row r="10" spans="1:14">
      <c r="A10" s="9" t="s">
        <v>6</v>
      </c>
      <c r="B10" s="9">
        <v>2018</v>
      </c>
      <c r="C10" s="9" t="s">
        <v>37</v>
      </c>
      <c r="D10" s="9" t="s">
        <v>14</v>
      </c>
      <c r="E10" s="27">
        <v>43465</v>
      </c>
      <c r="F10" s="29">
        <v>26028.43</v>
      </c>
      <c r="I10" s="8" t="s">
        <v>47</v>
      </c>
      <c r="J10" s="6">
        <v>81612.03</v>
      </c>
      <c r="K10" s="6">
        <v>8161.21</v>
      </c>
      <c r="L10" s="6">
        <v>48690.23</v>
      </c>
      <c r="M10" s="6">
        <v>34300.51</v>
      </c>
      <c r="N10" s="6">
        <v>172763.98</v>
      </c>
    </row>
    <row r="11" spans="1:14">
      <c r="A11" s="9" t="s">
        <v>5</v>
      </c>
      <c r="B11" s="9">
        <v>2017</v>
      </c>
      <c r="C11" s="9" t="s">
        <v>37</v>
      </c>
      <c r="D11" s="9" t="s">
        <v>15</v>
      </c>
      <c r="E11" s="27">
        <v>43608</v>
      </c>
      <c r="F11" s="29">
        <v>2631.3</v>
      </c>
      <c r="I11" s="4">
        <v>2018</v>
      </c>
      <c r="J11" s="6">
        <v>39408.53</v>
      </c>
      <c r="K11" s="6">
        <v>123565.18</v>
      </c>
      <c r="L11" s="6">
        <v>51513.950000000004</v>
      </c>
      <c r="M11" s="6">
        <v>86223.679999999993</v>
      </c>
      <c r="N11" s="6">
        <v>300711.34000000003</v>
      </c>
    </row>
    <row r="12" spans="1:14">
      <c r="A12" s="9" t="s">
        <v>6</v>
      </c>
      <c r="B12" s="9">
        <v>2018</v>
      </c>
      <c r="C12" s="9" t="s">
        <v>37</v>
      </c>
      <c r="D12" s="9" t="s">
        <v>11</v>
      </c>
      <c r="E12" s="27">
        <v>43608</v>
      </c>
      <c r="F12" s="29">
        <v>8965.65</v>
      </c>
      <c r="I12" s="8" t="s">
        <v>6</v>
      </c>
      <c r="J12" s="6">
        <v>21651.8</v>
      </c>
      <c r="K12" s="6">
        <v>65016.36</v>
      </c>
      <c r="L12" s="6">
        <v>26344.050000000003</v>
      </c>
      <c r="M12" s="6">
        <v>38370.729999999996</v>
      </c>
      <c r="N12" s="6">
        <v>151382.94</v>
      </c>
    </row>
    <row r="13" spans="1:14">
      <c r="A13" s="9" t="s">
        <v>5</v>
      </c>
      <c r="B13" s="9">
        <v>2017</v>
      </c>
      <c r="C13" s="9" t="s">
        <v>37</v>
      </c>
      <c r="D13" s="9" t="s">
        <v>16</v>
      </c>
      <c r="E13" s="27">
        <v>43783</v>
      </c>
      <c r="F13" s="29">
        <f>186.52</f>
        <v>186.52</v>
      </c>
      <c r="I13" s="8" t="s">
        <v>48</v>
      </c>
      <c r="J13" s="6">
        <v>6256.63</v>
      </c>
      <c r="K13" s="6">
        <v>19654.559999999998</v>
      </c>
      <c r="L13" s="6">
        <v>11669.560000000001</v>
      </c>
      <c r="M13" s="6">
        <v>15899.52</v>
      </c>
      <c r="N13" s="6">
        <v>53480.270000000004</v>
      </c>
    </row>
    <row r="14" spans="1:14">
      <c r="A14" s="9" t="s">
        <v>6</v>
      </c>
      <c r="B14" s="9">
        <v>2018</v>
      </c>
      <c r="C14" s="9" t="s">
        <v>37</v>
      </c>
      <c r="D14" s="9" t="s">
        <v>12</v>
      </c>
      <c r="E14" s="27">
        <v>43783</v>
      </c>
      <c r="F14" s="29">
        <v>17378.400000000001</v>
      </c>
      <c r="I14" s="8" t="s">
        <v>49</v>
      </c>
      <c r="J14" s="6">
        <v>6194.47</v>
      </c>
      <c r="K14" s="6">
        <v>18173.59</v>
      </c>
      <c r="L14" s="6">
        <v>7279.94</v>
      </c>
      <c r="M14" s="6">
        <v>15799.31</v>
      </c>
      <c r="N14" s="6">
        <v>47447.31</v>
      </c>
    </row>
    <row r="15" spans="1:14">
      <c r="A15" s="9" t="s">
        <v>6</v>
      </c>
      <c r="B15" s="9">
        <v>2018</v>
      </c>
      <c r="C15" s="9" t="s">
        <v>37</v>
      </c>
      <c r="D15" s="28">
        <v>0.2</v>
      </c>
      <c r="E15" s="27">
        <v>43943</v>
      </c>
      <c r="F15" s="29">
        <f>5309.94+3375.43</f>
        <v>8685.369999999999</v>
      </c>
      <c r="I15" s="8" t="s">
        <v>50</v>
      </c>
      <c r="J15" s="6">
        <v>5305.63</v>
      </c>
      <c r="K15" s="6">
        <v>20720.670000000002</v>
      </c>
      <c r="L15" s="6">
        <v>6220.4</v>
      </c>
      <c r="M15" s="6">
        <v>16154.12</v>
      </c>
      <c r="N15" s="6">
        <v>48400.820000000007</v>
      </c>
    </row>
    <row r="16" spans="1:14">
      <c r="A16" s="9" t="s">
        <v>5</v>
      </c>
      <c r="B16" s="9">
        <v>2017</v>
      </c>
      <c r="C16" s="9" t="s">
        <v>37</v>
      </c>
      <c r="D16" s="37" t="s">
        <v>17</v>
      </c>
      <c r="E16" s="27">
        <v>44179</v>
      </c>
      <c r="F16" s="29">
        <v>471.45</v>
      </c>
      <c r="I16" s="4" t="s">
        <v>18</v>
      </c>
      <c r="J16" s="6">
        <v>241737.93</v>
      </c>
      <c r="K16" s="6">
        <v>177498.75</v>
      </c>
      <c r="L16" s="6">
        <v>156827.25</v>
      </c>
      <c r="M16" s="6">
        <v>163308.65091024988</v>
      </c>
      <c r="N16" s="6">
        <v>739372.58091025008</v>
      </c>
    </row>
    <row r="17" spans="1:14">
      <c r="A17" s="9" t="s">
        <v>6</v>
      </c>
      <c r="B17" s="9">
        <v>2018</v>
      </c>
      <c r="C17" s="9" t="s">
        <v>37</v>
      </c>
      <c r="D17" s="37">
        <v>0.75</v>
      </c>
      <c r="E17" s="27">
        <v>44179</v>
      </c>
      <c r="F17" s="29">
        <f>13797.55+15887.81</f>
        <v>29685.360000000001</v>
      </c>
    </row>
    <row r="18" spans="1:14">
      <c r="A18" s="9" t="s">
        <v>42</v>
      </c>
      <c r="B18" s="9">
        <v>2017</v>
      </c>
      <c r="C18" s="9" t="s">
        <v>37</v>
      </c>
      <c r="D18" s="37" t="s">
        <v>7</v>
      </c>
      <c r="E18" s="27">
        <v>42844</v>
      </c>
      <c r="F18" s="29">
        <v>6277.49</v>
      </c>
    </row>
    <row r="19" spans="1:14">
      <c r="A19" s="9" t="s">
        <v>42</v>
      </c>
      <c r="B19" s="9">
        <v>2017</v>
      </c>
      <c r="C19" s="9" t="s">
        <v>37</v>
      </c>
      <c r="D19" s="37" t="s">
        <v>8</v>
      </c>
      <c r="E19" s="27">
        <v>42891</v>
      </c>
      <c r="F19" s="29">
        <v>4217.67</v>
      </c>
    </row>
    <row r="20" spans="1:14">
      <c r="A20" s="9" t="s">
        <v>42</v>
      </c>
      <c r="B20" s="9">
        <v>2017</v>
      </c>
      <c r="C20" s="9" t="s">
        <v>37</v>
      </c>
      <c r="D20" s="37" t="s">
        <v>10</v>
      </c>
      <c r="E20" s="27">
        <v>42916</v>
      </c>
      <c r="F20" s="29">
        <v>4198.05</v>
      </c>
    </row>
    <row r="21" spans="1:14">
      <c r="A21" s="9" t="s">
        <v>42</v>
      </c>
      <c r="B21" s="9">
        <v>2017</v>
      </c>
      <c r="C21" s="9" t="s">
        <v>37</v>
      </c>
      <c r="D21" s="37" t="s">
        <v>14</v>
      </c>
      <c r="E21" s="27">
        <v>43081</v>
      </c>
      <c r="F21" s="29">
        <v>6266.24</v>
      </c>
    </row>
    <row r="22" spans="1:14">
      <c r="A22" s="9" t="s">
        <v>42</v>
      </c>
      <c r="B22" s="9">
        <v>2017</v>
      </c>
      <c r="C22" s="9" t="s">
        <v>37</v>
      </c>
      <c r="D22" s="37" t="s">
        <v>11</v>
      </c>
      <c r="E22" s="27">
        <v>43293</v>
      </c>
      <c r="F22" s="29">
        <v>2095.94</v>
      </c>
      <c r="I22" s="3" t="s">
        <v>23</v>
      </c>
      <c r="J22" s="3" t="s">
        <v>24</v>
      </c>
    </row>
    <row r="23" spans="1:14">
      <c r="A23" s="9" t="s">
        <v>42</v>
      </c>
      <c r="B23" s="9">
        <v>2017</v>
      </c>
      <c r="C23" s="9" t="s">
        <v>37</v>
      </c>
      <c r="D23" s="37" t="s">
        <v>12</v>
      </c>
      <c r="E23" s="27">
        <v>43465</v>
      </c>
      <c r="F23" s="29">
        <v>6231.66</v>
      </c>
      <c r="I23" s="3" t="s">
        <v>35</v>
      </c>
      <c r="J23" t="s">
        <v>19</v>
      </c>
      <c r="K23" t="s">
        <v>20</v>
      </c>
      <c r="L23" t="s">
        <v>21</v>
      </c>
      <c r="M23" t="s">
        <v>22</v>
      </c>
      <c r="N23" t="s">
        <v>18</v>
      </c>
    </row>
    <row r="24" spans="1:14">
      <c r="A24" s="9" t="s">
        <v>42</v>
      </c>
      <c r="B24" s="9">
        <v>2017</v>
      </c>
      <c r="C24" s="9" t="s">
        <v>37</v>
      </c>
      <c r="D24" s="37" t="s">
        <v>15</v>
      </c>
      <c r="E24" s="27">
        <v>43608</v>
      </c>
      <c r="F24" s="29">
        <v>4170.1899999999996</v>
      </c>
      <c r="I24" s="4" t="s">
        <v>37</v>
      </c>
      <c r="J24" s="7">
        <v>241737.93000000005</v>
      </c>
      <c r="K24" s="7">
        <v>177498.75000000003</v>
      </c>
      <c r="L24" s="7">
        <v>156827.25</v>
      </c>
      <c r="M24" s="7">
        <v>163308.65091024988</v>
      </c>
      <c r="N24" s="7">
        <v>739372.58091024996</v>
      </c>
    </row>
    <row r="25" spans="1:14">
      <c r="A25" s="9" t="s">
        <v>42</v>
      </c>
      <c r="B25" s="9">
        <v>2017</v>
      </c>
      <c r="C25" s="9" t="s">
        <v>37</v>
      </c>
      <c r="D25" s="37">
        <v>0.95</v>
      </c>
      <c r="E25" s="27">
        <v>43783</v>
      </c>
      <c r="F25" s="29">
        <v>4130.45</v>
      </c>
      <c r="I25" s="4" t="s">
        <v>18</v>
      </c>
      <c r="J25" s="7">
        <v>241737.93000000005</v>
      </c>
      <c r="K25" s="7">
        <v>177498.75000000003</v>
      </c>
      <c r="L25" s="7">
        <v>156827.25</v>
      </c>
      <c r="M25" s="7">
        <v>163308.65091024988</v>
      </c>
      <c r="N25" s="7">
        <v>739372.58091024996</v>
      </c>
    </row>
    <row r="26" spans="1:14">
      <c r="A26" s="9" t="s">
        <v>42</v>
      </c>
      <c r="B26" s="9">
        <v>2017</v>
      </c>
      <c r="C26" s="9" t="s">
        <v>37</v>
      </c>
      <c r="D26" s="37" t="s">
        <v>15</v>
      </c>
      <c r="E26" s="27">
        <v>43804</v>
      </c>
      <c r="F26" s="29">
        <v>10921.2</v>
      </c>
    </row>
    <row r="27" spans="1:14">
      <c r="A27" s="9" t="s">
        <v>42</v>
      </c>
      <c r="B27" s="9">
        <v>2017</v>
      </c>
      <c r="C27" s="9" t="s">
        <v>37</v>
      </c>
      <c r="D27" s="37" t="s">
        <v>16</v>
      </c>
      <c r="E27" s="27">
        <v>44179</v>
      </c>
      <c r="F27" s="29">
        <v>80.19</v>
      </c>
    </row>
    <row r="28" spans="1:14">
      <c r="A28" s="9" t="s">
        <v>43</v>
      </c>
      <c r="B28" s="9">
        <v>2017</v>
      </c>
      <c r="C28" s="9" t="s">
        <v>37</v>
      </c>
      <c r="D28" s="37" t="s">
        <v>8</v>
      </c>
      <c r="E28" s="27">
        <v>42891</v>
      </c>
      <c r="F28" s="29">
        <v>20202.22</v>
      </c>
    </row>
    <row r="29" spans="1:14">
      <c r="A29" s="9" t="s">
        <v>43</v>
      </c>
      <c r="B29" s="9">
        <v>2017</v>
      </c>
      <c r="C29" s="9" t="s">
        <v>37</v>
      </c>
      <c r="D29" s="37" t="s">
        <v>10</v>
      </c>
      <c r="E29" s="27">
        <v>42916</v>
      </c>
      <c r="F29" s="29">
        <v>8080.88</v>
      </c>
    </row>
    <row r="30" spans="1:14">
      <c r="A30" s="9" t="s">
        <v>43</v>
      </c>
      <c r="B30" s="9">
        <v>2017</v>
      </c>
      <c r="C30" s="9" t="s">
        <v>37</v>
      </c>
      <c r="D30" s="37" t="s">
        <v>14</v>
      </c>
      <c r="E30" s="27">
        <v>43081</v>
      </c>
      <c r="F30" s="29">
        <v>12290.380000000001</v>
      </c>
    </row>
    <row r="31" spans="1:14">
      <c r="A31" s="9" t="s">
        <v>43</v>
      </c>
      <c r="B31" s="9">
        <v>2017</v>
      </c>
      <c r="C31" s="9" t="s">
        <v>37</v>
      </c>
      <c r="D31" s="37" t="s">
        <v>11</v>
      </c>
      <c r="E31" s="27">
        <v>43293</v>
      </c>
      <c r="F31" s="29">
        <v>4057.35</v>
      </c>
    </row>
    <row r="32" spans="1:14">
      <c r="A32" s="9" t="s">
        <v>43</v>
      </c>
      <c r="B32" s="9">
        <v>2017</v>
      </c>
      <c r="C32" s="9" t="s">
        <v>37</v>
      </c>
      <c r="D32" s="37" t="s">
        <v>12</v>
      </c>
      <c r="E32" s="27">
        <v>43465</v>
      </c>
      <c r="F32" s="29">
        <v>10358.83</v>
      </c>
    </row>
    <row r="33" spans="1:6">
      <c r="A33" s="9" t="s">
        <v>43</v>
      </c>
      <c r="B33" s="9">
        <v>2017</v>
      </c>
      <c r="C33" s="9" t="s">
        <v>37</v>
      </c>
      <c r="D33" s="37">
        <v>0.55000000000000004</v>
      </c>
      <c r="E33" s="27">
        <v>43608</v>
      </c>
      <c r="F33" s="29">
        <v>12645.94</v>
      </c>
    </row>
    <row r="34" spans="1:6">
      <c r="A34" s="9" t="s">
        <v>43</v>
      </c>
      <c r="B34" s="9">
        <v>2017</v>
      </c>
      <c r="C34" s="9" t="s">
        <v>37</v>
      </c>
      <c r="D34" s="37">
        <v>0.75</v>
      </c>
      <c r="E34" s="27">
        <v>43783</v>
      </c>
      <c r="F34" s="29">
        <v>4244.6900000000005</v>
      </c>
    </row>
    <row r="35" spans="1:6">
      <c r="A35" s="9" t="s">
        <v>43</v>
      </c>
      <c r="B35" s="9">
        <v>2017</v>
      </c>
      <c r="C35" s="9" t="s">
        <v>37</v>
      </c>
      <c r="D35" s="37" t="s">
        <v>15</v>
      </c>
      <c r="E35" s="27">
        <v>44179</v>
      </c>
      <c r="F35" s="29">
        <v>23881.850910249879</v>
      </c>
    </row>
    <row r="36" spans="1:6">
      <c r="A36" s="9" t="s">
        <v>45</v>
      </c>
      <c r="B36" s="9">
        <v>2017</v>
      </c>
      <c r="C36" s="9" t="s">
        <v>37</v>
      </c>
      <c r="D36" s="37" t="s">
        <v>8</v>
      </c>
      <c r="E36" s="27">
        <v>42844</v>
      </c>
      <c r="F36" s="29">
        <v>1853.99</v>
      </c>
    </row>
    <row r="37" spans="1:6">
      <c r="A37" s="9" t="s">
        <v>45</v>
      </c>
      <c r="B37" s="9">
        <v>2017</v>
      </c>
      <c r="C37" s="9" t="s">
        <v>37</v>
      </c>
      <c r="D37" s="37" t="s">
        <v>10</v>
      </c>
      <c r="E37" s="27">
        <v>42916</v>
      </c>
      <c r="F37" s="29">
        <v>744.13</v>
      </c>
    </row>
    <row r="38" spans="1:6">
      <c r="A38" s="9" t="s">
        <v>45</v>
      </c>
      <c r="B38" s="9">
        <v>2017</v>
      </c>
      <c r="C38" s="9" t="s">
        <v>37</v>
      </c>
      <c r="D38" s="37" t="s">
        <v>14</v>
      </c>
      <c r="E38" s="27">
        <v>43081</v>
      </c>
      <c r="F38" s="29">
        <v>1865.17</v>
      </c>
    </row>
    <row r="39" spans="1:6">
      <c r="A39" s="9" t="s">
        <v>45</v>
      </c>
      <c r="B39" s="9">
        <v>2017</v>
      </c>
      <c r="C39" s="9" t="s">
        <v>37</v>
      </c>
      <c r="D39" s="37" t="s">
        <v>12</v>
      </c>
      <c r="E39" s="27">
        <v>43465</v>
      </c>
      <c r="F39" s="29">
        <v>1581.06</v>
      </c>
    </row>
    <row r="40" spans="1:6">
      <c r="A40" s="9" t="s">
        <v>45</v>
      </c>
      <c r="B40" s="9">
        <v>2017</v>
      </c>
      <c r="C40" s="9" t="s">
        <v>37</v>
      </c>
      <c r="D40" s="37">
        <v>0.95</v>
      </c>
      <c r="E40" s="27">
        <v>43608</v>
      </c>
      <c r="F40" s="29">
        <v>2503.5700000000002</v>
      </c>
    </row>
    <row r="41" spans="1:6">
      <c r="A41" s="9" t="s">
        <v>45</v>
      </c>
      <c r="B41" s="9">
        <v>2017</v>
      </c>
      <c r="C41" s="9" t="s">
        <v>37</v>
      </c>
      <c r="D41" s="37" t="s">
        <v>15</v>
      </c>
      <c r="E41" s="27">
        <v>43783</v>
      </c>
      <c r="F41" s="29">
        <v>284.93</v>
      </c>
    </row>
    <row r="42" spans="1:6">
      <c r="A42" s="9" t="s">
        <v>45</v>
      </c>
      <c r="B42" s="9">
        <v>2017</v>
      </c>
      <c r="C42" s="9" t="s">
        <v>37</v>
      </c>
      <c r="D42" s="37" t="s">
        <v>16</v>
      </c>
      <c r="E42" s="27">
        <v>44179</v>
      </c>
      <c r="F42" s="29">
        <v>3152.63</v>
      </c>
    </row>
    <row r="43" spans="1:6">
      <c r="A43" s="9" t="s">
        <v>46</v>
      </c>
      <c r="B43" s="9">
        <v>2017</v>
      </c>
      <c r="C43" s="9" t="s">
        <v>37</v>
      </c>
      <c r="D43" s="37" t="s">
        <v>8</v>
      </c>
      <c r="E43" s="27">
        <v>42844</v>
      </c>
      <c r="F43" s="29">
        <v>24977.59</v>
      </c>
    </row>
    <row r="44" spans="1:6">
      <c r="A44" s="9" t="s">
        <v>46</v>
      </c>
      <c r="B44" s="9">
        <v>2017</v>
      </c>
      <c r="C44" s="9" t="s">
        <v>37</v>
      </c>
      <c r="D44" s="37" t="s">
        <v>10</v>
      </c>
      <c r="E44" s="27">
        <v>42916</v>
      </c>
      <c r="F44" s="29">
        <v>10235.25</v>
      </c>
    </row>
    <row r="45" spans="1:6">
      <c r="A45" s="9" t="s">
        <v>46</v>
      </c>
      <c r="B45" s="9">
        <v>2017</v>
      </c>
      <c r="C45" s="9" t="s">
        <v>37</v>
      </c>
      <c r="D45" s="37" t="s">
        <v>14</v>
      </c>
      <c r="E45" s="27">
        <v>43081</v>
      </c>
      <c r="F45" s="29">
        <v>14788.54</v>
      </c>
    </row>
    <row r="46" spans="1:6">
      <c r="A46" s="9" t="s">
        <v>46</v>
      </c>
      <c r="B46" s="9">
        <v>2017</v>
      </c>
      <c r="C46" s="9" t="s">
        <v>37</v>
      </c>
      <c r="D46" s="37" t="s">
        <v>11</v>
      </c>
      <c r="E46" s="27">
        <v>43293</v>
      </c>
      <c r="F46" s="29">
        <v>5000.13</v>
      </c>
    </row>
    <row r="47" spans="1:6">
      <c r="A47" s="9" t="s">
        <v>46</v>
      </c>
      <c r="B47" s="9">
        <v>2017</v>
      </c>
      <c r="C47" s="9" t="s">
        <v>37</v>
      </c>
      <c r="D47" s="37">
        <v>0.55000000000000004</v>
      </c>
      <c r="E47" s="27">
        <v>43608</v>
      </c>
      <c r="F47" s="29">
        <v>9911.0400000000009</v>
      </c>
    </row>
    <row r="48" spans="1:6">
      <c r="A48" s="9" t="s">
        <v>46</v>
      </c>
      <c r="B48" s="9">
        <v>2017</v>
      </c>
      <c r="C48" s="9" t="s">
        <v>37</v>
      </c>
      <c r="D48" s="37">
        <v>0.2</v>
      </c>
      <c r="E48" s="27">
        <v>43465</v>
      </c>
      <c r="F48" s="29">
        <v>15027.4</v>
      </c>
    </row>
    <row r="49" spans="1:6">
      <c r="A49" s="9" t="s">
        <v>46</v>
      </c>
      <c r="B49" s="9">
        <v>2017</v>
      </c>
      <c r="C49" s="9" t="s">
        <v>37</v>
      </c>
      <c r="D49" s="37">
        <v>0.75</v>
      </c>
      <c r="E49" s="27">
        <v>43783</v>
      </c>
      <c r="F49" s="29">
        <v>4993.24</v>
      </c>
    </row>
    <row r="50" spans="1:6">
      <c r="A50" s="9" t="s">
        <v>46</v>
      </c>
      <c r="B50" s="9">
        <v>2017</v>
      </c>
      <c r="C50" s="9" t="s">
        <v>37</v>
      </c>
      <c r="D50" s="9" t="s">
        <v>16</v>
      </c>
      <c r="E50" s="27">
        <v>44179</v>
      </c>
      <c r="F50" s="29">
        <v>15198.34</v>
      </c>
    </row>
    <row r="51" spans="1:6">
      <c r="A51" s="9" t="s">
        <v>47</v>
      </c>
      <c r="B51" s="9">
        <v>2017</v>
      </c>
      <c r="C51" s="9" t="s">
        <v>37</v>
      </c>
      <c r="D51" s="37" t="s">
        <v>8</v>
      </c>
      <c r="E51" s="27">
        <v>42844</v>
      </c>
      <c r="F51" s="29">
        <v>43083.11</v>
      </c>
    </row>
    <row r="52" spans="1:6">
      <c r="A52" s="9" t="s">
        <v>47</v>
      </c>
      <c r="B52" s="9">
        <v>2017</v>
      </c>
      <c r="C52" s="9" t="s">
        <v>37</v>
      </c>
      <c r="D52" s="37" t="s">
        <v>10</v>
      </c>
      <c r="E52" s="27">
        <v>42916</v>
      </c>
      <c r="F52" s="29">
        <v>14372.32</v>
      </c>
    </row>
    <row r="53" spans="1:6">
      <c r="A53" s="9" t="s">
        <v>47</v>
      </c>
      <c r="B53" s="9">
        <v>2017</v>
      </c>
      <c r="C53" s="9" t="s">
        <v>37</v>
      </c>
      <c r="D53" s="37" t="s">
        <v>14</v>
      </c>
      <c r="E53" s="27">
        <v>43081</v>
      </c>
      <c r="F53" s="29">
        <v>24156.6</v>
      </c>
    </row>
    <row r="54" spans="1:6">
      <c r="A54" s="9" t="s">
        <v>47</v>
      </c>
      <c r="B54" s="9">
        <v>2017</v>
      </c>
      <c r="C54" s="9" t="s">
        <v>37</v>
      </c>
      <c r="D54" s="37" t="s">
        <v>11</v>
      </c>
      <c r="E54" s="27">
        <v>43293</v>
      </c>
      <c r="F54" s="29">
        <v>8161.21</v>
      </c>
    </row>
    <row r="55" spans="1:6">
      <c r="A55" s="9" t="s">
        <v>47</v>
      </c>
      <c r="B55" s="9">
        <v>2017</v>
      </c>
      <c r="C55" s="9" t="s">
        <v>37</v>
      </c>
      <c r="D55" s="37">
        <v>0.2</v>
      </c>
      <c r="E55" s="27">
        <v>43830</v>
      </c>
      <c r="F55" s="29">
        <v>24904.79</v>
      </c>
    </row>
    <row r="56" spans="1:6">
      <c r="A56" s="9" t="s">
        <v>47</v>
      </c>
      <c r="B56" s="9">
        <v>2017</v>
      </c>
      <c r="C56" s="9" t="s">
        <v>37</v>
      </c>
      <c r="D56" s="37">
        <v>0.55000000000000004</v>
      </c>
      <c r="E56" s="27">
        <v>43608</v>
      </c>
      <c r="F56" s="29">
        <v>16264.29</v>
      </c>
    </row>
    <row r="57" spans="1:6">
      <c r="A57" s="9" t="s">
        <v>47</v>
      </c>
      <c r="B57" s="9">
        <v>2017</v>
      </c>
      <c r="C57" s="9" t="s">
        <v>37</v>
      </c>
      <c r="D57" s="37">
        <v>0.75</v>
      </c>
      <c r="E57" s="27">
        <v>43783</v>
      </c>
      <c r="F57" s="29">
        <v>7521.15</v>
      </c>
    </row>
    <row r="58" spans="1:6">
      <c r="A58" s="9" t="s">
        <v>47</v>
      </c>
      <c r="B58" s="9">
        <v>2017</v>
      </c>
      <c r="C58" s="9" t="s">
        <v>37</v>
      </c>
      <c r="D58" s="37">
        <v>0.95</v>
      </c>
      <c r="E58" s="27">
        <v>43943</v>
      </c>
      <c r="F58" s="29">
        <v>8094.99</v>
      </c>
    </row>
    <row r="59" spans="1:6">
      <c r="A59" s="9" t="s">
        <v>47</v>
      </c>
      <c r="B59" s="9">
        <v>2017</v>
      </c>
      <c r="C59" s="9" t="s">
        <v>37</v>
      </c>
      <c r="D59" s="9" t="s">
        <v>16</v>
      </c>
      <c r="E59" s="27">
        <v>44179</v>
      </c>
      <c r="F59" s="29">
        <v>26205.52</v>
      </c>
    </row>
    <row r="60" spans="1:6">
      <c r="A60" s="9" t="s">
        <v>48</v>
      </c>
      <c r="B60" s="9">
        <v>2018</v>
      </c>
      <c r="C60" s="9" t="s">
        <v>37</v>
      </c>
      <c r="D60" s="9" t="s">
        <v>7</v>
      </c>
      <c r="E60" s="27">
        <v>43081</v>
      </c>
      <c r="F60" s="29">
        <v>6256.63</v>
      </c>
    </row>
    <row r="61" spans="1:6">
      <c r="A61" s="9" t="s">
        <v>48</v>
      </c>
      <c r="B61" s="9">
        <v>2018</v>
      </c>
      <c r="C61" s="9" t="s">
        <v>37</v>
      </c>
      <c r="D61" s="9" t="s">
        <v>10</v>
      </c>
      <c r="E61" s="27">
        <v>43293</v>
      </c>
      <c r="F61" s="29">
        <v>12820.55</v>
      </c>
    </row>
    <row r="62" spans="1:6">
      <c r="A62" s="9" t="s">
        <v>48</v>
      </c>
      <c r="B62" s="9">
        <v>2018</v>
      </c>
      <c r="C62" s="9" t="s">
        <v>37</v>
      </c>
      <c r="D62" s="9" t="s">
        <v>14</v>
      </c>
      <c r="E62" s="27">
        <v>43465</v>
      </c>
      <c r="F62" s="29">
        <v>6834.01</v>
      </c>
    </row>
    <row r="63" spans="1:6">
      <c r="A63" s="9" t="s">
        <v>48</v>
      </c>
      <c r="B63" s="9">
        <v>2018</v>
      </c>
      <c r="C63" s="9" t="s">
        <v>37</v>
      </c>
      <c r="D63" s="9" t="s">
        <v>11</v>
      </c>
      <c r="E63" s="27">
        <v>43608</v>
      </c>
      <c r="F63" s="29">
        <v>2475.94</v>
      </c>
    </row>
    <row r="64" spans="1:6">
      <c r="A64" s="9" t="s">
        <v>48</v>
      </c>
      <c r="B64" s="9">
        <v>2018</v>
      </c>
      <c r="C64" s="9" t="s">
        <v>37</v>
      </c>
      <c r="D64" s="9" t="s">
        <v>12</v>
      </c>
      <c r="E64" s="27">
        <v>43773</v>
      </c>
      <c r="F64" s="29">
        <v>5126.3500000000004</v>
      </c>
    </row>
    <row r="65" spans="1:6">
      <c r="A65" s="9" t="s">
        <v>48</v>
      </c>
      <c r="B65" s="9">
        <v>2018</v>
      </c>
      <c r="C65" s="9" t="s">
        <v>37</v>
      </c>
      <c r="D65" s="37">
        <v>0.2</v>
      </c>
      <c r="E65" s="27">
        <v>43804</v>
      </c>
      <c r="F65" s="29">
        <v>4067.27</v>
      </c>
    </row>
    <row r="66" spans="1:6">
      <c r="A66" s="9" t="s">
        <v>48</v>
      </c>
      <c r="B66" s="9">
        <v>2018</v>
      </c>
      <c r="C66" s="9" t="s">
        <v>37</v>
      </c>
      <c r="D66" s="9" t="s">
        <v>16</v>
      </c>
      <c r="E66" s="27">
        <v>44180</v>
      </c>
      <c r="F66" s="29">
        <v>15899.52</v>
      </c>
    </row>
    <row r="67" spans="1:6">
      <c r="A67" s="9" t="s">
        <v>49</v>
      </c>
      <c r="B67" s="9">
        <v>2018</v>
      </c>
      <c r="C67" s="9" t="s">
        <v>37</v>
      </c>
      <c r="D67" s="9" t="s">
        <v>7</v>
      </c>
      <c r="E67" s="27">
        <v>43081</v>
      </c>
      <c r="F67" s="29">
        <v>6194.47</v>
      </c>
    </row>
    <row r="68" spans="1:6">
      <c r="A68" s="9" t="s">
        <v>49</v>
      </c>
      <c r="B68" s="9">
        <v>2018</v>
      </c>
      <c r="C68" s="9" t="s">
        <v>37</v>
      </c>
      <c r="D68" s="9" t="s">
        <v>10</v>
      </c>
      <c r="E68" s="27">
        <v>43293</v>
      </c>
      <c r="F68" s="29">
        <v>11789.32</v>
      </c>
    </row>
    <row r="69" spans="1:6">
      <c r="A69" s="9" t="s">
        <v>49</v>
      </c>
      <c r="B69" s="9">
        <v>2018</v>
      </c>
      <c r="C69" s="9" t="s">
        <v>37</v>
      </c>
      <c r="D69" s="9" t="s">
        <v>14</v>
      </c>
      <c r="E69" s="27">
        <v>43465</v>
      </c>
      <c r="F69" s="29">
        <v>6384.27</v>
      </c>
    </row>
    <row r="70" spans="1:6">
      <c r="A70" s="9" t="s">
        <v>49</v>
      </c>
      <c r="B70" s="9">
        <v>2018</v>
      </c>
      <c r="C70" s="9" t="s">
        <v>37</v>
      </c>
      <c r="D70" s="9" t="s">
        <v>11</v>
      </c>
      <c r="E70" s="27">
        <v>43608</v>
      </c>
      <c r="F70" s="29">
        <v>2439</v>
      </c>
    </row>
    <row r="71" spans="1:6">
      <c r="A71" s="9" t="s">
        <v>49</v>
      </c>
      <c r="B71" s="9">
        <v>2018</v>
      </c>
      <c r="C71" s="9" t="s">
        <v>37</v>
      </c>
      <c r="D71" s="9" t="s">
        <v>12</v>
      </c>
      <c r="E71" s="27">
        <v>43783</v>
      </c>
      <c r="F71" s="29">
        <v>4840.9399999999996</v>
      </c>
    </row>
    <row r="72" spans="1:6">
      <c r="A72" s="9" t="s">
        <v>49</v>
      </c>
      <c r="B72" s="9">
        <v>2018</v>
      </c>
      <c r="C72" s="9" t="s">
        <v>37</v>
      </c>
      <c r="D72" s="30">
        <v>0.4</v>
      </c>
      <c r="E72" s="27">
        <v>44180</v>
      </c>
      <c r="F72" s="29">
        <v>15799.31</v>
      </c>
    </row>
    <row r="73" spans="1:6">
      <c r="A73" s="9" t="s">
        <v>50</v>
      </c>
      <c r="B73" s="9">
        <v>2018</v>
      </c>
      <c r="C73" s="9" t="s">
        <v>37</v>
      </c>
      <c r="D73" s="30" t="s">
        <v>7</v>
      </c>
      <c r="E73" s="27">
        <v>43081</v>
      </c>
      <c r="F73" s="29">
        <v>5305.63</v>
      </c>
    </row>
    <row r="74" spans="1:6">
      <c r="A74" s="9" t="s">
        <v>50</v>
      </c>
      <c r="B74" s="9">
        <v>2018</v>
      </c>
      <c r="C74" s="9" t="s">
        <v>37</v>
      </c>
      <c r="D74" s="30" t="s">
        <v>10</v>
      </c>
      <c r="E74" s="27">
        <v>43293</v>
      </c>
      <c r="F74" s="29">
        <v>12912.78</v>
      </c>
    </row>
    <row r="75" spans="1:6">
      <c r="A75" s="9" t="s">
        <v>50</v>
      </c>
      <c r="B75" s="9">
        <v>2018</v>
      </c>
      <c r="C75" s="9" t="s">
        <v>37</v>
      </c>
      <c r="D75" s="30" t="s">
        <v>14</v>
      </c>
      <c r="E75" s="27">
        <v>43465</v>
      </c>
      <c r="F75" s="29">
        <v>7807.89</v>
      </c>
    </row>
    <row r="76" spans="1:6">
      <c r="A76" s="9" t="s">
        <v>50</v>
      </c>
      <c r="B76" s="9">
        <v>2018</v>
      </c>
      <c r="C76" s="9" t="s">
        <v>37</v>
      </c>
      <c r="D76" s="9" t="s">
        <v>11</v>
      </c>
      <c r="E76" s="27">
        <v>43608</v>
      </c>
      <c r="F76" s="29">
        <v>1441.06</v>
      </c>
    </row>
    <row r="77" spans="1:6">
      <c r="A77" s="9" t="s">
        <v>50</v>
      </c>
      <c r="B77" s="9">
        <v>2018</v>
      </c>
      <c r="C77" s="9" t="s">
        <v>37</v>
      </c>
      <c r="D77" s="9" t="s">
        <v>12</v>
      </c>
      <c r="E77" s="27">
        <v>43783</v>
      </c>
      <c r="F77" s="29">
        <v>4779.34</v>
      </c>
    </row>
    <row r="78" spans="1:6">
      <c r="A78" s="9" t="s">
        <v>50</v>
      </c>
      <c r="B78" s="9">
        <v>2018</v>
      </c>
      <c r="C78" s="9" t="s">
        <v>37</v>
      </c>
      <c r="D78" s="30">
        <v>0.2</v>
      </c>
      <c r="E78" s="27">
        <v>43943</v>
      </c>
      <c r="F78" s="29">
        <v>2288.52</v>
      </c>
    </row>
    <row r="79" spans="1:6">
      <c r="A79" s="9" t="s">
        <v>50</v>
      </c>
      <c r="B79" s="9">
        <v>2018</v>
      </c>
      <c r="C79" s="9" t="s">
        <v>37</v>
      </c>
      <c r="D79" s="9" t="s">
        <v>16</v>
      </c>
      <c r="E79" s="27">
        <v>44180</v>
      </c>
      <c r="F79" s="29">
        <v>13865.6</v>
      </c>
    </row>
    <row r="80" spans="1:6">
      <c r="A80" s="9" t="s">
        <v>50</v>
      </c>
      <c r="B80" s="9">
        <v>2018</v>
      </c>
      <c r="C80" s="9" t="s">
        <v>37</v>
      </c>
      <c r="D80" s="9"/>
      <c r="E80" s="27">
        <v>42719</v>
      </c>
      <c r="F80" s="29">
        <v>5000</v>
      </c>
    </row>
    <row r="81" spans="1:6">
      <c r="A81" s="9"/>
      <c r="B81" s="9"/>
      <c r="C81" s="9"/>
      <c r="D81" s="9"/>
      <c r="E81" s="27"/>
      <c r="F81" s="29"/>
    </row>
  </sheetData>
  <conditionalFormatting sqref="A2:F81">
    <cfRule type="expression" dxfId="167" priority="67">
      <formula>$B2=2018</formula>
    </cfRule>
    <cfRule type="expression" dxfId="166" priority="68">
      <formula>$B2=2017</formula>
    </cfRule>
  </conditionalFormatting>
  <conditionalFormatting sqref="A29:C35">
    <cfRule type="expression" dxfId="165" priority="65">
      <formula>$B29=2018</formula>
    </cfRule>
    <cfRule type="expression" dxfId="164" priority="66">
      <formula>$B29=2017</formula>
    </cfRule>
  </conditionalFormatting>
  <conditionalFormatting sqref="A37:C45">
    <cfRule type="expression" dxfId="162" priority="63">
      <formula>$B37=2018</formula>
    </cfRule>
    <cfRule type="expression" dxfId="161" priority="64">
      <formula>$B37=2017</formula>
    </cfRule>
  </conditionalFormatting>
  <conditionalFormatting sqref="A46:C46">
    <cfRule type="expression" dxfId="160" priority="61">
      <formula>$B46=2018</formula>
    </cfRule>
    <cfRule type="expression" dxfId="159" priority="62">
      <formula>$B46=2017</formula>
    </cfRule>
  </conditionalFormatting>
  <conditionalFormatting sqref="A46:C46">
    <cfRule type="expression" dxfId="158" priority="59">
      <formula>$B46=2018</formula>
    </cfRule>
    <cfRule type="expression" dxfId="157" priority="60">
      <formula>$B46=2017</formula>
    </cfRule>
  </conditionalFormatting>
  <conditionalFormatting sqref="A47:C47">
    <cfRule type="expression" dxfId="156" priority="57">
      <formula>$B47=2018</formula>
    </cfRule>
    <cfRule type="expression" dxfId="155" priority="58">
      <formula>$B47=2017</formula>
    </cfRule>
  </conditionalFormatting>
  <conditionalFormatting sqref="A47:C47">
    <cfRule type="expression" dxfId="154" priority="55">
      <formula>$B47=2018</formula>
    </cfRule>
    <cfRule type="expression" dxfId="153" priority="56">
      <formula>$B47=2017</formula>
    </cfRule>
  </conditionalFormatting>
  <conditionalFormatting sqref="A48:C48">
    <cfRule type="expression" dxfId="152" priority="53">
      <formula>$B48=2018</formula>
    </cfRule>
    <cfRule type="expression" dxfId="151" priority="54">
      <formula>$B48=2017</formula>
    </cfRule>
  </conditionalFormatting>
  <conditionalFormatting sqref="A48:C48">
    <cfRule type="expression" dxfId="150" priority="51">
      <formula>$B48=2018</formula>
    </cfRule>
    <cfRule type="expression" dxfId="149" priority="52">
      <formula>$B48=2017</formula>
    </cfRule>
  </conditionalFormatting>
  <conditionalFormatting sqref="A49:C49">
    <cfRule type="expression" dxfId="148" priority="49">
      <formula>$B49=2018</formula>
    </cfRule>
    <cfRule type="expression" dxfId="147" priority="50">
      <formula>$B49=2017</formula>
    </cfRule>
  </conditionalFormatting>
  <conditionalFormatting sqref="A49:C49">
    <cfRule type="expression" dxfId="146" priority="47">
      <formula>$B49=2018</formula>
    </cfRule>
    <cfRule type="expression" dxfId="145" priority="48">
      <formula>$B49=2017</formula>
    </cfRule>
  </conditionalFormatting>
  <conditionalFormatting sqref="A50:C50">
    <cfRule type="expression" dxfId="144" priority="45">
      <formula>$B50=2018</formula>
    </cfRule>
    <cfRule type="expression" dxfId="143" priority="46">
      <formula>$B50=2017</formula>
    </cfRule>
  </conditionalFormatting>
  <conditionalFormatting sqref="A50:C50">
    <cfRule type="expression" dxfId="142" priority="43">
      <formula>$B50=2018</formula>
    </cfRule>
    <cfRule type="expression" dxfId="141" priority="44">
      <formula>$B50=2017</formula>
    </cfRule>
  </conditionalFormatting>
  <conditionalFormatting sqref="B51:C51">
    <cfRule type="expression" dxfId="140" priority="41">
      <formula>$B51=2018</formula>
    </cfRule>
    <cfRule type="expression" dxfId="139" priority="42">
      <formula>$B51=2017</formula>
    </cfRule>
  </conditionalFormatting>
  <conditionalFormatting sqref="B51:C51">
    <cfRule type="expression" dxfId="138" priority="39">
      <formula>$B51=2018</formula>
    </cfRule>
    <cfRule type="expression" dxfId="137" priority="40">
      <formula>$B51=2017</formula>
    </cfRule>
  </conditionalFormatting>
  <conditionalFormatting sqref="A52:C58">
    <cfRule type="expression" dxfId="136" priority="37">
      <formula>$B52=2018</formula>
    </cfRule>
    <cfRule type="expression" dxfId="135" priority="38">
      <formula>$B52=2017</formula>
    </cfRule>
  </conditionalFormatting>
  <conditionalFormatting sqref="B52:C58">
    <cfRule type="expression" dxfId="134" priority="35">
      <formula>$B52=2018</formula>
    </cfRule>
    <cfRule type="expression" dxfId="133" priority="36">
      <formula>$B52=2017</formula>
    </cfRule>
  </conditionalFormatting>
  <conditionalFormatting sqref="B52:C58">
    <cfRule type="expression" dxfId="132" priority="33">
      <formula>$B52=2018</formula>
    </cfRule>
    <cfRule type="expression" dxfId="131" priority="34">
      <formula>$B52=2017</formula>
    </cfRule>
  </conditionalFormatting>
  <conditionalFormatting sqref="A59:C59">
    <cfRule type="expression" dxfId="130" priority="31">
      <formula>$B59=2018</formula>
    </cfRule>
    <cfRule type="expression" dxfId="129" priority="32">
      <formula>$B59=2017</formula>
    </cfRule>
  </conditionalFormatting>
  <conditionalFormatting sqref="B59:C59">
    <cfRule type="expression" dxfId="128" priority="29">
      <formula>$B59=2018</formula>
    </cfRule>
    <cfRule type="expression" dxfId="127" priority="30">
      <formula>$B59=2017</formula>
    </cfRule>
  </conditionalFormatting>
  <conditionalFormatting sqref="B59:C59">
    <cfRule type="expression" dxfId="126" priority="27">
      <formula>$B59=2018</formula>
    </cfRule>
    <cfRule type="expression" dxfId="125" priority="28">
      <formula>$B59=2017</formula>
    </cfRule>
  </conditionalFormatting>
  <conditionalFormatting sqref="A61:C66">
    <cfRule type="expression" dxfId="122" priority="25">
      <formula>$B61=2018</formula>
    </cfRule>
    <cfRule type="expression" dxfId="121" priority="26">
      <formula>$B61=2017</formula>
    </cfRule>
  </conditionalFormatting>
  <conditionalFormatting sqref="A68:C75">
    <cfRule type="expression" dxfId="120" priority="23">
      <formula>$B68=2018</formula>
    </cfRule>
    <cfRule type="expression" dxfId="119" priority="24">
      <formula>$B68=2017</formula>
    </cfRule>
  </conditionalFormatting>
  <conditionalFormatting sqref="A76:C76">
    <cfRule type="expression" dxfId="72" priority="21">
      <formula>$B76=2018</formula>
    </cfRule>
    <cfRule type="expression" dxfId="71" priority="22">
      <formula>$B76=2017</formula>
    </cfRule>
  </conditionalFormatting>
  <conditionalFormatting sqref="A76:C76">
    <cfRule type="expression" dxfId="70" priority="19">
      <formula>$B76=2018</formula>
    </cfRule>
    <cfRule type="expression" dxfId="69" priority="20">
      <formula>$B76=2017</formula>
    </cfRule>
  </conditionalFormatting>
  <conditionalFormatting sqref="A77:C77">
    <cfRule type="expression" dxfId="62" priority="17">
      <formula>$B77=2018</formula>
    </cfRule>
    <cfRule type="expression" dxfId="61" priority="18">
      <formula>$B77=2017</formula>
    </cfRule>
  </conditionalFormatting>
  <conditionalFormatting sqref="A77:C77">
    <cfRule type="expression" dxfId="60" priority="15">
      <formula>$B77=2018</formula>
    </cfRule>
    <cfRule type="expression" dxfId="59" priority="16">
      <formula>$B77=2017</formula>
    </cfRule>
  </conditionalFormatting>
  <conditionalFormatting sqref="A78:C78">
    <cfRule type="expression" dxfId="58" priority="13">
      <formula>$B78=2018</formula>
    </cfRule>
    <cfRule type="expression" dxfId="57" priority="14">
      <formula>$B78=2017</formula>
    </cfRule>
  </conditionalFormatting>
  <conditionalFormatting sqref="A78:C78">
    <cfRule type="expression" dxfId="56" priority="11">
      <formula>$B78=2018</formula>
    </cfRule>
    <cfRule type="expression" dxfId="55" priority="12">
      <formula>$B78=2017</formula>
    </cfRule>
  </conditionalFormatting>
  <conditionalFormatting sqref="A79:C79">
    <cfRule type="expression" dxfId="52" priority="9">
      <formula>$B79=2018</formula>
    </cfRule>
    <cfRule type="expression" dxfId="51" priority="10">
      <formula>$B79=2017</formula>
    </cfRule>
  </conditionalFormatting>
  <conditionalFormatting sqref="A79:C79">
    <cfRule type="expression" dxfId="50" priority="7">
      <formula>$B79=2018</formula>
    </cfRule>
    <cfRule type="expression" dxfId="49" priority="8">
      <formula>$B79=2017</formula>
    </cfRule>
  </conditionalFormatting>
  <conditionalFormatting sqref="A80:C80">
    <cfRule type="expression" dxfId="18" priority="5">
      <formula>$B80=2018</formula>
    </cfRule>
    <cfRule type="expression" dxfId="17" priority="6">
      <formula>$B80=2017</formula>
    </cfRule>
  </conditionalFormatting>
  <conditionalFormatting sqref="A80:C80">
    <cfRule type="expression" dxfId="16" priority="3">
      <formula>$B80=2018</formula>
    </cfRule>
    <cfRule type="expression" dxfId="15" priority="4">
      <formula>$B80=2017</formula>
    </cfRule>
  </conditionalFormatting>
  <conditionalFormatting sqref="A80:C80">
    <cfRule type="expression" dxfId="14" priority="1">
      <formula>$B80=2018</formula>
    </cfRule>
    <cfRule type="expression" dxfId="13" priority="2">
      <formula>$B80=2017</formula>
    </cfRule>
  </conditionalFormatting>
  <dataValidations count="2">
    <dataValidation type="list" allowBlank="1" showInputMessage="1" showErrorMessage="1" sqref="D2:D81" xr:uid="{8F39DC41-77DF-4F96-8526-622A9FBBE50D}">
      <formula1>Avancement</formula1>
    </dataValidation>
    <dataValidation type="list" allowBlank="1" showInputMessage="1" showErrorMessage="1" sqref="C2:C81" xr:uid="{D28D764F-E8D3-4127-A9F3-A6BF92444FF2}">
      <formula1>Liste_RO</formula1>
    </dataValidation>
  </dataValidation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EF46B-8CB9-4F25-8057-B4063384135C}">
  <dimension ref="A1:J11"/>
  <sheetViews>
    <sheetView view="pageBreakPreview" zoomScale="115" zoomScaleNormal="100" zoomScaleSheetLayoutView="115" workbookViewId="0">
      <selection activeCell="E11" sqref="E11"/>
    </sheetView>
  </sheetViews>
  <sheetFormatPr baseColWidth="10" defaultRowHeight="14.4"/>
  <cols>
    <col min="1" max="1" width="17.21875" customWidth="1"/>
    <col min="2" max="3" width="9.109375" customWidth="1"/>
    <col min="4" max="4" width="11.88671875" bestFit="1" customWidth="1"/>
    <col min="5" max="5" width="21" customWidth="1"/>
    <col min="6" max="6" width="21.6640625" customWidth="1"/>
    <col min="7" max="7" width="17.6640625" customWidth="1"/>
    <col min="8" max="8" width="23.88671875" customWidth="1"/>
    <col min="9" max="9" width="23.77734375" style="5" bestFit="1" customWidth="1"/>
  </cols>
  <sheetData>
    <row r="1" spans="1:10">
      <c r="A1" s="21" t="s">
        <v>0</v>
      </c>
      <c r="B1" s="21" t="s">
        <v>1</v>
      </c>
      <c r="C1" s="21" t="s">
        <v>27</v>
      </c>
      <c r="D1" s="22" t="s">
        <v>25</v>
      </c>
      <c r="E1" s="22" t="s">
        <v>26</v>
      </c>
      <c r="F1" s="21" t="s">
        <v>32</v>
      </c>
      <c r="G1" s="21" t="s">
        <v>33</v>
      </c>
      <c r="H1" s="21" t="s">
        <v>34</v>
      </c>
      <c r="I1" s="21" t="s">
        <v>44</v>
      </c>
    </row>
    <row r="2" spans="1:10">
      <c r="A2" s="11" t="s">
        <v>5</v>
      </c>
      <c r="B2" s="11">
        <v>2017</v>
      </c>
      <c r="C2" s="11" t="s">
        <v>31</v>
      </c>
      <c r="D2" s="23">
        <v>188580.81</v>
      </c>
      <c r="E2" s="23">
        <v>9429.0400000000009</v>
      </c>
      <c r="F2" s="23">
        <f>SUMIF('Données NH'!$A$2:$A$17,'Données opérations'!A2,'Données NH'!$F$2:$F$17)</f>
        <v>9429.0300000000025</v>
      </c>
      <c r="G2" s="24">
        <f t="shared" ref="G2:G4" si="0">ROUND(F2/E2,3)</f>
        <v>1</v>
      </c>
      <c r="H2" s="25" t="str">
        <f>_xlfn.XLOOKUP(G2,Listes!$C$1:$C$15,Avancement,"?",1)</f>
        <v>Bilan final</v>
      </c>
      <c r="I2" s="34">
        <f>Tableau4[[#This Row],[TOTAL HONORAIRES]]-Tableau4[[#This Row],[CUMUL HONORAIRES]]</f>
        <v>9.9999999983992893E-3</v>
      </c>
      <c r="J2" s="19"/>
    </row>
    <row r="3" spans="1:10">
      <c r="A3" s="11" t="s">
        <v>6</v>
      </c>
      <c r="B3" s="11">
        <v>2018</v>
      </c>
      <c r="C3" s="11" t="s">
        <v>30</v>
      </c>
      <c r="D3" s="23">
        <v>3476893.45</v>
      </c>
      <c r="E3" s="23">
        <v>173844.67250000002</v>
      </c>
      <c r="F3" s="23">
        <f>SUMIF('Données NH'!$A$2:$A$35,'Données opérations'!A3,'Données NH'!$F$2:$F$35)</f>
        <v>151382.94</v>
      </c>
      <c r="G3" s="32">
        <f t="shared" si="0"/>
        <v>0.871</v>
      </c>
      <c r="H3" s="25">
        <f>_xlfn.XLOOKUP(G3,Listes!$C$1:$C$15,Avancement,"?",1)</f>
        <v>0.95</v>
      </c>
      <c r="I3" s="34">
        <f>Tableau4[[#This Row],[TOTAL HONORAIRES]]-Tableau4[[#This Row],[CUMUL HONORAIRES]]</f>
        <v>22461.732500000013</v>
      </c>
    </row>
    <row r="4" spans="1:10">
      <c r="A4" s="31" t="s">
        <v>42</v>
      </c>
      <c r="B4" s="31">
        <v>2017</v>
      </c>
      <c r="C4" s="31" t="s">
        <v>30</v>
      </c>
      <c r="D4" s="7">
        <v>1022930.25</v>
      </c>
      <c r="E4" s="7">
        <v>51146.512500000004</v>
      </c>
      <c r="F4" s="7">
        <f>SUMIF('Données NH'!$A$2:$A$35,'Données opérations'!A4,'Données NH'!$F$2:$F$35)</f>
        <v>48589.08</v>
      </c>
      <c r="G4" s="33">
        <f t="shared" si="0"/>
        <v>0.95</v>
      </c>
      <c r="H4" s="20" t="str">
        <f>_xlfn.XLOOKUP(G4,Listes!$C$1:$C$15,Avancement,"?",1)</f>
        <v>Réception</v>
      </c>
      <c r="I4" s="35">
        <f>Tableau4[[#This Row],[TOTAL HONORAIRES]]-Tableau4[[#This Row],[CUMUL HONORAIRES]]</f>
        <v>2557.4325000000026</v>
      </c>
    </row>
    <row r="5" spans="1:10">
      <c r="A5" s="31" t="s">
        <v>43</v>
      </c>
      <c r="B5" s="31">
        <v>2017</v>
      </c>
      <c r="C5" s="31" t="s">
        <v>30</v>
      </c>
      <c r="D5" s="7">
        <v>2059400.88</v>
      </c>
      <c r="E5" s="7">
        <v>102970.04399999999</v>
      </c>
      <c r="F5" s="7">
        <f>SUMIF('Données NH'!$A$2:$A$45,'Données opérations'!A5,'Données NH'!$F$2:$F$45)</f>
        <v>95762.140910249887</v>
      </c>
      <c r="G5" s="33">
        <f>ROUND(F5/E5,3)</f>
        <v>0.93</v>
      </c>
      <c r="H5" s="20" t="str">
        <f>_xlfn.XLOOKUP(G5,Listes!$C$1:$C$15,Avancement,"?",1)</f>
        <v>OPR</v>
      </c>
      <c r="I5" s="35">
        <f>Tableau4[[#This Row],[TOTAL HONORAIRES]]-Tableau4[[#This Row],[CUMUL HONORAIRES]]</f>
        <v>7207.903089750107</v>
      </c>
    </row>
    <row r="6" spans="1:10">
      <c r="A6" s="31" t="s">
        <v>45</v>
      </c>
      <c r="B6" s="31">
        <v>2017</v>
      </c>
      <c r="C6" s="31" t="s">
        <v>30</v>
      </c>
      <c r="D6" s="7">
        <v>252325.81</v>
      </c>
      <c r="E6" s="7">
        <v>12616.290500000001</v>
      </c>
      <c r="F6" s="7">
        <f>SUMIF('Données NH'!$A$2:$A$45,'Données opérations'!A6,'Données NH'!$F$2:$F$45)</f>
        <v>11985.48</v>
      </c>
      <c r="G6" s="33">
        <f>ROUND(F6/E6,3)</f>
        <v>0.95</v>
      </c>
      <c r="H6" s="20" t="str">
        <f>_xlfn.XLOOKUP(G6,Listes!$C$1:$C$15,Avancement,"?",1)</f>
        <v>Réception</v>
      </c>
      <c r="I6" s="6">
        <f>Tableau4[[#This Row],[TOTAL HONORAIRES]]-Tableau4[[#This Row],[CUMUL HONORAIRES]]</f>
        <v>630.81050000000141</v>
      </c>
    </row>
    <row r="7" spans="1:10">
      <c r="A7" s="31" t="s">
        <v>46</v>
      </c>
      <c r="B7" s="31">
        <v>2017</v>
      </c>
      <c r="C7" s="31" t="s">
        <v>30</v>
      </c>
      <c r="D7" s="7">
        <v>2108032.29</v>
      </c>
      <c r="E7" s="7">
        <v>105401.61450000001</v>
      </c>
      <c r="F7" s="7">
        <f>SUMIF('Données NH'!$A$2:$A$58,'Données opérations'!A7,'Données NH'!$F$2:$F$58)</f>
        <v>100131.53</v>
      </c>
      <c r="G7" s="33">
        <f>ROUND(F7/E7,3)</f>
        <v>0.95</v>
      </c>
      <c r="H7" s="20" t="str">
        <f>_xlfn.XLOOKUP(G7,Listes!$C$1:$C$15,Avancement,"?",1)</f>
        <v>Réception</v>
      </c>
      <c r="I7" s="6">
        <f>Tableau4[[#This Row],[TOTAL HONORAIRES]]-Tableau4[[#This Row],[CUMUL HONORAIRES]]</f>
        <v>5270.0845000000118</v>
      </c>
    </row>
    <row r="8" spans="1:10">
      <c r="A8" s="31" t="s">
        <v>47</v>
      </c>
      <c r="B8" s="31">
        <v>2017</v>
      </c>
      <c r="C8" s="31" t="s">
        <v>30</v>
      </c>
      <c r="D8" s="7">
        <v>3635136.34</v>
      </c>
      <c r="E8" s="7">
        <v>181756.81700000001</v>
      </c>
      <c r="F8" s="7">
        <f>SUMIF('Données NH'!$A$2:$A$59,'Données opérations'!A8,'Données NH'!$F$2:$F$59)</f>
        <v>172763.97999999998</v>
      </c>
      <c r="G8" s="33">
        <f>ROUND(F8/E8,3)</f>
        <v>0.95099999999999996</v>
      </c>
      <c r="H8" s="20" t="str">
        <f>_xlfn.XLOOKUP(G8,Listes!$C$1:$C$15,Avancement,"?",1)</f>
        <v>Bilan final</v>
      </c>
      <c r="I8" s="6">
        <f>Tableau4[[#This Row],[TOTAL HONORAIRES]]-Tableau4[[#This Row],[CUMUL HONORAIRES]]</f>
        <v>8992.8370000000286</v>
      </c>
    </row>
    <row r="9" spans="1:10">
      <c r="A9" s="31" t="s">
        <v>48</v>
      </c>
      <c r="B9" s="31">
        <v>2018</v>
      </c>
      <c r="C9" s="31" t="s">
        <v>29</v>
      </c>
      <c r="D9" s="7">
        <f>Tableau4[[#This Row],[TOTAL HONORAIRES]]/0.05</f>
        <v>1118306.6727033895</v>
      </c>
      <c r="E9" s="7">
        <v>55915.333635169482</v>
      </c>
      <c r="F9" s="7">
        <f>SUMIF('Données NH'!$A$2:$A$75,'Données opérations'!A9,'Données NH'!$F$2:$F$75)</f>
        <v>53480.270000000004</v>
      </c>
      <c r="G9" s="33">
        <f>ROUND(F9/E9,3)</f>
        <v>0.95599999999999996</v>
      </c>
      <c r="H9" s="36" t="s">
        <v>16</v>
      </c>
      <c r="I9" s="6">
        <f>Tableau4[[#This Row],[TOTAL HONORAIRES]]-Tableau4[[#This Row],[CUMUL HONORAIRES]]</f>
        <v>2435.0636351694775</v>
      </c>
    </row>
    <row r="10" spans="1:10">
      <c r="A10" s="31" t="s">
        <v>49</v>
      </c>
      <c r="B10" s="31">
        <v>2018</v>
      </c>
      <c r="C10" s="31" t="s">
        <v>29</v>
      </c>
      <c r="D10" s="7">
        <v>1289874.3999999999</v>
      </c>
      <c r="E10" s="7">
        <v>64493.72</v>
      </c>
      <c r="F10" s="7">
        <f>SUMIF('Données NH'!$A$2:$A$75,'Données opérations'!A10,'Données NH'!$F$2:$F$75)</f>
        <v>47447.31</v>
      </c>
      <c r="G10" s="33">
        <f>ROUND(F10/E10,3)</f>
        <v>0.73599999999999999</v>
      </c>
      <c r="H10" s="20">
        <f>_xlfn.XLOOKUP(G10,Listes!$C$1:$C$15,Avancement,"?",1)</f>
        <v>0.4</v>
      </c>
      <c r="I10" s="6">
        <f>Tableau4[[#This Row],[TOTAL HONORAIRES]]-Tableau4[[#This Row],[CUMUL HONORAIRES]]</f>
        <v>17046.410000000003</v>
      </c>
    </row>
    <row r="11" spans="1:10">
      <c r="A11" s="31" t="s">
        <v>50</v>
      </c>
      <c r="B11" s="31">
        <v>2018</v>
      </c>
      <c r="C11" s="31" t="s">
        <v>29</v>
      </c>
      <c r="D11" s="7">
        <v>1038054.6730751909</v>
      </c>
      <c r="E11" s="7">
        <v>51902.733653759547</v>
      </c>
      <c r="F11" s="7">
        <f>SUMIF('Données NH'!$A$2:$A$81,'Données opérations'!A11,'Données NH'!$F$2:$F$81)</f>
        <v>53400.82</v>
      </c>
      <c r="G11" s="33">
        <f>ROUND(F11/E11,3)</f>
        <v>1.0289999999999999</v>
      </c>
      <c r="H11" s="20" t="str">
        <f>_xlfn.XLOOKUP(G11,Listes!$C$1:$C$15,Avancement,"?",1)</f>
        <v>?</v>
      </c>
      <c r="I11" s="6">
        <f>Tableau4[[#This Row],[TOTAL HONORAIRES]]-Tableau4[[#This Row],[CUMUL HONORAIRES]]</f>
        <v>-1498.0863462404523</v>
      </c>
    </row>
  </sheetData>
  <conditionalFormatting sqref="A2:I11">
    <cfRule type="expression" dxfId="163" priority="1">
      <formula>$G2=100%</formula>
    </cfRule>
  </conditionalFormatting>
  <dataValidations count="1">
    <dataValidation type="list" allowBlank="1" showInputMessage="1" showErrorMessage="1" sqref="C2:C11" xr:uid="{BB2140F7-6182-4F2C-9384-A6558C0CC5D0}">
      <formula1>Phases</formula1>
    </dataValidation>
  </dataValidations>
  <pageMargins left="0.7" right="0.7" top="0.75" bottom="0.75" header="0.3" footer="0.3"/>
  <pageSetup paperSize="9" scale="57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D30C4-0C29-42A6-BE91-10D361758654}">
  <dimension ref="A1:G15"/>
  <sheetViews>
    <sheetView workbookViewId="0">
      <selection sqref="A1:A15"/>
    </sheetView>
  </sheetViews>
  <sheetFormatPr baseColWidth="10" defaultRowHeight="14.4"/>
  <cols>
    <col min="1" max="1" width="17" bestFit="1" customWidth="1"/>
    <col min="2" max="2" width="11.5546875" style="17"/>
  </cols>
  <sheetData>
    <row r="1" spans="1:7">
      <c r="A1" s="12" t="s">
        <v>13</v>
      </c>
      <c r="B1" s="16">
        <v>0.1</v>
      </c>
      <c r="C1" s="13">
        <f>B1</f>
        <v>0.1</v>
      </c>
      <c r="E1" s="18" t="s">
        <v>7</v>
      </c>
      <c r="G1" s="26" t="s">
        <v>37</v>
      </c>
    </row>
    <row r="2" spans="1:7">
      <c r="A2" s="12" t="s">
        <v>7</v>
      </c>
      <c r="B2" s="16">
        <v>0.05</v>
      </c>
      <c r="C2" s="13">
        <f>C1+B2</f>
        <v>0.15000000000000002</v>
      </c>
      <c r="E2" s="18" t="s">
        <v>8</v>
      </c>
      <c r="G2" s="26" t="s">
        <v>36</v>
      </c>
    </row>
    <row r="3" spans="1:7">
      <c r="A3" s="12" t="s">
        <v>8</v>
      </c>
      <c r="B3" s="16">
        <v>0.1</v>
      </c>
      <c r="C3" s="13">
        <f t="shared" ref="C3:C15" si="0">C2+B3</f>
        <v>0.25</v>
      </c>
      <c r="E3" s="18" t="s">
        <v>9</v>
      </c>
      <c r="G3" s="26" t="s">
        <v>38</v>
      </c>
    </row>
    <row r="4" spans="1:7">
      <c r="A4" s="12" t="s">
        <v>10</v>
      </c>
      <c r="B4" s="16">
        <v>0.1</v>
      </c>
      <c r="C4" s="13">
        <f t="shared" si="0"/>
        <v>0.35</v>
      </c>
      <c r="E4" s="18" t="s">
        <v>10</v>
      </c>
      <c r="G4" s="26" t="s">
        <v>41</v>
      </c>
    </row>
    <row r="5" spans="1:7">
      <c r="A5" s="12" t="s">
        <v>14</v>
      </c>
      <c r="B5" s="16">
        <v>0.15</v>
      </c>
      <c r="C5" s="13">
        <f t="shared" si="0"/>
        <v>0.5</v>
      </c>
      <c r="E5" s="18" t="s">
        <v>14</v>
      </c>
      <c r="G5" s="26" t="s">
        <v>39</v>
      </c>
    </row>
    <row r="6" spans="1:7">
      <c r="A6" s="12" t="s">
        <v>11</v>
      </c>
      <c r="B6" s="16">
        <v>0.05</v>
      </c>
      <c r="C6" s="13">
        <f t="shared" si="0"/>
        <v>0.55000000000000004</v>
      </c>
      <c r="E6" s="18" t="s">
        <v>28</v>
      </c>
      <c r="G6" s="26" t="s">
        <v>40</v>
      </c>
    </row>
    <row r="7" spans="1:7">
      <c r="A7" s="12" t="s">
        <v>12</v>
      </c>
      <c r="B7" s="16">
        <v>0.1</v>
      </c>
      <c r="C7" s="13">
        <f t="shared" si="0"/>
        <v>0.65</v>
      </c>
      <c r="E7" s="18" t="s">
        <v>12</v>
      </c>
    </row>
    <row r="8" spans="1:7">
      <c r="A8" s="14">
        <v>0.2</v>
      </c>
      <c r="B8" s="16">
        <v>0.05</v>
      </c>
      <c r="C8" s="13">
        <f t="shared" si="0"/>
        <v>0.70000000000000007</v>
      </c>
      <c r="E8" s="18" t="s">
        <v>29</v>
      </c>
    </row>
    <row r="9" spans="1:7">
      <c r="A9" s="14">
        <v>0.4</v>
      </c>
      <c r="B9" s="16">
        <v>0.05</v>
      </c>
      <c r="C9" s="13">
        <f t="shared" si="0"/>
        <v>0.75000000000000011</v>
      </c>
      <c r="E9" s="18" t="s">
        <v>30</v>
      </c>
    </row>
    <row r="10" spans="1:7">
      <c r="A10" s="14">
        <v>0.55000000000000004</v>
      </c>
      <c r="B10" s="16">
        <v>0.05</v>
      </c>
      <c r="C10" s="13">
        <f t="shared" si="0"/>
        <v>0.80000000000000016</v>
      </c>
      <c r="E10" s="18" t="s">
        <v>31</v>
      </c>
    </row>
    <row r="11" spans="1:7">
      <c r="A11" s="14">
        <v>0.75</v>
      </c>
      <c r="B11" s="16">
        <v>0.05</v>
      </c>
      <c r="C11" s="13">
        <f t="shared" si="0"/>
        <v>0.8500000000000002</v>
      </c>
    </row>
    <row r="12" spans="1:7">
      <c r="A12" s="14">
        <v>0.95</v>
      </c>
      <c r="B12" s="16">
        <v>0.05</v>
      </c>
      <c r="C12" s="13">
        <f t="shared" si="0"/>
        <v>0.90000000000000024</v>
      </c>
    </row>
    <row r="13" spans="1:7">
      <c r="A13" s="12" t="s">
        <v>15</v>
      </c>
      <c r="B13" s="16">
        <v>0.03</v>
      </c>
      <c r="C13" s="13">
        <f t="shared" si="0"/>
        <v>0.93000000000000027</v>
      </c>
    </row>
    <row r="14" spans="1:7">
      <c r="A14" s="12" t="s">
        <v>16</v>
      </c>
      <c r="B14" s="16">
        <v>0.02</v>
      </c>
      <c r="C14" s="13">
        <f t="shared" si="0"/>
        <v>0.95000000000000029</v>
      </c>
    </row>
    <row r="15" spans="1:7">
      <c r="A15" s="15" t="s">
        <v>17</v>
      </c>
      <c r="B15" s="16">
        <v>0.05</v>
      </c>
      <c r="C15" s="13">
        <f t="shared" si="0"/>
        <v>1.0000000000000002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Données NH</vt:lpstr>
      <vt:lpstr>Données opérations</vt:lpstr>
      <vt:lpstr>Listes</vt:lpstr>
      <vt:lpstr>Avancement</vt:lpstr>
      <vt:lpstr>Cumul_avancement</vt:lpstr>
      <vt:lpstr>Liste_RO</vt:lpstr>
      <vt:lpstr>Phases</vt:lpstr>
      <vt:lpstr>'Données opérations'!Zone_d_impression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2021-11-16T16:07:31Z</dcterms:created>
  <dcterms:modified xsi:type="dcterms:W3CDTF">2021-11-17T10:26:49Z</dcterms:modified>
</cp:coreProperties>
</file>