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3. TABLEAUX DE BORD\HONORAIRES PAC\Prévisionnel HONO 2021\"/>
    </mc:Choice>
  </mc:AlternateContent>
  <xr:revisionPtr revIDLastSave="0" documentId="13_ncr:1_{C5567631-4CC5-4637-B681-1C98A5376350}" xr6:coauthVersionLast="47" xr6:coauthVersionMax="47" xr10:uidLastSave="{00000000-0000-0000-0000-000000000000}"/>
  <bookViews>
    <workbookView xWindow="30612" yWindow="996" windowWidth="23256" windowHeight="12576" activeTab="1" xr2:uid="{9CD57E18-CC0D-4CA0-8911-CF594DD188F0}"/>
  </bookViews>
  <sheets>
    <sheet name="Données NH" sheetId="1" r:id="rId1"/>
    <sheet name="Données opérations" sheetId="3" r:id="rId2"/>
    <sheet name="Listes" sheetId="2" r:id="rId3"/>
  </sheets>
  <definedNames>
    <definedName name="_xlnm._FilterDatabase" localSheetId="2" hidden="1">Listes!$G$1:$G$6</definedName>
    <definedName name="Avancement">Listes!$A$1:$A$15</definedName>
    <definedName name="Cumul_avancement">Listes!$A$1:$C$15</definedName>
    <definedName name="Liste_RO">Listes!$G$1:$G$6</definedName>
    <definedName name="Phases">Listes!$E$1:$E$10</definedName>
    <definedName name="_xlnm.Print_Area" localSheetId="1">'Données opérations'!$A$1:$H$23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3" l="1"/>
  <c r="G3" i="3"/>
  <c r="G4" i="3"/>
  <c r="G7" i="3"/>
  <c r="F4" i="3"/>
  <c r="F3" i="3"/>
  <c r="H4" i="3" l="1"/>
  <c r="C1" i="2"/>
  <c r="C2" i="2" s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F2" i="3"/>
  <c r="F13" i="1"/>
  <c r="F17" i="1"/>
  <c r="F15" i="1"/>
  <c r="H2" i="3" l="1"/>
  <c r="H3" i="3"/>
</calcChain>
</file>

<file path=xl/sharedStrings.xml><?xml version="1.0" encoding="utf-8"?>
<sst xmlns="http://schemas.openxmlformats.org/spreadsheetml/2006/main" count="144" uniqueCount="44">
  <si>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</si>
  <si>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</si>
  <si>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</si>
  <si>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</si>
  <si>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</si>
  <si>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</si>
  <si>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</si>
  <si>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</si>
  <si>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</si>
  <si>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</si>
  <si>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</si>
  <si>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</si>
  <si>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</si>
  <si>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</si>
  <si>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</si>
  <si>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</si>
  <si>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</si>
  <si>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</si>
  <si>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</si>
  <si>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</si>
  <si>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</si>
  <si>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</si>
  <si>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</si>
  <si>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</si>
  <si>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</si>
  <si>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</si>
  <si>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</si>
  <si>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</si>
  <si>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</si>
  <si>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</si>
  <si>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</si>
  <si>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</si>
  <si>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</si>
  <si>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</si>
  <si>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</si>
  <si>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ligne devrait se colorier en gris</t>
  </si>
  <si>
    <t>RO</t>
  </si>
  <si>
    <t>LXC</t>
  </si>
  <si>
    <t>JER</t>
  </si>
  <si>
    <t>MHO</t>
  </si>
  <si>
    <t>TQU</t>
  </si>
  <si>
    <t>YFR</t>
  </si>
  <si>
    <t>OPO</t>
  </si>
  <si>
    <t>Bougainvillées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</si>
</sst>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34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0" fontId="3" fillId="0" borderId="0" xfId="0" applyFont="1"/>
    <xf numFmtId="9" fontId="9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4" fontId="0" fillId="0" borderId="0" xfId="0" applyNumberFormat="1" applyBorder="1"/>
    <xf numFmtId="9" fontId="0" fillId="0" borderId="0" xfId="1" applyFont="1" applyBorder="1"/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 applyBorder="1"/>
    <xf numFmtId="10" fontId="0" fillId="0" borderId="0" xfId="1" applyNumberFormat="1" applyFont="1"/>
  </cellXfs>
  <cellStyles count="3">
    <cellStyle name="Normal" xfId="0" builtinId="0"/>
    <cellStyle name="Normal 4" xfId="2" xr:uid="{D23C44B8-6C60-4E82-999D-F544AE996021}"/>
    <cellStyle name="Pourcentage" xfId="1" builtinId="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fill>
        <patternFill>
          <bgColor rgb="FFCCCCFF"/>
        </patternFill>
      </fill>
    </dxf>
    <dxf>
      <fill>
        <patternFill>
          <bgColor rgb="FFC4884C"/>
        </patternFill>
      </fill>
    </dxf>
  </dxfs>
  <tableStyles count="0" defaultTableStyle="TableStyleMedium2" defaultPivotStyle="PivotStyleLight16"/>
  <colors>
    <mruColors>
      <color rgb="FFC4884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BD%20Honorair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7.329498495368" createdVersion="7" refreshedVersion="7" minRefreshableVersion="3" recordCount="26" xr:uid="{C67BBA13-DD21-4F11-BDCE-44707AAC448D}">
  <cacheSource type="worksheet">
    <worksheetSource ref="A1:F27" sheet="Données NH" r:id="rId2"/>
  </cacheSource>
  <cacheFields count="8">
    <cacheField name="OPERATION" numFmtId="0">
      <sharedItems count="3">
        <s v="100 Marches"/>
        <s v="Bellevue A-B-C"/>
        <s v="Bougainvillées"/>
      </sharedItems>
    </cacheField>
    <cacheField name="PROG" numFmtId="0">
      <sharedItems containsSemiMixedTypes="0" containsString="0" containsNumber="1" containsInteger="1" minValue="2017" maxValue="2018" count="2">
        <n v="2017"/>
        <n v="2018"/>
      </sharedItems>
    </cacheField>
    <cacheField name="RO" numFmtId="0">
      <sharedItems count="1">
        <s v="JER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0-12-15T00:00:00" count="11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04-22T00:00:00"/>
        <d v="2020-12-14T00:00:00"/>
        <d v="2019-12-05T00:00:00"/>
      </sharedItems>
      <fieldGroup par="7" base="4">
        <rangePr groupBy="months" startDate="2017-04-19T00:00:00" endDate="2020-12-15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20"/>
        </groupItems>
      </fieldGroup>
    </cacheField>
    <cacheField name="Montant" numFmtId="4">
      <sharedItems containsSemiMixedTypes="0" containsString="0" containsNumber="1" minValue="80.19" maxValue="38987.93"/>
    </cacheField>
    <cacheField name="Trimestres" numFmtId="0" databaseField="0">
      <fieldGroup base="4">
        <rangePr groupBy="quarters" startDate="2017-04-19T00:00:00" endDate="2020-12-15T00:00:00"/>
        <groupItems count="6">
          <s v="&lt;19/04/2017"/>
          <s v="Trimestre1"/>
          <s v="Trimestre2"/>
          <s v="Trimestre3"/>
          <s v="Trimestre4"/>
          <s v="&gt;15/12/2020"/>
        </groupItems>
      </fieldGroup>
    </cacheField>
    <cacheField name="Années" numFmtId="0" databaseField="0">
      <fieldGroup base="4">
        <rangePr groupBy="years" startDate="2017-04-19T00:00:00" endDate="2020-12-15T00:00:00"/>
        <groupItems count="6">
          <s v="&lt;19/04/2017"/>
          <s v="2017"/>
          <s v="2018"/>
          <s v="2019"/>
          <s v="2020"/>
          <s v="&gt;15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x v="0"/>
    <s v="Programmation"/>
    <x v="0"/>
    <n v="947.34"/>
  </r>
  <r>
    <x v="0"/>
    <x v="0"/>
    <x v="0"/>
    <s v="APS"/>
    <x v="1"/>
    <n v="1419.87"/>
  </r>
  <r>
    <x v="0"/>
    <x v="0"/>
    <x v="0"/>
    <s v="APD"/>
    <x v="2"/>
    <n v="946.88"/>
  </r>
  <r>
    <x v="0"/>
    <x v="0"/>
    <x v="0"/>
    <s v="PRO"/>
    <x v="3"/>
    <n v="1405.68"/>
  </r>
  <r>
    <x v="1"/>
    <x v="1"/>
    <x v="0"/>
    <s v="ESQ"/>
    <x v="3"/>
    <n v="21651.8"/>
  </r>
  <r>
    <x v="0"/>
    <x v="0"/>
    <x v="0"/>
    <s v="CAO"/>
    <x v="4"/>
    <n v="471.98"/>
  </r>
  <r>
    <x v="1"/>
    <x v="1"/>
    <x v="0"/>
    <s v="APD"/>
    <x v="4"/>
    <n v="38987.93"/>
  </r>
  <r>
    <x v="0"/>
    <x v="0"/>
    <x v="0"/>
    <s v="OS"/>
    <x v="5"/>
    <n v="948.01"/>
  </r>
  <r>
    <x v="1"/>
    <x v="1"/>
    <x v="0"/>
    <s v="PRO"/>
    <x v="5"/>
    <n v="26028.43"/>
  </r>
  <r>
    <x v="0"/>
    <x v="0"/>
    <x v="0"/>
    <s v="OPR"/>
    <x v="6"/>
    <n v="2631.3"/>
  </r>
  <r>
    <x v="1"/>
    <x v="1"/>
    <x v="0"/>
    <s v="CAO"/>
    <x v="6"/>
    <n v="8965.65"/>
  </r>
  <r>
    <x v="0"/>
    <x v="0"/>
    <x v="0"/>
    <s v="Réception"/>
    <x v="7"/>
    <n v="186.52"/>
  </r>
  <r>
    <x v="1"/>
    <x v="1"/>
    <x v="0"/>
    <s v="OS"/>
    <x v="7"/>
    <n v="17378.400000000001"/>
  </r>
  <r>
    <x v="1"/>
    <x v="1"/>
    <x v="0"/>
    <n v="0.2"/>
    <x v="8"/>
    <n v="8685.369999999999"/>
  </r>
  <r>
    <x v="0"/>
    <x v="0"/>
    <x v="0"/>
    <s v="Bilan final"/>
    <x v="9"/>
    <n v="471.45"/>
  </r>
  <r>
    <x v="1"/>
    <x v="1"/>
    <x v="0"/>
    <n v="0.75"/>
    <x v="9"/>
    <n v="29685.360000000001"/>
  </r>
  <r>
    <x v="2"/>
    <x v="0"/>
    <x v="0"/>
    <s v="ESQ"/>
    <x v="0"/>
    <n v="6277.49"/>
  </r>
  <r>
    <x v="2"/>
    <x v="0"/>
    <x v="0"/>
    <s v="APS"/>
    <x v="1"/>
    <n v="4217.67"/>
  </r>
  <r>
    <x v="2"/>
    <x v="0"/>
    <x v="0"/>
    <s v="APD"/>
    <x v="2"/>
    <n v="4198.05"/>
  </r>
  <r>
    <x v="2"/>
    <x v="0"/>
    <x v="0"/>
    <s v="PRO"/>
    <x v="3"/>
    <n v="6266.24"/>
  </r>
  <r>
    <x v="2"/>
    <x v="0"/>
    <x v="0"/>
    <s v="CAO"/>
    <x v="4"/>
    <n v="2095.94"/>
  </r>
  <r>
    <x v="2"/>
    <x v="0"/>
    <x v="0"/>
    <s v="OS"/>
    <x v="5"/>
    <n v="6231.66"/>
  </r>
  <r>
    <x v="2"/>
    <x v="0"/>
    <x v="0"/>
    <s v="OPR"/>
    <x v="6"/>
    <n v="4170.1899999999996"/>
  </r>
  <r>
    <x v="2"/>
    <x v="0"/>
    <x v="0"/>
    <n v="0.95"/>
    <x v="7"/>
    <n v="4130.45"/>
  </r>
  <r>
    <x v="2"/>
    <x v="0"/>
    <x v="0"/>
    <s v="OPR"/>
    <x v="10"/>
    <n v="10921.2"/>
  </r>
  <r>
    <x v="2"/>
    <x v="0"/>
    <x v="0"/>
    <s v="Bilan final"/>
    <x v="9"/>
    <n v="80.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1676B1-0FA0-4048-B962-1E6366A9278D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O" colHeaderCaption="ANNEE NH">
  <location ref="I22:N25" firstHeaderRow="1" firstDataRow="2" firstDataCol="1"/>
  <pivotFields count="8">
    <pivotField showAll="0"/>
    <pivotField showAll="0"/>
    <pivotField axis="axisRow" showAll="0">
      <items count="2">
        <item x="0"/>
        <item t="default"/>
      </items>
    </pivotField>
    <pivotField showAll="0"/>
    <pivotField numFmtId="14" showAll="0"/>
    <pivotField dataField="1" numFmtId="4" showAll="0"/>
    <pivotField showAll="0" defaultSubtotal="0"/>
    <pivotField axis="axisCol" showAll="0" defaultSubtotal="0">
      <items count="6">
        <item x="0"/>
        <item x="1"/>
        <item x="2"/>
        <item x="3"/>
        <item x="4"/>
        <item x="5"/>
      </items>
    </pivotField>
  </pivotFields>
  <rowFields count="1">
    <field x="2"/>
  </rowFields>
  <rowItems count="2">
    <i>
      <x/>
    </i>
    <i t="grand">
      <x/>
    </i>
  </rowItems>
  <colFields count="1">
    <field x="7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5" baseField="0" baseItem="0"/>
  </dataFields>
  <formats count="2">
    <format dxfId="20">
      <pivotArea collapsedLevelsAreSubtotals="1" fieldPosition="0">
        <references count="1">
          <reference field="2" count="0"/>
        </references>
      </pivotArea>
    </format>
    <format dxfId="19">
      <pivotArea grandRow="1"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177A3E-A696-4E20-B443-BEBBA300027C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I2:N9" firstHeaderRow="1" firstDataRow="2" firstDataCol="1"/>
  <pivotFields count="8"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2">
    <field x="1"/>
    <field x="0"/>
  </rowFields>
  <rowItems count="6">
    <i>
      <x/>
    </i>
    <i r="1">
      <x/>
    </i>
    <i r="1">
      <x v="2"/>
    </i>
    <i>
      <x v="1"/>
    </i>
    <i r="1">
      <x v="1"/>
    </i>
    <i t="grand">
      <x/>
    </i>
  </rowItems>
  <colFields count="1">
    <field x="7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5" baseField="0" baseItem="0" numFmtId="4"/>
  </dataFields>
  <formats count="4">
    <format dxfId="24">
      <pivotArea outline="0" collapsedLevelsAreSubtotals="1" fieldPosition="0"/>
    </format>
    <format dxfId="23">
      <pivotArea dataOnly="0" labelOnly="1" fieldPosition="0">
        <references count="1">
          <reference field="7" count="4">
            <x v="1"/>
            <x v="2"/>
            <x v="3"/>
            <x v="4"/>
          </reference>
        </references>
      </pivotArea>
    </format>
    <format dxfId="22">
      <pivotArea dataOnly="0" labelOnly="1" grandCol="1" outline="0" fieldPosition="0"/>
    </format>
    <format dxfId="21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B9105D-7129-40B6-90D9-BE2F85E85C4F}" name="Tableau5" displayName="Tableau5" ref="A1:F27" totalsRowShown="0" headerRowDxfId="18" dataDxfId="17" tableBorderDxfId="16">
  <autoFilter ref="A1:F27" xr:uid="{7DB9105D-7129-40B6-90D9-BE2F85E85C4F}"/>
  <tableColumns count="6">
    <tableColumn id="1" xr3:uid="{0AE6EBF0-E595-49D2-BC6E-F1193642A839}" name="OPERATION" dataDxfId="15"/>
    <tableColumn id="2" xr3:uid="{151CEA0A-778E-4D20-A8B9-5E0ECE23EAA1}" name="PROG" dataDxfId="14"/>
    <tableColumn id="3" xr3:uid="{9A346B99-CC1C-4943-B69A-87D73C313427}" name="RO" dataDxfId="13"/>
    <tableColumn id="4" xr3:uid="{D801E0B8-3E48-42FE-831D-9E9DC2B16730}" name="Avancement facturé" dataDxfId="12"/>
    <tableColumn id="5" xr3:uid="{F2C33E77-900B-4AC5-A327-6D70E05F0928}" name="Date" dataDxfId="11"/>
    <tableColumn id="6" xr3:uid="{80995F43-F6CE-45F8-8778-95A65833FCEC}" name="Montant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H4" totalsRowShown="0" headerRowDxfId="8">
  <autoFilter ref="A1:H4" xr:uid="{3AFDED57-87FC-447A-8A89-3B06FAAD491C}"/>
  <tableColumns count="8">
    <tableColumn id="1" xr3:uid="{4616D89F-0E22-4CED-82AC-543649D66FA1}" name="OPERATION" dataDxfId="7"/>
    <tableColumn id="2" xr3:uid="{AF5672A4-9A39-4E72-9EF6-4CEDCEB65D5B}" name="PROG" dataDxfId="6"/>
    <tableColumn id="3" xr3:uid="{5A4DFEDB-11CD-44FA-9DC5-DB9A4B7135F0}" name="Phase" dataDxfId="5"/>
    <tableColumn id="4" xr3:uid="{62AC1163-FD36-4496-9A5E-4112F5314AC5}" name="PRP" dataDxfId="4"/>
    <tableColumn id="5" xr3:uid="{8DFB4078-F42C-4200-BC63-048E22D0DA30}" name="TOTAL HONORAIRES" dataDxfId="3"/>
    <tableColumn id="6" xr3:uid="{4EBAD371-C200-415C-8B84-5AC37CA266AB}" name="CUMUL HONORAIRES" dataDxfId="2">
      <calculatedColumnFormula>SUMIF('Données NH'!$A$2:$A$27,'Données opérations'!A2,'Données NH'!$F$2:$F$27)</calculatedColumnFormula>
    </tableColumn>
    <tableColumn id="7" xr3:uid="{539A8C64-D5B8-4F2F-B0ED-C729FDAC3B8E}" name="% AVANCEMENT" dataDxfId="0" dataCellStyle="Pourcentage">
      <calculatedColumnFormula>ROUND(F2/E2,3)</calculatedColumnFormula>
    </tableColumn>
    <tableColumn id="8" xr3:uid="{DD77A7FE-C521-437D-B587-CBEE5D1FF6E1}" name="AVANCEMENT FACTURE" dataDxfId="1">
      <calculatedColumnFormula>_xlfn.XLOOKUP(G2,Listes!$C$1:$C$15,Avancement,"?",1)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N27"/>
  <sheetViews>
    <sheetView topLeftCell="A4" workbookViewId="0">
      <selection activeCell="D27" sqref="D27"/>
    </sheetView>
  </sheetViews>
  <sheetFormatPr baseColWidth="10" defaultRowHeight="14.4"/>
  <cols>
    <col min="1" max="1" width="15.44140625" style="2" bestFit="1" customWidth="1"/>
    <col min="2" max="2" width="11.5546875" style="2"/>
    <col min="3" max="4" width="20" style="2" customWidth="1"/>
    <col min="5" max="5" width="11.5546875" style="2"/>
    <col min="8" max="9" width="18" bestFit="1" customWidth="1"/>
    <col min="10" max="10" width="12.109375" bestFit="1" customWidth="1"/>
    <col min="11" max="13" width="9" bestFit="1" customWidth="1"/>
    <col min="14" max="15" width="11.88671875" bestFit="1" customWidth="1"/>
    <col min="16" max="16" width="14.5546875" bestFit="1" customWidth="1"/>
    <col min="17" max="17" width="11.88671875" bestFit="1" customWidth="1"/>
    <col min="18" max="18" width="14.5546875" bestFit="1" customWidth="1"/>
    <col min="19" max="19" width="9.6640625" bestFit="1" customWidth="1"/>
    <col min="20" max="20" width="11.88671875" bestFit="1" customWidth="1"/>
    <col min="21" max="21" width="14.5546875" bestFit="1" customWidth="1"/>
    <col min="22" max="22" width="11.88671875" bestFit="1" customWidth="1"/>
    <col min="23" max="23" width="14.5546875" bestFit="1" customWidth="1"/>
    <col min="24" max="24" width="9.6640625" bestFit="1" customWidth="1"/>
    <col min="25" max="25" width="11.88671875" bestFit="1" customWidth="1"/>
    <col min="26" max="26" width="14.5546875" bestFit="1" customWidth="1"/>
    <col min="27" max="27" width="11.88671875" bestFit="1" customWidth="1"/>
    <col min="28" max="28" width="14.5546875" bestFit="1" customWidth="1"/>
    <col min="29" max="29" width="9.6640625" bestFit="1" customWidth="1"/>
    <col min="30" max="30" width="11.88671875" bestFit="1" customWidth="1"/>
  </cols>
  <sheetData>
    <row r="1" spans="1:14" s="1" customFormat="1">
      <c r="A1" s="10" t="s">
        <v>0</v>
      </c>
      <c r="B1" s="10" t="s">
        <v>1</v>
      </c>
      <c r="C1" s="10" t="s">
        <v>36</v>
      </c>
      <c r="D1" s="10" t="s">
        <v>2</v>
      </c>
      <c r="E1" s="10" t="s">
        <v>3</v>
      </c>
      <c r="F1" s="10" t="s">
        <v>4</v>
      </c>
    </row>
    <row r="2" spans="1:14">
      <c r="A2" s="9" t="s">
        <v>5</v>
      </c>
      <c r="B2" s="9">
        <v>2017</v>
      </c>
      <c r="C2" s="9" t="s">
        <v>38</v>
      </c>
      <c r="D2" s="9" t="s">
        <v>13</v>
      </c>
      <c r="E2" s="27">
        <v>42844</v>
      </c>
      <c r="F2" s="29">
        <v>947.34</v>
      </c>
      <c r="I2" s="3" t="s">
        <v>23</v>
      </c>
      <c r="J2" s="3" t="s">
        <v>24</v>
      </c>
    </row>
    <row r="3" spans="1:14">
      <c r="A3" s="9" t="s">
        <v>5</v>
      </c>
      <c r="B3" s="9">
        <v>2017</v>
      </c>
      <c r="C3" s="9" t="s">
        <v>38</v>
      </c>
      <c r="D3" s="9" t="s">
        <v>8</v>
      </c>
      <c r="E3" s="27">
        <v>42891</v>
      </c>
      <c r="F3" s="29">
        <v>1419.87</v>
      </c>
      <c r="I3" s="3" t="s">
        <v>1</v>
      </c>
      <c r="J3" s="5" t="s">
        <v>19</v>
      </c>
      <c r="K3" s="5" t="s">
        <v>20</v>
      </c>
      <c r="L3" s="5" t="s">
        <v>21</v>
      </c>
      <c r="M3" s="5" t="s">
        <v>22</v>
      </c>
      <c r="N3" s="5" t="s">
        <v>18</v>
      </c>
    </row>
    <row r="4" spans="1:14">
      <c r="A4" s="9" t="s">
        <v>5</v>
      </c>
      <c r="B4" s="9">
        <v>2017</v>
      </c>
      <c r="C4" s="9" t="s">
        <v>38</v>
      </c>
      <c r="D4" s="9" t="s">
        <v>10</v>
      </c>
      <c r="E4" s="27">
        <v>42916</v>
      </c>
      <c r="F4" s="29">
        <v>946.88</v>
      </c>
      <c r="I4" s="4">
        <v>2017</v>
      </c>
      <c r="J4" s="6">
        <v>25679.219999999998</v>
      </c>
      <c r="K4" s="6">
        <v>9747.59</v>
      </c>
      <c r="L4" s="6">
        <v>22039.66</v>
      </c>
      <c r="M4" s="6">
        <v>551.64</v>
      </c>
      <c r="N4" s="6">
        <v>58018.11</v>
      </c>
    </row>
    <row r="5" spans="1:14">
      <c r="A5" s="9" t="s">
        <v>5</v>
      </c>
      <c r="B5" s="9">
        <v>2017</v>
      </c>
      <c r="C5" s="9" t="s">
        <v>38</v>
      </c>
      <c r="D5" s="9" t="s">
        <v>14</v>
      </c>
      <c r="E5" s="27">
        <v>43081</v>
      </c>
      <c r="F5" s="29">
        <v>1405.68</v>
      </c>
      <c r="I5" s="8" t="s">
        <v>5</v>
      </c>
      <c r="J5" s="6">
        <v>4719.7700000000004</v>
      </c>
      <c r="K5" s="6">
        <v>1419.99</v>
      </c>
      <c r="L5" s="6">
        <v>2817.82</v>
      </c>
      <c r="M5" s="6">
        <v>471.45</v>
      </c>
      <c r="N5" s="6">
        <v>9429.0300000000007</v>
      </c>
    </row>
    <row r="6" spans="1:14">
      <c r="A6" s="9" t="s">
        <v>6</v>
      </c>
      <c r="B6" s="9">
        <v>2018</v>
      </c>
      <c r="C6" s="9" t="s">
        <v>38</v>
      </c>
      <c r="D6" s="9" t="s">
        <v>7</v>
      </c>
      <c r="E6" s="27">
        <v>43081</v>
      </c>
      <c r="F6" s="29">
        <v>21651.8</v>
      </c>
      <c r="I6" s="8" t="s">
        <v>43</v>
      </c>
      <c r="J6" s="6">
        <v>20959.449999999997</v>
      </c>
      <c r="K6" s="6">
        <v>8327.6</v>
      </c>
      <c r="L6" s="6">
        <v>19221.84</v>
      </c>
      <c r="M6" s="6">
        <v>80.19</v>
      </c>
      <c r="N6" s="6">
        <v>48589.08</v>
      </c>
    </row>
    <row r="7" spans="1:14">
      <c r="A7" s="9" t="s">
        <v>5</v>
      </c>
      <c r="B7" s="9">
        <v>2017</v>
      </c>
      <c r="C7" s="9" t="s">
        <v>38</v>
      </c>
      <c r="D7" s="9" t="s">
        <v>11</v>
      </c>
      <c r="E7" s="27">
        <v>43293</v>
      </c>
      <c r="F7" s="29">
        <v>471.98</v>
      </c>
      <c r="I7" s="4">
        <v>2018</v>
      </c>
      <c r="J7" s="6">
        <v>21651.8</v>
      </c>
      <c r="K7" s="6">
        <v>65016.36</v>
      </c>
      <c r="L7" s="6">
        <v>26344.050000000003</v>
      </c>
      <c r="M7" s="6">
        <v>38370.729999999996</v>
      </c>
      <c r="N7" s="6">
        <v>151382.94</v>
      </c>
    </row>
    <row r="8" spans="1:14">
      <c r="A8" s="9" t="s">
        <v>6</v>
      </c>
      <c r="B8" s="9">
        <v>2018</v>
      </c>
      <c r="C8" s="9" t="s">
        <v>38</v>
      </c>
      <c r="D8" s="9" t="s">
        <v>10</v>
      </c>
      <c r="E8" s="27">
        <v>43293</v>
      </c>
      <c r="F8" s="29">
        <v>38987.93</v>
      </c>
      <c r="I8" s="8" t="s">
        <v>6</v>
      </c>
      <c r="J8" s="6">
        <v>21651.8</v>
      </c>
      <c r="K8" s="6">
        <v>65016.36</v>
      </c>
      <c r="L8" s="6">
        <v>26344.050000000003</v>
      </c>
      <c r="M8" s="6">
        <v>38370.729999999996</v>
      </c>
      <c r="N8" s="6">
        <v>151382.94</v>
      </c>
    </row>
    <row r="9" spans="1:14">
      <c r="A9" s="9" t="s">
        <v>5</v>
      </c>
      <c r="B9" s="9">
        <v>2017</v>
      </c>
      <c r="C9" s="9" t="s">
        <v>38</v>
      </c>
      <c r="D9" s="9" t="s">
        <v>12</v>
      </c>
      <c r="E9" s="27">
        <v>43465</v>
      </c>
      <c r="F9" s="29">
        <v>948.01</v>
      </c>
      <c r="I9" s="4" t="s">
        <v>18</v>
      </c>
      <c r="J9" s="6">
        <v>47331.02</v>
      </c>
      <c r="K9" s="6">
        <v>74763.95</v>
      </c>
      <c r="L9" s="6">
        <v>48383.710000000006</v>
      </c>
      <c r="M9" s="6">
        <v>38922.369999999995</v>
      </c>
      <c r="N9" s="6">
        <v>209401.05</v>
      </c>
    </row>
    <row r="10" spans="1:14">
      <c r="A10" s="9" t="s">
        <v>6</v>
      </c>
      <c r="B10" s="9">
        <v>2018</v>
      </c>
      <c r="C10" s="9" t="s">
        <v>38</v>
      </c>
      <c r="D10" s="9" t="s">
        <v>14</v>
      </c>
      <c r="E10" s="27">
        <v>43465</v>
      </c>
      <c r="F10" s="29">
        <v>26028.43</v>
      </c>
    </row>
    <row r="11" spans="1:14">
      <c r="A11" s="9" t="s">
        <v>5</v>
      </c>
      <c r="B11" s="9">
        <v>2017</v>
      </c>
      <c r="C11" s="9" t="s">
        <v>38</v>
      </c>
      <c r="D11" s="9" t="s">
        <v>15</v>
      </c>
      <c r="E11" s="27">
        <v>43608</v>
      </c>
      <c r="F11" s="29">
        <v>2631.3</v>
      </c>
    </row>
    <row r="12" spans="1:14">
      <c r="A12" s="9" t="s">
        <v>6</v>
      </c>
      <c r="B12" s="9">
        <v>2018</v>
      </c>
      <c r="C12" s="9" t="s">
        <v>38</v>
      </c>
      <c r="D12" s="9" t="s">
        <v>11</v>
      </c>
      <c r="E12" s="27">
        <v>43608</v>
      </c>
      <c r="F12" s="29">
        <v>8965.65</v>
      </c>
    </row>
    <row r="13" spans="1:14">
      <c r="A13" s="9" t="s">
        <v>5</v>
      </c>
      <c r="B13" s="9">
        <v>2017</v>
      </c>
      <c r="C13" s="9" t="s">
        <v>38</v>
      </c>
      <c r="D13" s="9" t="s">
        <v>16</v>
      </c>
      <c r="E13" s="27">
        <v>43783</v>
      </c>
      <c r="F13" s="29">
        <f>186.52</f>
        <v>186.52</v>
      </c>
    </row>
    <row r="14" spans="1:14">
      <c r="A14" s="9" t="s">
        <v>6</v>
      </c>
      <c r="B14" s="9">
        <v>2018</v>
      </c>
      <c r="C14" s="9" t="s">
        <v>38</v>
      </c>
      <c r="D14" s="9" t="s">
        <v>12</v>
      </c>
      <c r="E14" s="27">
        <v>43783</v>
      </c>
      <c r="F14" s="29">
        <v>17378.400000000001</v>
      </c>
    </row>
    <row r="15" spans="1:14">
      <c r="A15" s="9" t="s">
        <v>6</v>
      </c>
      <c r="B15" s="9">
        <v>2018</v>
      </c>
      <c r="C15" s="9" t="s">
        <v>38</v>
      </c>
      <c r="D15" s="28">
        <v>0.2</v>
      </c>
      <c r="E15" s="27">
        <v>43943</v>
      </c>
      <c r="F15" s="29">
        <f>5309.94+3375.43</f>
        <v>8685.369999999999</v>
      </c>
    </row>
    <row r="16" spans="1:14">
      <c r="A16" s="9" t="s">
        <v>5</v>
      </c>
      <c r="B16" s="9">
        <v>2017</v>
      </c>
      <c r="C16" s="9" t="s">
        <v>38</v>
      </c>
      <c r="D16" s="9" t="s">
        <v>17</v>
      </c>
      <c r="E16" s="27">
        <v>44179</v>
      </c>
      <c r="F16" s="29">
        <v>471.45</v>
      </c>
    </row>
    <row r="17" spans="1:14">
      <c r="A17" s="9" t="s">
        <v>6</v>
      </c>
      <c r="B17" s="9">
        <v>2018</v>
      </c>
      <c r="C17" s="9" t="s">
        <v>38</v>
      </c>
      <c r="D17" s="28">
        <v>0.75</v>
      </c>
      <c r="E17" s="27">
        <v>44179</v>
      </c>
      <c r="F17" s="29">
        <f>13797.55+15887.81</f>
        <v>29685.360000000001</v>
      </c>
    </row>
    <row r="18" spans="1:14">
      <c r="A18" s="9" t="s">
        <v>43</v>
      </c>
      <c r="B18" s="9">
        <v>2017</v>
      </c>
      <c r="C18" s="9" t="s">
        <v>38</v>
      </c>
      <c r="D18" s="9" t="s">
        <v>7</v>
      </c>
      <c r="E18" s="27">
        <v>42844</v>
      </c>
      <c r="F18" s="29">
        <v>6277.49</v>
      </c>
    </row>
    <row r="19" spans="1:14">
      <c r="A19" s="9" t="s">
        <v>43</v>
      </c>
      <c r="B19" s="9">
        <v>2017</v>
      </c>
      <c r="C19" s="9" t="s">
        <v>38</v>
      </c>
      <c r="D19" s="9" t="s">
        <v>8</v>
      </c>
      <c r="E19" s="27">
        <v>42891</v>
      </c>
      <c r="F19" s="29">
        <v>4217.67</v>
      </c>
    </row>
    <row r="20" spans="1:14">
      <c r="A20" s="9" t="s">
        <v>43</v>
      </c>
      <c r="B20" s="9">
        <v>2017</v>
      </c>
      <c r="C20" s="9" t="s">
        <v>38</v>
      </c>
      <c r="D20" s="9" t="s">
        <v>10</v>
      </c>
      <c r="E20" s="27">
        <v>42916</v>
      </c>
      <c r="F20" s="29">
        <v>4198.05</v>
      </c>
    </row>
    <row r="21" spans="1:14">
      <c r="A21" s="9" t="s">
        <v>43</v>
      </c>
      <c r="B21" s="9">
        <v>2017</v>
      </c>
      <c r="C21" s="9" t="s">
        <v>38</v>
      </c>
      <c r="D21" s="9" t="s">
        <v>14</v>
      </c>
      <c r="E21" s="27">
        <v>43081</v>
      </c>
      <c r="F21" s="29">
        <v>6266.24</v>
      </c>
    </row>
    <row r="22" spans="1:14">
      <c r="A22" s="9" t="s">
        <v>43</v>
      </c>
      <c r="B22" s="9">
        <v>2017</v>
      </c>
      <c r="C22" s="9" t="s">
        <v>38</v>
      </c>
      <c r="D22" s="9" t="s">
        <v>11</v>
      </c>
      <c r="E22" s="27">
        <v>43293</v>
      </c>
      <c r="F22" s="29">
        <v>2095.94</v>
      </c>
      <c r="I22" s="3" t="s">
        <v>23</v>
      </c>
      <c r="J22" s="3" t="s">
        <v>24</v>
      </c>
    </row>
    <row r="23" spans="1:14">
      <c r="A23" s="9" t="s">
        <v>43</v>
      </c>
      <c r="B23" s="9">
        <v>2017</v>
      </c>
      <c r="C23" s="9" t="s">
        <v>38</v>
      </c>
      <c r="D23" s="9" t="s">
        <v>12</v>
      </c>
      <c r="E23" s="27">
        <v>43465</v>
      </c>
      <c r="F23" s="29">
        <v>6231.66</v>
      </c>
      <c r="I23" s="3" t="s">
        <v>36</v>
      </c>
      <c r="J23" t="s">
        <v>19</v>
      </c>
      <c r="K23" t="s">
        <v>20</v>
      </c>
      <c r="L23" t="s">
        <v>21</v>
      </c>
      <c r="M23" t="s">
        <v>22</v>
      </c>
      <c r="N23" t="s">
        <v>18</v>
      </c>
    </row>
    <row r="24" spans="1:14">
      <c r="A24" s="9" t="s">
        <v>43</v>
      </c>
      <c r="B24" s="9">
        <v>2017</v>
      </c>
      <c r="C24" s="9" t="s">
        <v>38</v>
      </c>
      <c r="D24" s="9" t="s">
        <v>15</v>
      </c>
      <c r="E24" s="27">
        <v>43608</v>
      </c>
      <c r="F24" s="29">
        <v>4170.1899999999996</v>
      </c>
      <c r="I24" s="4" t="s">
        <v>38</v>
      </c>
      <c r="J24" s="7">
        <v>47331.02</v>
      </c>
      <c r="K24" s="7">
        <v>74763.950000000012</v>
      </c>
      <c r="L24" s="7">
        <v>48383.710000000006</v>
      </c>
      <c r="M24" s="7">
        <v>38922.370000000003</v>
      </c>
      <c r="N24" s="7">
        <v>209401.05</v>
      </c>
    </row>
    <row r="25" spans="1:14">
      <c r="A25" s="9" t="s">
        <v>43</v>
      </c>
      <c r="B25" s="9">
        <v>2017</v>
      </c>
      <c r="C25" s="9" t="s">
        <v>38</v>
      </c>
      <c r="D25" s="30">
        <v>0.95</v>
      </c>
      <c r="E25" s="27">
        <v>43783</v>
      </c>
      <c r="F25" s="29">
        <v>4130.45</v>
      </c>
      <c r="I25" s="4" t="s">
        <v>18</v>
      </c>
      <c r="J25" s="7">
        <v>47331.02</v>
      </c>
      <c r="K25" s="7">
        <v>74763.950000000012</v>
      </c>
      <c r="L25" s="7">
        <v>48383.710000000006</v>
      </c>
      <c r="M25" s="7">
        <v>38922.370000000003</v>
      </c>
      <c r="N25" s="7">
        <v>209401.05</v>
      </c>
    </row>
    <row r="26" spans="1:14">
      <c r="A26" s="9" t="s">
        <v>43</v>
      </c>
      <c r="B26" s="9">
        <v>2017</v>
      </c>
      <c r="C26" s="9" t="s">
        <v>38</v>
      </c>
      <c r="D26" s="9" t="s">
        <v>15</v>
      </c>
      <c r="E26" s="27">
        <v>43804</v>
      </c>
      <c r="F26" s="29">
        <v>10921.2</v>
      </c>
    </row>
    <row r="27" spans="1:14">
      <c r="A27" s="9" t="s">
        <v>43</v>
      </c>
      <c r="B27" s="9">
        <v>2017</v>
      </c>
      <c r="C27" s="9" t="s">
        <v>38</v>
      </c>
      <c r="D27" s="9" t="s">
        <v>16</v>
      </c>
      <c r="E27" s="27">
        <v>44179</v>
      </c>
      <c r="F27" s="29">
        <v>80.19</v>
      </c>
    </row>
  </sheetData>
  <conditionalFormatting sqref="A2:F27">
    <cfRule type="expression" dxfId="26" priority="1">
      <formula>$B2=2018</formula>
    </cfRule>
    <cfRule type="expression" dxfId="25" priority="2">
      <formula>$B2=2017</formula>
    </cfRule>
  </conditionalFormatting>
  <dataValidations count="2">
    <dataValidation type="list" allowBlank="1" showInputMessage="1" showErrorMessage="1" sqref="D2:D27" xr:uid="{8F39DC41-77DF-4F96-8526-622A9FBBE50D}">
      <formula1>Avancement</formula1>
    </dataValidation>
    <dataValidation type="list" allowBlank="1" showInputMessage="1" showErrorMessage="1" sqref="C2:C27" xr:uid="{D28D764F-E8D3-4127-A9F3-A6BF92444FF2}">
      <formula1>Liste_RO</formula1>
    </dataValidation>
  </dataValidation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dimension ref="A1:I7"/>
  <sheetViews>
    <sheetView tabSelected="1" view="pageBreakPreview" zoomScale="85" zoomScaleNormal="100" zoomScaleSheetLayoutView="85" workbookViewId="0">
      <selection activeCell="G4" sqref="G4"/>
    </sheetView>
  </sheetViews>
  <sheetFormatPr baseColWidth="10" defaultRowHeight="14.4"/>
  <cols>
    <col min="1" max="1" width="13.4414062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</cols>
  <sheetData>
    <row r="1" spans="1:9">
      <c r="A1" s="21" t="s">
        <v>0</v>
      </c>
      <c r="B1" s="21" t="s">
        <v>1</v>
      </c>
      <c r="C1" s="21" t="s">
        <v>27</v>
      </c>
      <c r="D1" s="22" t="s">
        <v>25</v>
      </c>
      <c r="E1" s="22" t="s">
        <v>26</v>
      </c>
      <c r="F1" s="21" t="s">
        <v>32</v>
      </c>
      <c r="G1" s="21" t="s">
        <v>33</v>
      </c>
      <c r="H1" s="21" t="s">
        <v>34</v>
      </c>
    </row>
    <row r="2" spans="1:9">
      <c r="A2" s="11" t="s">
        <v>5</v>
      </c>
      <c r="B2" s="11">
        <v>2017</v>
      </c>
      <c r="C2" s="11" t="s">
        <v>31</v>
      </c>
      <c r="D2" s="23">
        <v>188580.81</v>
      </c>
      <c r="E2" s="23">
        <v>9429.0400000000009</v>
      </c>
      <c r="F2" s="23">
        <f>SUMIF('Données NH'!$A$2:$A$17,'Données opérations'!A2,'Données NH'!$F$2:$F$17)</f>
        <v>9429.0300000000025</v>
      </c>
      <c r="G2" s="24">
        <f t="shared" ref="G2:G4" si="0">ROUND(F2/E2,3)</f>
        <v>1</v>
      </c>
      <c r="H2" s="25" t="str">
        <f>_xlfn.XLOOKUP(G2,Listes!$C$1:$C$15,Avancement,"?",1)</f>
        <v>Bilan final</v>
      </c>
      <c r="I2" s="19" t="s">
        <v>35</v>
      </c>
    </row>
    <row r="3" spans="1:9">
      <c r="A3" s="11" t="s">
        <v>6</v>
      </c>
      <c r="B3" s="11">
        <v>2018</v>
      </c>
      <c r="C3" s="11" t="s">
        <v>30</v>
      </c>
      <c r="D3" s="23">
        <v>3476893.45</v>
      </c>
      <c r="E3" s="23">
        <v>173844.67250000002</v>
      </c>
      <c r="F3" s="23">
        <f>SUMIF('Données NH'!$A$2:$A$27,'Données opérations'!A3,'Données NH'!$F$2:$F$27)</f>
        <v>151382.94</v>
      </c>
      <c r="G3" s="32">
        <f t="shared" si="0"/>
        <v>0.871</v>
      </c>
      <c r="H3" s="25">
        <f>_xlfn.XLOOKUP(G3,Listes!$C$1:$C$15,Avancement,"?",1)</f>
        <v>0.95</v>
      </c>
    </row>
    <row r="4" spans="1:9">
      <c r="A4" s="31" t="s">
        <v>43</v>
      </c>
      <c r="B4" s="31">
        <v>2017</v>
      </c>
      <c r="C4" s="31" t="s">
        <v>30</v>
      </c>
      <c r="D4" s="7">
        <v>1022930.25</v>
      </c>
      <c r="E4" s="7">
        <v>51146.512500000004</v>
      </c>
      <c r="F4" s="7">
        <f>SUMIF('Données NH'!$A$2:$A$27,'Données opérations'!A4,'Données NH'!$F$2:$F$27)</f>
        <v>48589.08</v>
      </c>
      <c r="G4" s="33">
        <f t="shared" si="0"/>
        <v>0.95</v>
      </c>
      <c r="H4" s="20" t="str">
        <f>_xlfn.XLOOKUP(G4,Listes!$C$1:$C$15,Avancement,"?",1)</f>
        <v>Réception</v>
      </c>
    </row>
    <row r="7" spans="1:9">
      <c r="G7">
        <f>F3/E3</f>
        <v>0.87079424306200692</v>
      </c>
    </row>
  </sheetData>
  <conditionalFormatting sqref="A2:H4">
    <cfRule type="expression" dxfId="9" priority="1">
      <formula>$G2=100%</formula>
    </cfRule>
  </conditionalFormatting>
  <dataValidations count="1">
    <dataValidation type="list" allowBlank="1" showInputMessage="1" showErrorMessage="1" sqref="C2:C4" xr:uid="{BB2140F7-6182-4F2C-9384-A6558C0CC5D0}">
      <formula1>Phases</formula1>
    </dataValidation>
  </dataValidations>
  <pageMargins left="0.7" right="0.7" top="0.75" bottom="0.75" header="0.3" footer="0.3"/>
  <pageSetup paperSize="9" scale="70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dimension ref="A1:G15"/>
  <sheetViews>
    <sheetView workbookViewId="0">
      <selection activeCell="G3" sqref="G3"/>
    </sheetView>
  </sheetViews>
  <sheetFormatPr baseColWidth="10" defaultRowHeight="14.4"/>
  <cols>
    <col min="1" max="1" width="17" bestFit="1" customWidth="1"/>
    <col min="2" max="2" width="11.5546875" style="17"/>
  </cols>
  <sheetData>
    <row r="1" spans="1:7">
      <c r="A1" s="12" t="s">
        <v>13</v>
      </c>
      <c r="B1" s="16">
        <v>0.1</v>
      </c>
      <c r="C1" s="13">
        <f>B1</f>
        <v>0.1</v>
      </c>
      <c r="E1" s="18" t="s">
        <v>7</v>
      </c>
      <c r="G1" s="26" t="s">
        <v>38</v>
      </c>
    </row>
    <row r="2" spans="1:7">
      <c r="A2" s="12" t="s">
        <v>7</v>
      </c>
      <c r="B2" s="16">
        <v>0.05</v>
      </c>
      <c r="C2" s="13">
        <f>C1+B2</f>
        <v>0.15000000000000002</v>
      </c>
      <c r="E2" s="18" t="s">
        <v>8</v>
      </c>
      <c r="G2" s="26" t="s">
        <v>37</v>
      </c>
    </row>
    <row r="3" spans="1:7">
      <c r="A3" s="12" t="s">
        <v>8</v>
      </c>
      <c r="B3" s="16">
        <v>0.1</v>
      </c>
      <c r="C3" s="13">
        <f t="shared" ref="C3:C15" si="0">C2+B3</f>
        <v>0.25</v>
      </c>
      <c r="E3" s="18" t="s">
        <v>9</v>
      </c>
      <c r="G3" s="26" t="s">
        <v>39</v>
      </c>
    </row>
    <row r="4" spans="1:7">
      <c r="A4" s="12" t="s">
        <v>10</v>
      </c>
      <c r="B4" s="16">
        <v>0.1</v>
      </c>
      <c r="C4" s="13">
        <f t="shared" si="0"/>
        <v>0.35</v>
      </c>
      <c r="E4" s="18" t="s">
        <v>10</v>
      </c>
      <c r="G4" s="26" t="s">
        <v>42</v>
      </c>
    </row>
    <row r="5" spans="1:7">
      <c r="A5" s="12" t="s">
        <v>14</v>
      </c>
      <c r="B5" s="16">
        <v>0.15</v>
      </c>
      <c r="C5" s="13">
        <f t="shared" si="0"/>
        <v>0.5</v>
      </c>
      <c r="E5" s="18" t="s">
        <v>14</v>
      </c>
      <c r="G5" s="26" t="s">
        <v>40</v>
      </c>
    </row>
    <row r="6" spans="1:7">
      <c r="A6" s="12" t="s">
        <v>11</v>
      </c>
      <c r="B6" s="16">
        <v>0.05</v>
      </c>
      <c r="C6" s="13">
        <f t="shared" si="0"/>
        <v>0.55000000000000004</v>
      </c>
      <c r="E6" s="18" t="s">
        <v>28</v>
      </c>
      <c r="G6" s="26" t="s">
        <v>41</v>
      </c>
    </row>
    <row r="7" spans="1:7">
      <c r="A7" s="12" t="s">
        <v>12</v>
      </c>
      <c r="B7" s="16">
        <v>0.1</v>
      </c>
      <c r="C7" s="13">
        <f t="shared" si="0"/>
        <v>0.65</v>
      </c>
      <c r="E7" s="18" t="s">
        <v>12</v>
      </c>
    </row>
    <row r="8" spans="1:7">
      <c r="A8" s="14">
        <v>0.2</v>
      </c>
      <c r="B8" s="16">
        <v>0.05</v>
      </c>
      <c r="C8" s="13">
        <f t="shared" si="0"/>
        <v>0.70000000000000007</v>
      </c>
      <c r="E8" s="18" t="s">
        <v>29</v>
      </c>
    </row>
    <row r="9" spans="1:7">
      <c r="A9" s="14">
        <v>0.4</v>
      </c>
      <c r="B9" s="16">
        <v>0.05</v>
      </c>
      <c r="C9" s="13">
        <f t="shared" si="0"/>
        <v>0.75000000000000011</v>
      </c>
      <c r="E9" s="18" t="s">
        <v>30</v>
      </c>
    </row>
    <row r="10" spans="1:7">
      <c r="A10" s="14">
        <v>0.55000000000000004</v>
      </c>
      <c r="B10" s="16">
        <v>0.05</v>
      </c>
      <c r="C10" s="13">
        <f t="shared" si="0"/>
        <v>0.80000000000000016</v>
      </c>
      <c r="E10" s="18" t="s">
        <v>31</v>
      </c>
    </row>
    <row r="11" spans="1:7">
      <c r="A11" s="14">
        <v>0.75</v>
      </c>
      <c r="B11" s="16">
        <v>0.05</v>
      </c>
      <c r="C11" s="13">
        <f t="shared" si="0"/>
        <v>0.8500000000000002</v>
      </c>
    </row>
    <row r="12" spans="1:7">
      <c r="A12" s="14">
        <v>0.95</v>
      </c>
      <c r="B12" s="16">
        <v>0.05</v>
      </c>
      <c r="C12" s="13">
        <f t="shared" si="0"/>
        <v>0.90000000000000024</v>
      </c>
    </row>
    <row r="13" spans="1:7">
      <c r="A13" s="12" t="s">
        <v>15</v>
      </c>
      <c r="B13" s="16">
        <v>0.03</v>
      </c>
      <c r="C13" s="13">
        <f t="shared" si="0"/>
        <v>0.93000000000000027</v>
      </c>
    </row>
    <row r="14" spans="1:7">
      <c r="A14" s="12" t="s">
        <v>16</v>
      </c>
      <c r="B14" s="16">
        <v>0.02</v>
      </c>
      <c r="C14" s="13">
        <f t="shared" si="0"/>
        <v>0.95000000000000029</v>
      </c>
    </row>
    <row r="15" spans="1:7">
      <c r="A15" s="15" t="s">
        <v>17</v>
      </c>
      <c r="B15" s="16">
        <v>0.05</v>
      </c>
      <c r="C15" s="13">
        <f t="shared" si="0"/>
        <v>1.0000000000000002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Données NH</vt:lpstr>
      <vt:lpstr>Données opérations</vt:lpstr>
      <vt:lpstr>Listes</vt:lpstr>
      <vt:lpstr>Avancement</vt:lpstr>
      <vt:lpstr>Cumul_avancement</vt:lpstr>
      <vt:lpstr>Liste_RO</vt:lpstr>
      <vt:lpstr>Phases</vt:lpstr>
      <vt:lpstr>'Données opérations'!Zone_d_impression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2021-11-16T16:07:31Z</dcterms:created>
  <dcterms:modified xsi:type="dcterms:W3CDTF">2021-11-17T08:48:35Z</dcterms:modified>
</cp:coreProperties>
</file>