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esktop\PERSONNEL\FORMATION\EXCEL\"/>
    </mc:Choice>
  </mc:AlternateContent>
  <xr:revisionPtr revIDLastSave="0" documentId="13_ncr:1_{710C2A8F-1E48-4CB9-BA0B-9A083B9EBC07}" xr6:coauthVersionLast="46" xr6:coauthVersionMax="46" xr10:uidLastSave="{00000000-0000-0000-0000-000000000000}"/>
  <bookViews>
    <workbookView xWindow="28680" yWindow="-120" windowWidth="29040" windowHeight="15840" activeTab="3" xr2:uid="{8559945A-9E11-4A3F-B23B-EFE1275AB57E}"/>
  </bookViews>
  <sheets>
    <sheet name="Tableau de bord" sheetId="2" r:id="rId1"/>
    <sheet name="Dépenses et revenus" sheetId="3" r:id="rId2"/>
    <sheet name="Rapport de budget" sheetId="4" r:id="rId3"/>
    <sheet name="Liste de données" sheetId="1" r:id="rId4"/>
  </sheets>
  <definedNames>
    <definedName name="Alimentation">'Liste de données'!$D$6:$D$8</definedName>
    <definedName name="Animaux">'Liste de données'!$K$6:$K$11</definedName>
    <definedName name="Autre">'Liste de données'!$I$6:$I$7</definedName>
    <definedName name="Catégorie">'Liste de données'!$B$6:$M$6</definedName>
    <definedName name="ChoixMois">'Tableau de bord'!$C$6</definedName>
    <definedName name="Comptes_de_placement">'Liste de données'!$G$6:$G$14</definedName>
    <definedName name="Dépenses">'Dépenses et revenus'!$G$5:$J$35</definedName>
    <definedName name="Divertissement">'Liste de données'!$C$6:$C$12</definedName>
    <definedName name="Dons">'Liste de données'!$E$6:$E$7</definedName>
    <definedName name="Enfants">'Liste de données'!$F$6:$F$12</definedName>
    <definedName name="Impôts___Juridique">'Liste de données'!$L$6:$L$11</definedName>
    <definedName name="InfosCatégorie">'Liste de données'!$B$7:$M$20</definedName>
    <definedName name="Logement">'Liste de données'!$B$6:$B$20</definedName>
    <definedName name="Montant">'Dépenses et revenus'!$E$6:$E$121</definedName>
    <definedName name="NombreAnnées">'Tableau de bord'!$K$6</definedName>
    <definedName name="NombreMois">'Tableau de bord'!$E$6</definedName>
    <definedName name="Personnel">'Liste de données'!$J$6:$J$12</definedName>
    <definedName name="Revenus">'Dépenses et revenus'!$B$5:$E$36</definedName>
    <definedName name="Salaire">'Dépenses et revenus'!$D$6:$D$11</definedName>
    <definedName name="Soins">'Liste de données'!$H$6:$H$10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'Tableau de bord'!$K$11</definedName>
    <definedName name="solver_typ" localSheetId="0" hidden="1">1</definedName>
    <definedName name="solver_val" localSheetId="0" hidden="1">0</definedName>
    <definedName name="solver_ver" localSheetId="0" hidden="1">3</definedName>
    <definedName name="Transport">'Liste de données'!$M$6:$M$12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1" i="2" l="1"/>
  <c r="M11" i="2"/>
  <c r="L11" i="2"/>
  <c r="K11" i="2"/>
  <c r="J11" i="2"/>
  <c r="I11" i="2"/>
  <c r="H11" i="2"/>
  <c r="G11" i="2"/>
  <c r="F11" i="2"/>
  <c r="E11" i="2"/>
  <c r="D11" i="2"/>
  <c r="C11" i="2"/>
  <c r="D10" i="4"/>
  <c r="D9" i="4"/>
  <c r="M10" i="4"/>
  <c r="K10" i="4"/>
  <c r="H10" i="4"/>
  <c r="F10" i="4"/>
  <c r="I10" i="4"/>
  <c r="E10" i="4"/>
  <c r="G10" i="4"/>
  <c r="J10" i="4"/>
  <c r="L10" i="4"/>
  <c r="N10" i="4"/>
  <c r="C10" i="4"/>
  <c r="N9" i="4"/>
  <c r="M9" i="4"/>
  <c r="L9" i="4"/>
  <c r="K9" i="4"/>
  <c r="J9" i="4"/>
  <c r="I9" i="4"/>
  <c r="H9" i="4"/>
  <c r="G9" i="4"/>
  <c r="F9" i="4"/>
  <c r="E9" i="4"/>
  <c r="C9" i="4"/>
  <c r="D8" i="4"/>
  <c r="E8" i="4"/>
  <c r="F8" i="4"/>
  <c r="G8" i="4"/>
  <c r="H8" i="4"/>
  <c r="I8" i="4"/>
  <c r="J8" i="4"/>
  <c r="K8" i="4"/>
  <c r="L8" i="4"/>
  <c r="M8" i="4"/>
  <c r="N8" i="4"/>
  <c r="C8" i="4"/>
  <c r="N12" i="2"/>
  <c r="M12" i="2"/>
  <c r="L12" i="2"/>
  <c r="K12" i="2"/>
  <c r="H12" i="2"/>
  <c r="G12" i="2"/>
  <c r="F12" i="2"/>
  <c r="E12" i="2"/>
  <c r="D12" i="2"/>
  <c r="C12" i="2"/>
  <c r="J12" i="2"/>
  <c r="I12" i="2"/>
  <c r="D17" i="2"/>
  <c r="E17" i="2"/>
  <c r="F17" i="2"/>
  <c r="G17" i="2"/>
  <c r="H17" i="2"/>
  <c r="I17" i="2"/>
  <c r="J17" i="2"/>
  <c r="K17" i="2"/>
  <c r="L17" i="2"/>
  <c r="M17" i="2"/>
  <c r="N17" i="2"/>
  <c r="D18" i="2"/>
  <c r="E18" i="2"/>
  <c r="F18" i="2"/>
  <c r="G18" i="2"/>
  <c r="H18" i="2"/>
  <c r="I18" i="2"/>
  <c r="J18" i="2"/>
  <c r="K18" i="2"/>
  <c r="L18" i="2"/>
  <c r="M18" i="2"/>
  <c r="N18" i="2"/>
  <c r="D19" i="2"/>
  <c r="E19" i="2"/>
  <c r="F19" i="2"/>
  <c r="G19" i="2"/>
  <c r="H19" i="2"/>
  <c r="I19" i="2"/>
  <c r="J19" i="2"/>
  <c r="K19" i="2"/>
  <c r="L19" i="2"/>
  <c r="M19" i="2"/>
  <c r="N19" i="2"/>
  <c r="D20" i="2"/>
  <c r="E20" i="2"/>
  <c r="F20" i="2"/>
  <c r="G20" i="2"/>
  <c r="H20" i="2"/>
  <c r="I20" i="2"/>
  <c r="J20" i="2"/>
  <c r="K20" i="2"/>
  <c r="L20" i="2"/>
  <c r="M20" i="2"/>
  <c r="N20" i="2"/>
  <c r="D21" i="2"/>
  <c r="E21" i="2"/>
  <c r="F21" i="2"/>
  <c r="G21" i="2"/>
  <c r="H21" i="2"/>
  <c r="I21" i="2"/>
  <c r="J21" i="2"/>
  <c r="K21" i="2"/>
  <c r="L21" i="2"/>
  <c r="M21" i="2"/>
  <c r="N21" i="2"/>
  <c r="D22" i="2"/>
  <c r="E22" i="2"/>
  <c r="F22" i="2"/>
  <c r="G22" i="2"/>
  <c r="H22" i="2"/>
  <c r="I22" i="2"/>
  <c r="J22" i="2"/>
  <c r="K22" i="2"/>
  <c r="L22" i="2"/>
  <c r="M22" i="2"/>
  <c r="N22" i="2"/>
  <c r="D23" i="2"/>
  <c r="E23" i="2"/>
  <c r="F23" i="2"/>
  <c r="G23" i="2"/>
  <c r="H23" i="2"/>
  <c r="I23" i="2"/>
  <c r="J23" i="2"/>
  <c r="K23" i="2"/>
  <c r="L23" i="2"/>
  <c r="M23" i="2"/>
  <c r="N23" i="2"/>
  <c r="D24" i="2"/>
  <c r="E24" i="2"/>
  <c r="F24" i="2"/>
  <c r="G24" i="2"/>
  <c r="H24" i="2"/>
  <c r="I24" i="2"/>
  <c r="J24" i="2"/>
  <c r="K24" i="2"/>
  <c r="L24" i="2"/>
  <c r="M24" i="2"/>
  <c r="N24" i="2"/>
  <c r="D25" i="2"/>
  <c r="E25" i="2"/>
  <c r="F25" i="2"/>
  <c r="G25" i="2"/>
  <c r="H25" i="2"/>
  <c r="I25" i="2"/>
  <c r="J25" i="2"/>
  <c r="K25" i="2"/>
  <c r="L25" i="2"/>
  <c r="M25" i="2"/>
  <c r="N25" i="2"/>
  <c r="D26" i="2"/>
  <c r="E26" i="2"/>
  <c r="F26" i="2"/>
  <c r="G26" i="2"/>
  <c r="H26" i="2"/>
  <c r="I26" i="2"/>
  <c r="J26" i="2"/>
  <c r="K26" i="2"/>
  <c r="L26" i="2"/>
  <c r="M26" i="2"/>
  <c r="N26" i="2"/>
  <c r="D27" i="2"/>
  <c r="E27" i="2"/>
  <c r="F27" i="2"/>
  <c r="G27" i="2"/>
  <c r="H27" i="2"/>
  <c r="I27" i="2"/>
  <c r="J27" i="2"/>
  <c r="K27" i="2"/>
  <c r="L27" i="2"/>
  <c r="M27" i="2"/>
  <c r="N27" i="2"/>
  <c r="D16" i="2"/>
  <c r="E16" i="2"/>
  <c r="F16" i="2"/>
  <c r="G16" i="2"/>
  <c r="H16" i="2"/>
  <c r="I16" i="2"/>
  <c r="J16" i="2"/>
  <c r="K16" i="2"/>
  <c r="L16" i="2"/>
  <c r="M16" i="2"/>
  <c r="N16" i="2"/>
  <c r="C16" i="2"/>
  <c r="C17" i="2"/>
  <c r="C18" i="2"/>
  <c r="C19" i="2"/>
  <c r="C20" i="2"/>
  <c r="C22" i="2"/>
  <c r="C23" i="2"/>
  <c r="C24" i="2"/>
  <c r="C25" i="2"/>
  <c r="C26" i="2"/>
  <c r="C27" i="2"/>
  <c r="C21" i="2"/>
  <c r="O12" i="2" l="1"/>
  <c r="O1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tc={91BAD604-76B2-41F3-A93E-067DE64D2EA7}</author>
    <author>tc={525DEDF9-6ABF-4C43-B371-8F082A637664}</author>
    <author>tc={43BB66BB-73A6-4109-9A22-4BC747F55B4A}</author>
    <author>tc={B761FE73-3DA6-4F53-8B42-45D6237A023B}</author>
    <author>tc={C17E8598-CA36-4809-97E8-28B70A81978F}</author>
    <author>tc={F2C5A8CE-31A1-4324-A704-3E32873B36F0}</author>
    <author>tc={869752C1-AB0E-48F6-B611-7A79ECBCC584}</author>
    <author>tc={A089DC55-7633-4503-8742-ED251E9FD98A}</author>
    <author>tc={46344758-0EF2-4FFA-A86A-622D89B1DF9F}</author>
    <author>tc={87484E63-4FD3-432B-B774-C2919589C703}</author>
    <author>tc={DB78736D-4F7F-4DDB-9F18-5ADF73855C3A}</author>
  </authors>
  <commentList>
    <comment ref="C15" authorId="0" shapeId="0" xr:uid="{91BAD604-76B2-41F3-A93E-067DE64D2E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 logement</t>
      </text>
    </comment>
    <comment ref="D15" authorId="1" shapeId="0" xr:uid="{525DEDF9-6ABF-4C43-B371-8F082A63766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divertissements et loisirs</t>
      </text>
    </comment>
    <comment ref="F15" authorId="2" shapeId="0" xr:uid="{43BB66BB-73A6-4109-9A22-4BC747F55B4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dons à des associations</t>
      </text>
    </comment>
    <comment ref="G15" authorId="3" shapeId="0" xr:uid="{B761FE73-3DA6-4F53-8B42-45D6237A023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pour les enfants</t>
      </text>
    </comment>
    <comment ref="H15" authorId="4" shapeId="0" xr:uid="{C17E8598-CA36-4809-97E8-28B70A81978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emprunts et placements divers</t>
      </text>
    </comment>
    <comment ref="I15" authorId="5" shapeId="0" xr:uid="{F2C5A8CE-31A1-4324-A704-3E32873B36F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soins et la santé</t>
      </text>
    </comment>
    <comment ref="J15" authorId="6" shapeId="0" xr:uid="{869752C1-AB0E-48F6-B611-7A79ECBCC58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non classifiées</t>
      </text>
    </comment>
    <comment ref="K15" authorId="7" shapeId="0" xr:uid="{A089DC55-7633-4503-8742-ED251E9FD98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parents</t>
      </text>
    </comment>
    <comment ref="L15" authorId="8" shapeId="0" xr:uid="{46344758-0EF2-4FFA-A86A-622D89B1DF9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animaux</t>
      </text>
    </comment>
    <comment ref="M15" authorId="9" shapeId="0" xr:uid="{87484E63-4FD3-432B-B774-C2919589C70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fiscales et juridiques</t>
      </text>
    </comment>
    <comment ref="N15" authorId="10" shapeId="0" xr:uid="{DB78736D-4F7F-4DDB-9F18-5ADF73855C3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transports personnels ou en commun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tc={0892EF51-5113-47A6-80F2-088F2680C6E5}</author>
    <author>tc={F1249A34-B8C6-450E-AB21-9C7B5BD0821D}</author>
    <author>tc={7BD0A63D-B071-475C-AB2D-65C1D0C18487}</author>
    <author>tc={1AB59B26-DC1A-47D5-9EC1-A43C1393EB69}</author>
    <author>tc={F005B71B-A0BC-480B-8ECF-359296C09C89}</author>
    <author>tc={4C976E50-2D0C-4979-BB88-27A512470F8B}</author>
    <author>tc={7049AC9F-BF7D-4D83-9B7F-5C4A418B28CC}</author>
    <author>tc={F49BDECA-AC38-45C3-A049-1A856A3913BC}</author>
    <author>tc={9CB64599-6F86-4E97-8F95-3F6A94060CA4}</author>
    <author>tc={B34D171D-7D9E-4704-8F66-219533E33272}</author>
    <author>tc={6648A333-39D6-4956-A424-573E7B8F106C}</author>
  </authors>
  <commentList>
    <comment ref="B6" authorId="0" shapeId="0" xr:uid="{0892EF51-5113-47A6-80F2-088F2680C6E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 logement</t>
      </text>
    </comment>
    <comment ref="C6" authorId="1" shapeId="0" xr:uid="{F1249A34-B8C6-450E-AB21-9C7B5BD0821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divertissements et loisirs</t>
      </text>
    </comment>
    <comment ref="E6" authorId="2" shapeId="0" xr:uid="{7BD0A63D-B071-475C-AB2D-65C1D0C1848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dons à des associations</t>
      </text>
    </comment>
    <comment ref="F6" authorId="3" shapeId="0" xr:uid="{1AB59B26-DC1A-47D5-9EC1-A43C1393EB6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pour les enfants</t>
      </text>
    </comment>
    <comment ref="G6" authorId="4" shapeId="0" xr:uid="{F005B71B-A0BC-480B-8ECF-359296C09C8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emprunts et placements divers</t>
      </text>
    </comment>
    <comment ref="H6" authorId="5" shapeId="0" xr:uid="{4C976E50-2D0C-4979-BB88-27A512470F8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soins et la santé</t>
      </text>
    </comment>
    <comment ref="I6" authorId="6" shapeId="0" xr:uid="{7049AC9F-BF7D-4D83-9B7F-5C4A418B28C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non classifiées</t>
      </text>
    </comment>
    <comment ref="J6" authorId="7" shapeId="0" xr:uid="{F49BDECA-AC38-45C3-A049-1A856A3913B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parents</t>
      </text>
    </comment>
    <comment ref="K6" authorId="8" shapeId="0" xr:uid="{9CB64599-6F86-4E97-8F95-3F6A94060CA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des animaux</t>
      </text>
    </comment>
    <comment ref="L6" authorId="9" shapeId="0" xr:uid="{B34D171D-7D9E-4704-8F66-219533E3327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fiscales et juridiques</t>
      </text>
    </comment>
    <comment ref="M6" authorId="10" shapeId="0" xr:uid="{6648A333-39D6-4956-A424-573E7B8F106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Concerne les dépenses liées aux transports personnels ou en commun</t>
      </text>
    </comment>
  </commentList>
</comments>
</file>

<file path=xl/sharedStrings.xml><?xml version="1.0" encoding="utf-8"?>
<sst xmlns="http://schemas.openxmlformats.org/spreadsheetml/2006/main" count="200" uniqueCount="129">
  <si>
    <t>Logement</t>
  </si>
  <si>
    <t>Loyer</t>
  </si>
  <si>
    <t>Remboursement emprunt</t>
  </si>
  <si>
    <t>Eau</t>
  </si>
  <si>
    <t>Gaz</t>
  </si>
  <si>
    <t>Téléphone portable</t>
  </si>
  <si>
    <t>Téléphone fixe</t>
  </si>
  <si>
    <t>Internet</t>
  </si>
  <si>
    <t>Télévision</t>
  </si>
  <si>
    <t>Entretien</t>
  </si>
  <si>
    <t>Equipement ménager</t>
  </si>
  <si>
    <t>Meubles</t>
  </si>
  <si>
    <t>Câble / Internet / Téléphone</t>
  </si>
  <si>
    <t>Carte bancaire</t>
  </si>
  <si>
    <t>Divertissement</t>
  </si>
  <si>
    <t>Films</t>
  </si>
  <si>
    <t>Vidéo / Films</t>
  </si>
  <si>
    <t>Musique</t>
  </si>
  <si>
    <t>Concerts / Théâtre</t>
  </si>
  <si>
    <t>Evènements sportifs</t>
  </si>
  <si>
    <t>Autre</t>
  </si>
  <si>
    <t>Alimentation</t>
  </si>
  <si>
    <t>Courses</t>
  </si>
  <si>
    <t>Restaurant</t>
  </si>
  <si>
    <t>Dons</t>
  </si>
  <si>
    <t xml:space="preserve">Don </t>
  </si>
  <si>
    <t>Enfants</t>
  </si>
  <si>
    <t>Vêtements</t>
  </si>
  <si>
    <t>Jouets / jeux</t>
  </si>
  <si>
    <t>Cantine</t>
  </si>
  <si>
    <t>Cotisations / frais</t>
  </si>
  <si>
    <t>Fournitures scolaires</t>
  </si>
  <si>
    <t>Comptes de placement</t>
  </si>
  <si>
    <t>Compte d'épargne retraite</t>
  </si>
  <si>
    <t>Epargne</t>
  </si>
  <si>
    <t>Compte courant</t>
  </si>
  <si>
    <t>Retraite</t>
  </si>
  <si>
    <t>Compte de placement</t>
  </si>
  <si>
    <t>Université</t>
  </si>
  <si>
    <t>Emprunts</t>
  </si>
  <si>
    <t>Prêts étudiants</t>
  </si>
  <si>
    <t>Soins</t>
  </si>
  <si>
    <t>médecine / Clinique</t>
  </si>
  <si>
    <t>Dentiste</t>
  </si>
  <si>
    <t>Mutuelle</t>
  </si>
  <si>
    <t>Personnel</t>
  </si>
  <si>
    <t>Coiffures / manucure</t>
  </si>
  <si>
    <t>Pressing</t>
  </si>
  <si>
    <t>Club de fitness / bien-être</t>
  </si>
  <si>
    <t>Shopping</t>
  </si>
  <si>
    <t>Animaux</t>
  </si>
  <si>
    <t>Fournitures</t>
  </si>
  <si>
    <t>Toilettage</t>
  </si>
  <si>
    <t>Impôts / Juridique</t>
  </si>
  <si>
    <t>Taxe foncière</t>
  </si>
  <si>
    <t>Impôts locaux</t>
  </si>
  <si>
    <t>Impôts sur le revenu</t>
  </si>
  <si>
    <t>Avocat</t>
  </si>
  <si>
    <t>Transport</t>
  </si>
  <si>
    <t>Achat voiture</t>
  </si>
  <si>
    <t>Loyer voiture</t>
  </si>
  <si>
    <t>Assurance auto</t>
  </si>
  <si>
    <t>Carburant</t>
  </si>
  <si>
    <t>Entretien / Réparations</t>
  </si>
  <si>
    <t>Transports en commun</t>
  </si>
  <si>
    <t>Frais pharmacie</t>
  </si>
  <si>
    <t>Date</t>
  </si>
  <si>
    <t>Catégorie</t>
  </si>
  <si>
    <t>Montant</t>
  </si>
  <si>
    <t>Nourriture</t>
  </si>
  <si>
    <t>Energie</t>
  </si>
  <si>
    <t>Impôts</t>
  </si>
  <si>
    <t>Loisirs</t>
  </si>
  <si>
    <t>Salaires</t>
  </si>
  <si>
    <t>Autres revenus</t>
  </si>
  <si>
    <t>Dépenses</t>
  </si>
  <si>
    <t>Revenus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</si>
  <si>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</si>
  <si>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</si>
  <si>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</si>
  <si>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</si>
  <si>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</si>
  <si>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</si>
  <si>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</si>
  <si>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</si>
  <si>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</si>
  <si>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</si>
  <si>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</si>
  <si>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</si>
  <si>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Salaire Mr</t>
  </si>
  <si>
    <t>Salaire Mme</t>
  </si>
  <si>
    <t>Description</t>
  </si>
  <si>
    <t>Prime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</si>
  <si>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</si>
  <si>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</si>
  <si>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</si>
  <si>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</si>
  <si>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</si>
  <si>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</si>
  <si>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</si>
  <si>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</si>
  <si>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</si>
  <si>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</si>
  <si>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</si>
  <si>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</si>
  <si>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 quinzaine</t>
  </si>
  <si>
    <t>2e quinzaine</t>
  </si>
  <si>
    <t>solde</t>
  </si>
  <si>
    <t>SOMME.SI.ENS('Dépenses et revenus'!$J$6:$J$120;'Dépenses et revenus'!'Dépenses et revenus'!$H$6:$H$120;"="&amp; C$15;'Dépenses et revenus'!$G$6:$G$120;"&gt;=01/" &amp; 'Tableau de bord'!$B21 &amp;v "/2016";'Dépenses et revenus'!$G$6:$G$120;"&lt;=30/" &amp; 'Tableau de bord'!$B21 &amp; "/2016")</t>
  </si>
  <si>
    <t>TOTAL</t>
  </si>
  <si>
    <t>Colonne1</t>
  </si>
  <si>
    <t>indemnité</t>
  </si>
  <si>
    <t>choisir(EQUIV(Tab_dépenses_détail[@Catégorie];Tab_catégories[#En-têtes];0);DECALER(Tab_catégories[#Tout];[Logement]]);-1;1));DECALER((Tab_catégories[[#Tout];[Impôts / Juridique]];1;0;NBVAL(Tab_catégories[[#Tout];[Impôts / Juridique]])-1;1);DECALER((Tab_catégories[[#Tout];[Transport]];1;0;NBVAL(Tab_catégories[[#Tout];[Transport]]);-1;1))</t>
  </si>
  <si>
    <t>DECALER((Tab_catégories[[#Tout];;[Impôts / Juridique]];1;0;NBVAL(Tab_catégories[[#Tout];[Impôts / Juridique]])-1;1);DECALER((Tab_catégories[[#Tout];[Transport]];1;0;NBVAL(Tab_catégories[[#Tout];[Transport]]);-1;1))</t>
  </si>
  <si>
    <t>CHOISIR(EQUIV(Tab_dépenses_détail[@Catégorie];Tab_catégories[#En-têtes];0);</t>
  </si>
  <si>
    <t>DECALER(Tab_catégories[[#Tout];[Logement]];1;0;NBVAL(Tab_catégories[[#Tout];[Logement]])-1;1);</t>
  </si>
  <si>
    <t>DECALER(Tab_catégories[[#Tout];[Divertissement]];1;0;NBVAL(Tab_catégories[[#Tout];[[Divertissement]])-1;1);</t>
  </si>
  <si>
    <t>DECALER(Tab_catégories[[#Tout];[Alimentation]];1;0;NBVAL(Tab_catégories[[#Tout];[[Alimentation]])-1;1);</t>
  </si>
  <si>
    <t>DECALER(Tab_catégories[[#Tout];[Dons]];1;0;NBVAL(Tab_catégories[[#Tout];[[Dons]])-1;1);</t>
  </si>
  <si>
    <t>DECALER(Tab_catégories[[#Tout];[Enfants]];1;0;NBVAL(Tab_catégories[[#Tout];[[Enfants]])-1;1);</t>
  </si>
  <si>
    <t>DECALER(Tab_catégories[[#Tout];[Comptes de placement]];1;0;NBVAL(Tab_catégories[[#Tout];[[Comptes de placement]])-1;1);</t>
  </si>
  <si>
    <t>DECALER(Tab_catégories[[#Tout];[Soins]];1;0;NBVAL(Tab_catégories[[#Tout];[[Soins]])-1;1);</t>
  </si>
  <si>
    <t>DECALER(Tab_catégories[[#Tout];[Autres]];1;0;NBVAL(Tab_catégories[[#Tout];[[Autre]])-1;1);</t>
  </si>
  <si>
    <t>DECALER(Tab_catégories[[#Tout];[Personnel]];1;0;NBVAL(Tab_catégories[[#Tout];[Personnel]])-1;1);</t>
  </si>
  <si>
    <t>DECALER(Tab_catégories[[#Tout];[Animaux]];1;0;NBVAL(Tab_catégories[[#Tout];[Animaux]])-1;1);</t>
  </si>
  <si>
    <t>DECALER(Tab_catégories[[#Tout];[Transport]];1;0;NBVAL(Tab_catégories[[#Tout];[Transport]])-1;1);</t>
  </si>
  <si>
    <t>Nom à créer ListeRecherche qui va chercher la formule en cellule E41</t>
  </si>
  <si>
    <t>DECALER(Tab_catégories[[#Tout];[Impôts___Juridique]];1;0;NBVAL(Tab_catégories[[#Tout];[Impôts___Juridique]])-1;1);</t>
  </si>
  <si>
    <t>CHOISIR(EQUIV(Tab_dépenses_détail[@Catégorie];Tab_catégories[#En-têtes];0);DECALER(Tab_catégories[[#Tout];[Logement]];1;0;NBVAL(Tab_catégories[[#Tout];[Logement]])-1;1);DECALER(Tab_catégories[[#Tout];[Divertissement]];1;0;NBVAL(Tab_catégories[[#Tout];[[Divertissement]])-1;1);DECALER(Tab_catégories[[#Tout];[Alimentation]];1;0;NBVAL(Tab_catégories[[#Tout];[[Alimentation]])-1;1);DECALER(Tab_catégories[[#Tout];[Dons]];1;0;NBVAL(Tab_catégories[[#Tout];[[Dons]])-1;1);DECALER(Tab_catégories[[#Tout];[Enfants]];1;0;NBVAL(Tab_catégories[[#Tout];[[Enfants]])-1;1);DECALER(Tab_catégories[[#Tout];[Comptes de placement]];1;0;NBVAL(Tab_catégories[[#Tout];[[Comptes de placement]])-1;1);DECALER(Tab_catégories[[#Tout];[Soins]];1;0;NBVAL(Tab_catégories[[#Tout];[[Soins]])-1;1);DECALER(Tab_catégories[[#Tout];[Autres]];1;0;NBVAL(Tab_catégories[[#Tout];[[Autre]])-1;1);DECALER(Tab_catégories[[#Tout];[Personnel]];1;0;NBVAL(Tab_catégories[[#Tout];[Personnel]])-1;1);DECALER(Tab_catégories[[#Tout];[Animaux]];1;0;NBVAL(Tab_catégories[[#Tout];[Animaux]])-1;1);DECALER(Tab_catégories[[#Tout];[Impôts___Juridique]];1;0;NBVAL(Tab_catégories[[#Tout];[Impôts___Juridique]])-1;1);DECALER(Tab_catégories[[#Tout];[Transport]];1;0;NBVAL(Tab_catégories[[#Tout];[Transport]])-1;1)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</si>
</sst>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/>
    <xf numFmtId="0" fontId="4" fillId="0" borderId="0" xfId="0" applyFont="1"/>
    <xf numFmtId="0" fontId="4" fillId="2" borderId="2" xfId="0" applyFont="1" applyFill="1" applyBorder="1"/>
    <xf numFmtId="0" fontId="4" fillId="4" borderId="3" xfId="0" applyFont="1" applyFill="1" applyBorder="1"/>
    <xf numFmtId="0" fontId="4" fillId="3" borderId="2" xfId="0" applyFont="1" applyFill="1" applyBorder="1"/>
    <xf numFmtId="0" fontId="4" fillId="3" borderId="1" xfId="0" applyFont="1" applyFill="1" applyBorder="1"/>
    <xf numFmtId="14" fontId="0" fillId="0" borderId="0" xfId="0" applyNumberFormat="1"/>
    <xf numFmtId="44" fontId="0" fillId="0" borderId="0" xfId="1" applyFont="1"/>
    <xf numFmtId="164" fontId="0" fillId="0" borderId="0" xfId="2" applyNumberFormat="1" applyFont="1"/>
    <xf numFmtId="0" fontId="4" fillId="2" borderId="4" xfId="0" applyFont="1" applyFill="1" applyBorder="1"/>
    <xf numFmtId="44" fontId="0" fillId="4" borderId="1" xfId="1" applyFont="1" applyFill="1" applyBorder="1"/>
    <xf numFmtId="44" fontId="0" fillId="5" borderId="1" xfId="1" applyFont="1" applyFill="1" applyBorder="1"/>
    <xf numFmtId="0" fontId="4" fillId="5" borderId="5" xfId="0" applyFont="1" applyFill="1" applyBorder="1"/>
    <xf numFmtId="0" fontId="4" fillId="4" borderId="5" xfId="0" applyFont="1" applyFill="1" applyBorder="1"/>
    <xf numFmtId="0" fontId="4" fillId="0" borderId="7" xfId="0" applyFont="1" applyBorder="1"/>
    <xf numFmtId="0" fontId="4" fillId="2" borderId="3" xfId="0" applyFont="1" applyFill="1" applyBorder="1"/>
    <xf numFmtId="0" fontId="4" fillId="2" borderId="8" xfId="0" applyFont="1" applyFill="1" applyBorder="1"/>
    <xf numFmtId="0" fontId="4" fillId="6" borderId="9" xfId="0" applyFont="1" applyFill="1" applyBorder="1"/>
    <xf numFmtId="44" fontId="0" fillId="6" borderId="2" xfId="1" applyFont="1" applyFill="1" applyBorder="1"/>
    <xf numFmtId="44" fontId="0" fillId="6" borderId="10" xfId="1" applyFont="1" applyFill="1" applyBorder="1"/>
    <xf numFmtId="44" fontId="0" fillId="4" borderId="6" xfId="1" applyFont="1" applyFill="1" applyBorder="1"/>
    <xf numFmtId="44" fontId="0" fillId="5" borderId="6" xfId="1" applyFont="1" applyFill="1" applyBorder="1"/>
    <xf numFmtId="0" fontId="0" fillId="7" borderId="0" xfId="0" applyFill="1"/>
  </cellXfs>
  <cellStyles count="3">
    <cellStyle name="Milliers" xfId="2" builtinId="3"/>
    <cellStyle name="Monétaire" xfId="1" builtinId="4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bord'!$B$16</c:f>
              <c:strCache>
                <c:ptCount val="1"/>
                <c:pt idx="0">
                  <c:v>Janvier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2AD6-4ACB-AC8F-2D78364985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2AD6-4ACB-AC8F-2D78364985C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2AD6-4ACB-AC8F-2D78364985C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2AD6-4ACB-AC8F-2D78364985C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2AD6-4ACB-AC8F-2D78364985C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2AD6-4ACB-AC8F-2D78364985C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2AD6-4ACB-AC8F-2D78364985C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2AD6-4ACB-AC8F-2D78364985C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2AD6-4ACB-AC8F-2D78364985C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2AD6-4ACB-AC8F-2D78364985C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2AD6-4ACB-AC8F-2D78364985C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2AD6-4ACB-AC8F-2D78364985C7}"/>
              </c:ext>
            </c:extLst>
          </c:dPt>
          <c:cat>
            <c:strRef>
              <c:f>'Tableau de bord'!$C$15:$N$15</c:f>
              <c:strCache>
                <c:ptCount val="12"/>
                <c:pt idx="0">
                  <c:v>Logement</c:v>
                </c:pt>
                <c:pt idx="1">
                  <c:v>Divertissement</c:v>
                </c:pt>
                <c:pt idx="2">
                  <c:v>Alimentation</c:v>
                </c:pt>
                <c:pt idx="3">
                  <c:v>Dons</c:v>
                </c:pt>
                <c:pt idx="4">
                  <c:v>Enfants</c:v>
                </c:pt>
                <c:pt idx="5">
                  <c:v>Comptes de placement</c:v>
                </c:pt>
                <c:pt idx="6">
                  <c:v>Soins</c:v>
                </c:pt>
                <c:pt idx="7">
                  <c:v>Autre</c:v>
                </c:pt>
                <c:pt idx="8">
                  <c:v>Personnel</c:v>
                </c:pt>
                <c:pt idx="9">
                  <c:v>Animaux</c:v>
                </c:pt>
                <c:pt idx="10">
                  <c:v>Impôts / Juridique</c:v>
                </c:pt>
                <c:pt idx="11">
                  <c:v>Transport</c:v>
                </c:pt>
              </c:strCache>
            </c:strRef>
          </c:cat>
          <c:val>
            <c:numRef>
              <c:f>'Tableau de bord'!$C$16:$N$16</c:f>
              <c:numCache>
                <c:formatCode>General</c:formatCode>
                <c:ptCount val="12"/>
                <c:pt idx="0">
                  <c:v>480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2AD6-4ACB-AC8F-2D78364985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'Tableau de bord'!$B$17</c:f>
              <c:strCache>
                <c:ptCount val="1"/>
                <c:pt idx="0">
                  <c:v>Février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CE1-462F-AC40-046DF717D19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CE1-462F-AC40-046DF717D19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CE1-462F-AC40-046DF717D19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8CE1-462F-AC40-046DF717D19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8CE1-462F-AC40-046DF717D192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8CE1-462F-AC40-046DF717D192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8CE1-462F-AC40-046DF717D192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8CE1-462F-AC40-046DF717D192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8CE1-462F-AC40-046DF717D192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8CE1-462F-AC40-046DF717D192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8CE1-462F-AC40-046DF717D192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8CE1-462F-AC40-046DF717D192}"/>
              </c:ext>
            </c:extLst>
          </c:dPt>
          <c:cat>
            <c:strRef>
              <c:f>'Tableau de bord'!$C$15:$N$15</c:f>
              <c:strCache>
                <c:ptCount val="12"/>
                <c:pt idx="0">
                  <c:v>Logement</c:v>
                </c:pt>
                <c:pt idx="1">
                  <c:v>Divertissement</c:v>
                </c:pt>
                <c:pt idx="2">
                  <c:v>Alimentation</c:v>
                </c:pt>
                <c:pt idx="3">
                  <c:v>Dons</c:v>
                </c:pt>
                <c:pt idx="4">
                  <c:v>Enfants</c:v>
                </c:pt>
                <c:pt idx="5">
                  <c:v>Comptes de placement</c:v>
                </c:pt>
                <c:pt idx="6">
                  <c:v>Soins</c:v>
                </c:pt>
                <c:pt idx="7">
                  <c:v>Autre</c:v>
                </c:pt>
                <c:pt idx="8">
                  <c:v>Personnel</c:v>
                </c:pt>
                <c:pt idx="9">
                  <c:v>Animaux</c:v>
                </c:pt>
                <c:pt idx="10">
                  <c:v>Impôts / Juridique</c:v>
                </c:pt>
                <c:pt idx="11">
                  <c:v>Transport</c:v>
                </c:pt>
              </c:strCache>
            </c:strRef>
          </c:cat>
          <c:val>
            <c:numRef>
              <c:f>'Tableau de bord'!$C$17:$N$17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8CE1-462F-AC40-046DF717D1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bord'!$B$18</c:f>
              <c:strCache>
                <c:ptCount val="1"/>
                <c:pt idx="0">
                  <c:v>Mars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8500-49DE-BC9A-540E7CD9FF3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8500-49DE-BC9A-540E7CD9FF3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8500-49DE-BC9A-540E7CD9FF3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8500-49DE-BC9A-540E7CD9FF3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8500-49DE-BC9A-540E7CD9FF3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8500-49DE-BC9A-540E7CD9FF3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8500-49DE-BC9A-540E7CD9FF3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8500-49DE-BC9A-540E7CD9FF3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8500-49DE-BC9A-540E7CD9FF3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8500-49DE-BC9A-540E7CD9FF3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8500-49DE-BC9A-540E7CD9FF3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8500-49DE-BC9A-540E7CD9FF31}"/>
              </c:ext>
            </c:extLst>
          </c:dPt>
          <c:cat>
            <c:strRef>
              <c:f>'Tableau de bord'!$C$15:$N$15</c:f>
              <c:strCache>
                <c:ptCount val="12"/>
                <c:pt idx="0">
                  <c:v>Logement</c:v>
                </c:pt>
                <c:pt idx="1">
                  <c:v>Divertissement</c:v>
                </c:pt>
                <c:pt idx="2">
                  <c:v>Alimentation</c:v>
                </c:pt>
                <c:pt idx="3">
                  <c:v>Dons</c:v>
                </c:pt>
                <c:pt idx="4">
                  <c:v>Enfants</c:v>
                </c:pt>
                <c:pt idx="5">
                  <c:v>Comptes de placement</c:v>
                </c:pt>
                <c:pt idx="6">
                  <c:v>Soins</c:v>
                </c:pt>
                <c:pt idx="7">
                  <c:v>Autre</c:v>
                </c:pt>
                <c:pt idx="8">
                  <c:v>Personnel</c:v>
                </c:pt>
                <c:pt idx="9">
                  <c:v>Animaux</c:v>
                </c:pt>
                <c:pt idx="10">
                  <c:v>Impôts / Juridique</c:v>
                </c:pt>
                <c:pt idx="11">
                  <c:v>Transport</c:v>
                </c:pt>
              </c:strCache>
            </c:strRef>
          </c:cat>
          <c:val>
            <c:numRef>
              <c:f>'Tableau de bord'!$C$18:$N$18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8500-49DE-BC9A-540E7CD9FF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pie"/>
        <c:varyColors val="1"/>
        <c:ser>
          <c:idx val="0"/>
          <c:order val="0"/>
          <c:tx>
            <c:strRef>
              <c:f>'Tableau de bord'!$B$11</c:f>
              <c:strCache>
                <c:ptCount val="1"/>
                <c:pt idx="0">
                  <c:v>Revenus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EAF-4AEF-B0A5-65B891C7A9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EAF-4AEF-B0A5-65B891C7A9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EAF-4AEF-B0A5-65B891C7A9B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DEAF-4AEF-B0A5-65B891C7A9B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EAF-4AEF-B0A5-65B891C7A9B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EAF-4AEF-B0A5-65B891C7A9B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EAF-4AEF-B0A5-65B891C7A9BC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EAF-4AEF-B0A5-65B891C7A9BC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EAF-4AEF-B0A5-65B891C7A9BC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DEAF-4AEF-B0A5-65B891C7A9BC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EAF-4AEF-B0A5-65B891C7A9BC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DEAF-4AEF-B0A5-65B891C7A9BC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0594-4A26-B381-966280675FC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bord'!$C$10:$N$10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bord'!$C$11:$N$11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1856</c:v>
                </c:pt>
                <c:pt idx="6">
                  <c:v>3860</c:v>
                </c:pt>
                <c:pt idx="7">
                  <c:v>3630</c:v>
                </c:pt>
                <c:pt idx="8">
                  <c:v>3610</c:v>
                </c:pt>
                <c:pt idx="9">
                  <c:v>500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DEAF-4AEF-B0A5-65B891C7A9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extLst>
          <c:ext xmlns:c15="http://schemas.microsoft.com/office/drawing/2012/chart" uri="{02D57815-91ED-43cb-92C2-25804820EDAC}">
            <c15:filteredPi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'Tableau de bord'!$B$12</c15:sqref>
                        </c15:formulaRef>
                      </c:ext>
                    </c:extLst>
                    <c:strCache>
                      <c:ptCount val="1"/>
                      <c:pt idx="0">
                        <c:v>Dépenses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A-DEAF-4AEF-B0A5-65B891C7A9BC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C-DEAF-4AEF-B0A5-65B891C7A9BC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1E-DEAF-4AEF-B0A5-65B891C7A9BC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0-DEAF-4AEF-B0A5-65B891C7A9BC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2-DEAF-4AEF-B0A5-65B891C7A9BC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4-DEAF-4AEF-B0A5-65B891C7A9BC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6-DEAF-4AEF-B0A5-65B891C7A9BC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8-DEAF-4AEF-B0A5-65B891C7A9BC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A-DEAF-4AEF-B0A5-65B891C7A9BC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C-DEAF-4AEF-B0A5-65B891C7A9BC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2E-DEAF-4AEF-B0A5-65B891C7A9BC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0-DEAF-4AEF-B0A5-65B891C7A9BC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33-0594-4A26-B381-966280675FC1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'Tableau de bord'!$C$10:$N$10</c15:sqref>
                        </c15:formulaRef>
                      </c:ext>
                    </c:extLst>
                    <c:strCache>
                      <c:ptCount val="12"/>
                      <c:pt idx="0">
                        <c:v>Janvier</c:v>
                      </c:pt>
                      <c:pt idx="1">
                        <c:v>Février</c:v>
                      </c:pt>
                      <c:pt idx="2">
                        <c:v>Mars</c:v>
                      </c:pt>
                      <c:pt idx="3">
                        <c:v>Avril</c:v>
                      </c:pt>
                      <c:pt idx="4">
                        <c:v>Mai</c:v>
                      </c:pt>
                      <c:pt idx="5">
                        <c:v>Juin</c:v>
                      </c:pt>
                      <c:pt idx="6">
                        <c:v>Juillet</c:v>
                      </c:pt>
                      <c:pt idx="7">
                        <c:v>Août</c:v>
                      </c:pt>
                      <c:pt idx="8">
                        <c:v>Septembre</c:v>
                      </c:pt>
                      <c:pt idx="9">
                        <c:v>Octobre</c:v>
                      </c:pt>
                      <c:pt idx="10">
                        <c:v>Novembre</c:v>
                      </c:pt>
                      <c:pt idx="11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'Tableau de bord'!$C$12:$N$12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480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605</c:v>
                      </c:pt>
                      <c:pt idx="6">
                        <c:v>45</c:v>
                      </c:pt>
                      <c:pt idx="7">
                        <c:v>47</c:v>
                      </c:pt>
                      <c:pt idx="8">
                        <c:v>60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31-DEAF-4AEF-B0A5-65B891C7A9BC}"/>
                  </c:ext>
                </c:extLst>
              </c15:ser>
            </c15:filteredPieSeries>
          </c:ext>
        </c:extLst>
      </c:of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bar"/>
        <c:varyColors val="1"/>
        <c:ser>
          <c:idx val="0"/>
          <c:order val="0"/>
          <c:tx>
            <c:strRef>
              <c:f>'Tableau de bord'!$B$12</c:f>
              <c:strCache>
                <c:ptCount val="1"/>
                <c:pt idx="0">
                  <c:v>Dépenses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067-4BA7-B860-06152B8354D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067-4BA7-B860-06152B8354D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067-4BA7-B860-06152B8354D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067-4BA7-B860-06152B8354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067-4BA7-B860-06152B8354D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067-4BA7-B860-06152B8354D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067-4BA7-B860-06152B8354D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067-4BA7-B860-06152B8354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067-4BA7-B860-06152B8354D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067-4BA7-B860-06152B8354D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067-4BA7-B860-06152B8354DA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067-4BA7-B860-06152B8354D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A769-415E-8B91-9F925FB35A1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bord'!$C$10:$N$10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'Tableau de bord'!$C$12:$N$12</c:f>
              <c:numCache>
                <c:formatCode>General</c:formatCode>
                <c:ptCount val="12"/>
                <c:pt idx="0">
                  <c:v>480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605</c:v>
                </c:pt>
                <c:pt idx="6">
                  <c:v>45</c:v>
                </c:pt>
                <c:pt idx="7">
                  <c:v>47</c:v>
                </c:pt>
                <c:pt idx="8">
                  <c:v>60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067-4BA7-B860-06152B8354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gapWidth val="100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27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'Tableau de bord'!$B$11</c:f>
              <c:strCache>
                <c:ptCount val="1"/>
                <c:pt idx="0">
                  <c:v>Revenus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EDA5-4009-AD94-77C642C45C0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EDA5-4009-AD94-77C642C45C0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EDA5-4009-AD94-77C642C45C0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EDA5-4009-AD94-77C642C45C0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EDA5-4009-AD94-77C642C45C0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EDA5-4009-AD94-77C642C45C0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EDA5-4009-AD94-77C642C45C0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EDA5-4009-AD94-77C642C45C0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EDA5-4009-AD94-77C642C45C0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EDA5-4009-AD94-77C642C45C0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EDA5-4009-AD94-77C642C45C0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EDA5-4009-AD94-77C642C45C0D}"/>
              </c:ext>
            </c:extLst>
          </c:dPt>
          <c:dPt>
            <c:idx val="12"/>
            <c:bubble3D val="0"/>
            <c:spPr>
              <a:noFill/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9-EDA5-4009-AD94-77C642C45C0D}"/>
              </c:ext>
            </c:extLst>
          </c:dPt>
          <c:dLbls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EDA5-4009-AD94-77C642C45C0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bord'!$C$10:$O$10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'Tableau de bord'!$C$11:$O$11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1856</c:v>
                </c:pt>
                <c:pt idx="6">
                  <c:v>3860</c:v>
                </c:pt>
                <c:pt idx="7">
                  <c:v>3630</c:v>
                </c:pt>
                <c:pt idx="8">
                  <c:v>3610</c:v>
                </c:pt>
                <c:pt idx="9">
                  <c:v>500</c:v>
                </c:pt>
                <c:pt idx="10">
                  <c:v>0</c:v>
                </c:pt>
                <c:pt idx="11">
                  <c:v>0</c:v>
                </c:pt>
                <c:pt idx="12" formatCode="_-* #\ ##0_-;\-* #\ ##0_-;_-* &quot;-&quot;??_-;_-@_-">
                  <c:v>13456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EDA5-4009-AD94-77C642C45C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205740</xdr:colOff>
      <xdr:row>0</xdr:row>
      <xdr:rowOff>99060</xdr:rowOff>
    </xdr:from>
    <xdr:to>
      <xdr:col>13</xdr:col>
      <xdr:colOff>0</xdr:colOff>
      <xdr:row>3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B827DFA-208F-4A6C-A6DC-811B072E5454}"/>
            </a:ext>
          </a:extLst>
        </xdr:cNvPr>
        <xdr:cNvSpPr txBox="1"/>
      </xdr:nvSpPr>
      <xdr:spPr>
        <a:xfrm>
          <a:off x="205740" y="99060"/>
          <a:ext cx="10096500" cy="54864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bg1"/>
              </a:solidFill>
            </a:rPr>
            <a:t>BUDGET PERSONNEL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243840</xdr:colOff>
      <xdr:row>0</xdr:row>
      <xdr:rowOff>60960</xdr:rowOff>
    </xdr:from>
    <xdr:to>
      <xdr:col>13</xdr:col>
      <xdr:colOff>0</xdr:colOff>
      <xdr:row>3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602CE2E-C3C6-4C55-AD21-5617AE35957E}"/>
            </a:ext>
          </a:extLst>
        </xdr:cNvPr>
        <xdr:cNvSpPr txBox="1"/>
      </xdr:nvSpPr>
      <xdr:spPr>
        <a:xfrm>
          <a:off x="243840" y="60960"/>
          <a:ext cx="10058400" cy="50292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accent6">
                  <a:lumMod val="50000"/>
                </a:schemeClr>
              </a:solidFill>
            </a:rPr>
            <a:t>BUDGET PERSONNEL MENSUEL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182880</xdr:colOff>
      <xdr:row>0</xdr:row>
      <xdr:rowOff>121920</xdr:rowOff>
    </xdr:from>
    <xdr:to>
      <xdr:col>13</xdr:col>
      <xdr:colOff>0</xdr:colOff>
      <xdr:row>3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0A9407E-2BAF-4B51-B1DD-B20B9253CBFF}"/>
            </a:ext>
          </a:extLst>
        </xdr:cNvPr>
        <xdr:cNvSpPr txBox="1"/>
      </xdr:nvSpPr>
      <xdr:spPr>
        <a:xfrm>
          <a:off x="182880" y="121920"/>
          <a:ext cx="10119360" cy="52578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bg1"/>
              </a:solidFill>
            </a:rPr>
            <a:t>BUDGET PERSONNEL MENSUEL</a:t>
          </a:r>
        </a:p>
      </xdr:txBody>
    </xdr:sp>
    <xdr:clientData/>
  </xdr:twoCellAnchor>
  <xdr:twoCellAnchor>
    <xdr:from>
      <xdr:col>1</xdr:col>
      <xdr:colOff>502920</xdr:colOff>
      <xdr:row>13</xdr:row>
      <xdr:rowOff>60960</xdr:rowOff>
    </xdr:from>
    <xdr:to>
      <xdr:col>6</xdr:col>
      <xdr:colOff>754380</xdr:colOff>
      <xdr:row>28</xdr:row>
      <xdr:rowOff>60960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D4C4EFB-7C15-49F1-8AE4-A64771A6CC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13</xdr:row>
      <xdr:rowOff>0</xdr:rowOff>
    </xdr:from>
    <xdr:to>
      <xdr:col>13</xdr:col>
      <xdr:colOff>76200</xdr:colOff>
      <xdr:row>28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5F704447-76DD-4132-9D30-3834E9DA1A4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0</xdr:colOff>
      <xdr:row>13</xdr:row>
      <xdr:rowOff>0</xdr:rowOff>
    </xdr:from>
    <xdr:to>
      <xdr:col>19</xdr:col>
      <xdr:colOff>609600</xdr:colOff>
      <xdr:row>28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3BBA3EC-99A5-4710-A18F-8295DE4F783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556260</xdr:colOff>
      <xdr:row>30</xdr:row>
      <xdr:rowOff>160020</xdr:rowOff>
    </xdr:from>
    <xdr:to>
      <xdr:col>7</xdr:col>
      <xdr:colOff>7620</xdr:colOff>
      <xdr:row>45</xdr:row>
      <xdr:rowOff>160020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CB6BD1A-0194-455A-8F4A-61FAFF3DFF9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0</xdr:colOff>
      <xdr:row>31</xdr:row>
      <xdr:rowOff>0</xdr:rowOff>
    </xdr:from>
    <xdr:to>
      <xdr:col>13</xdr:col>
      <xdr:colOff>76200</xdr:colOff>
      <xdr:row>46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14E09F10-9BD3-4582-8935-EB6E629955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571500</xdr:colOff>
      <xdr:row>47</xdr:row>
      <xdr:rowOff>152400</xdr:rowOff>
    </xdr:from>
    <xdr:to>
      <xdr:col>7</xdr:col>
      <xdr:colOff>22860</xdr:colOff>
      <xdr:row>62</xdr:row>
      <xdr:rowOff>152400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9EC891E6-D516-4199-8280-AF3F1B84005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198120</xdr:colOff>
      <xdr:row>0</xdr:row>
      <xdr:rowOff>114300</xdr:rowOff>
    </xdr:from>
    <xdr:to>
      <xdr:col>11</xdr:col>
      <xdr:colOff>784860</xdr:colOff>
      <xdr:row>3</xdr:row>
      <xdr:rowOff>91440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7E5C011-20EB-489A-B0E1-179D15BBE606}"/>
            </a:ext>
          </a:extLst>
        </xdr:cNvPr>
        <xdr:cNvSpPr txBox="1"/>
      </xdr:nvSpPr>
      <xdr:spPr>
        <a:xfrm>
          <a:off x="198120" y="114300"/>
          <a:ext cx="10096500" cy="52578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chemeClr val="accent2">
                  <a:lumMod val="50000"/>
                </a:schemeClr>
              </a:solidFill>
            </a:rPr>
            <a:t>BUDGET PERSONNEL MENSUEL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Nathalie BLANDINO" id="{288DAD1C-9F73-45A2-BB06-766A44A798DC}" userId="S::n.blandino@sodegis.re::b7dd6933-ddfc-4ad4-b9a5-e46e1f347be2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394F027-DE3F-482F-AEB3-1547C867A583}" name="Tab_mensuel" displayName="Tab_mensuel" ref="B10:O11" totalsRowShown="0" headerRowDxfId="11">
  <autoFilter ref="B10:O11" xr:uid="{CBAA9A93-6181-4509-9068-F251240FBA64}"/>
  <tableColumns count="14">
    <tableColumn id="1" xr3:uid="{8234CE74-D039-4BE4-B47B-F5A1895A820B}" name="Colonne1"/>
    <tableColumn id="2" xr3:uid="{D5AA5DF3-64DE-482F-B6F3-B5DB39570FCE}" name="Janvier">
      <calculatedColumnFormula>SUMIFS('Dépenses et revenus'!$J$6:$J$120,'Dépenses et revenus'!$G5:$G119,"&lt;=31/01/2016",'Dépenses et revenus'!$G5:$G119,"&gt;=01/01/2016")</calculatedColumnFormula>
    </tableColumn>
    <tableColumn id="3" xr3:uid="{1CAEA8D4-5FBA-44B0-94D6-0484599F882A}" name="Février">
      <calculatedColumnFormula>SUMIFS('Dépenses et revenus'!$J$6:$J$120,'Dépenses et revenus'!$G5:$G119,"&lt;=29/02/2016",'Dépenses et revenus'!$G5:$G119,"&gt;=01/02/2016")</calculatedColumnFormula>
    </tableColumn>
    <tableColumn id="4" xr3:uid="{099B57E2-CE1E-44D7-94FA-521764EB5F21}" name="Mars">
      <calculatedColumnFormula>SUMIFS('Dépenses et revenus'!$J$6:$J$120,'Dépenses et revenus'!$G5:$G119,"&lt;=31/03/2016",'Dépenses et revenus'!$G5:$G119,"&gt;=01/03/2016")</calculatedColumnFormula>
    </tableColumn>
    <tableColumn id="5" xr3:uid="{0D123A1B-BCF6-499D-965C-7DD3CA9F01C2}" name="Avril">
      <calculatedColumnFormula>SUMIFS('Dépenses et revenus'!$J$6:$J$120,'Dépenses et revenus'!$G5:$G119,"&lt;=30/04/2016",'Dépenses et revenus'!$G5:$G119,"&gt;=01/04/2016")</calculatedColumnFormula>
    </tableColumn>
    <tableColumn id="6" xr3:uid="{C2AF53C4-2AAC-40E2-A6BF-63F0706EA583}" name="Mai">
      <calculatedColumnFormula>SUMIFS('Dépenses et revenus'!$J$6:$J$120,'Dépenses et revenus'!$G5:$G119,"&lt;=31/05/2016",'Dépenses et revenus'!$G5:$G119,"&gt;=01/05/2016")</calculatedColumnFormula>
    </tableColumn>
    <tableColumn id="7" xr3:uid="{86C60FB7-374F-44E9-A03F-0D9B010DAA66}" name="Juin">
      <calculatedColumnFormula>SUMIFS('Dépenses et revenus'!$J$6:$J$120,'Dépenses et revenus'!$G5:$G119,"&lt;=30/06/2016",'Dépenses et revenus'!$G5:$G119,"&gt;=01/06/2016")</calculatedColumnFormula>
    </tableColumn>
    <tableColumn id="8" xr3:uid="{1EACE329-A438-43C2-94E6-B3D24FACF3AD}" name="Juillet">
      <calculatedColumnFormula>SUMIFS('Dépenses et revenus'!$J$6:$J$120,'Dépenses et revenus'!$G5:$G119,"&lt;=31/07/2016",'Dépenses et revenus'!$G5:$G119,"&gt;=01/07/2016")</calculatedColumnFormula>
    </tableColumn>
    <tableColumn id="9" xr3:uid="{9938D2B8-C5C9-4567-B7E1-9DB00742CA0B}" name="Août">
      <calculatedColumnFormula>SUMIFS('Dépenses et revenus'!$J$6:$J$120,'Dépenses et revenus'!$G5:$G119,"&lt;=31/08/2016",'Dépenses et revenus'!$G5:$G119,"&gt;=01/08/2016")</calculatedColumnFormula>
    </tableColumn>
    <tableColumn id="10" xr3:uid="{86BC13BF-7FCC-4E81-B105-7EDB4EDFD55E}" name="Septembre">
      <calculatedColumnFormula>SUMIFS('Dépenses et revenus'!$J$6:$J$120,'Dépenses et revenus'!$G5:$G119,"&lt;=30/09/2016",'Dépenses et revenus'!$G5:$G119,"&gt;=01/09/2016")</calculatedColumnFormula>
    </tableColumn>
    <tableColumn id="11" xr3:uid="{5DE7B520-363F-4387-9A5D-E8D8ADEBEDBF}" name="Octobre">
      <calculatedColumnFormula>SUMIFS('Dépenses et revenus'!$J$6:$J$120,'Dépenses et revenus'!$G5:$G119,"&lt;=31/10/2016",'Dépenses et revenus'!$G5:$G119,"&gt;=01/10/2016")</calculatedColumnFormula>
    </tableColumn>
    <tableColumn id="12" xr3:uid="{EFB2A81E-D6D6-4B1C-8512-FA54547D239F}" name="Novembre">
      <calculatedColumnFormula>SUMIFS('Dépenses et revenus'!$J$6:$J$120,'Dépenses et revenus'!$G5:$G119,"&lt;=30/11/2016",'Dépenses et revenus'!$G5:$G119,"&gt;=01/11/2016")</calculatedColumnFormula>
    </tableColumn>
    <tableColumn id="13" xr3:uid="{00279B16-CB14-429D-B1F2-4DB929984B3E}" name="Décembre">
      <calculatedColumnFormula>SUMIFS('Dépenses et revenus'!$J$6:$J$120,'Dépenses et revenus'!$G5:$G119,"&lt;=31/12/2016",'Dépenses et revenus'!$G5:$G119,"&gt;=01/12/2016")</calculatedColumnFormula>
    </tableColumn>
    <tableColumn id="14" xr3:uid="{34BEFB1D-A77E-4C73-8185-C6FEEAC74B77}" name="TOTAL" dataDxfId="10" dataCellStyle="Milliers">
      <calculatedColumnFormula>SUM(C11:N11)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468BEE9-6736-42F2-8CA0-B1DEED612D06}" name="Tab_catégorie_mensuelle" displayName="Tab_catégorie_mensuelle" ref="B15:N27" totalsRowShown="0" headerRowDxfId="9">
  <autoFilter ref="B15:N27" xr:uid="{FECD9AF0-6D93-410B-B7F6-9AFC01D15567}"/>
  <tableColumns count="13">
    <tableColumn id="1" xr3:uid="{2BF1002D-C35F-4C33-8F55-4074512AC8A3}" name="Colonne1"/>
    <tableColumn id="2" xr3:uid="{4759E141-199F-4187-9557-3BEAE5A494B6}" name="Logement">
      <calculatedColumnFormula>SUMIFS('Dépenses et revenus'!$J$6:$J$121,'Dépenses et revenus'!$H$6:$H$121,"="&amp; C$15,'Dépenses et revenus'!$G$6:$G$121,"&gt;=01/" &amp; 'Tableau de bord'!$B16 &amp; "/2016",'Dépenses et revenus'!$G$6:$G$121,"&lt;=30/" &amp; 'Tableau de bord'!$B16 &amp; "/2016")</calculatedColumnFormula>
    </tableColumn>
    <tableColumn id="3" xr3:uid="{187E89AE-1707-42C6-B5CB-573EF4EBAAE8}" name="Divertissement">
      <calculatedColumnFormula>SUMIFS('Dépenses et revenus'!$J$6:$J$121,'Dépenses et revenus'!$H$6:$H$121,"="&amp; D$15,'Dépenses et revenus'!$G$6:$G$121,"&gt;=01/" &amp; 'Tableau de bord'!$B16 &amp; "/2016",'Dépenses et revenus'!$G$6:$G$121,"&lt;=30/" &amp; 'Tableau de bord'!$B16 &amp; "/2016")</calculatedColumnFormula>
    </tableColumn>
    <tableColumn id="4" xr3:uid="{459A8ABB-3EB1-4408-B43C-494EEFDBB3FE}" name="Alimentation">
      <calculatedColumnFormula>SUMIFS('Dépenses et revenus'!$J$6:$J$121,'Dépenses et revenus'!$H$6:$H$121,"="&amp; E$15,'Dépenses et revenus'!$G$6:$G$121,"&gt;=01/" &amp; 'Tableau de bord'!$B16 &amp; "/2016",'Dépenses et revenus'!$G$6:$G$121,"&lt;=30/" &amp; 'Tableau de bord'!$B16 &amp; "/2016")</calculatedColumnFormula>
    </tableColumn>
    <tableColumn id="5" xr3:uid="{66400EEE-FE25-4264-B8F0-6AEC07903B76}" name="Dons">
      <calculatedColumnFormula>SUMIFS('Dépenses et revenus'!$J$6:$J$121,'Dépenses et revenus'!$H$6:$H$121,"="&amp; F$15,'Dépenses et revenus'!$G$6:$G$121,"&gt;=01/" &amp; 'Tableau de bord'!$B16 &amp; "/2016",'Dépenses et revenus'!$G$6:$G$121,"&lt;=30/" &amp; 'Tableau de bord'!$B16 &amp; "/2016")</calculatedColumnFormula>
    </tableColumn>
    <tableColumn id="6" xr3:uid="{903608AA-4F7D-41F1-BBF1-F416966C4EAA}" name="Enfants">
      <calculatedColumnFormula>SUMIFS('Dépenses et revenus'!$J$6:$J$121,'Dépenses et revenus'!$H$6:$H$121,"="&amp; G$15,'Dépenses et revenus'!$G$6:$G$121,"&gt;=01/" &amp; 'Tableau de bord'!$B16 &amp; "/2016",'Dépenses et revenus'!$G$6:$G$121,"&lt;=30/" &amp; 'Tableau de bord'!$B16 &amp; "/2016")</calculatedColumnFormula>
    </tableColumn>
    <tableColumn id="7" xr3:uid="{ED190E93-6BF8-4AE9-BF05-7ED0F92C4A19}" name="Comptes de placement">
      <calculatedColumnFormula>SUMIFS('Dépenses et revenus'!$J$6:$J$121,'Dépenses et revenus'!$H$6:$H$121,"="&amp; H$15,'Dépenses et revenus'!$G$6:$G$121,"&gt;=01/" &amp; 'Tableau de bord'!$B16 &amp; "/2016",'Dépenses et revenus'!$G$6:$G$121,"&lt;=30/" &amp; 'Tableau de bord'!$B16 &amp; "/2016")</calculatedColumnFormula>
    </tableColumn>
    <tableColumn id="8" xr3:uid="{D609CBF1-CF9C-4F48-AF44-8B170134AB6B}" name="Soins">
      <calculatedColumnFormula>SUMIFS('Dépenses et revenus'!$J$6:$J$121,'Dépenses et revenus'!$H$6:$H$121,"="&amp; I$15,'Dépenses et revenus'!$G$6:$G$121,"&gt;=01/" &amp; 'Tableau de bord'!$B16 &amp; "/2016",'Dépenses et revenus'!$G$6:$G$121,"&lt;=30/" &amp; 'Tableau de bord'!$B16 &amp; "/2016")</calculatedColumnFormula>
    </tableColumn>
    <tableColumn id="9" xr3:uid="{91945D6D-E558-48C5-836F-2D91BABB9175}" name="Autre">
      <calculatedColumnFormula>SUMIFS('Dépenses et revenus'!$J$6:$J$121,'Dépenses et revenus'!$H$6:$H$121,"="&amp; J$15,'Dépenses et revenus'!$G$6:$G$121,"&gt;=01/" &amp; 'Tableau de bord'!$B16 &amp; "/2016",'Dépenses et revenus'!$G$6:$G$121,"&lt;=30/" &amp; 'Tableau de bord'!$B16 &amp; "/2016")</calculatedColumnFormula>
    </tableColumn>
    <tableColumn id="10" xr3:uid="{C81A87D7-808E-420E-87EE-DE4D729DDE71}" name="Personnel">
      <calculatedColumnFormula>SUMIFS('Dépenses et revenus'!$J$6:$J$121,'Dépenses et revenus'!$H$6:$H$121,"="&amp; K$15,'Dépenses et revenus'!$G$6:$G$121,"&gt;=01/" &amp; 'Tableau de bord'!$B16 &amp; "/2016",'Dépenses et revenus'!$G$6:$G$121,"&lt;=30/" &amp; 'Tableau de bord'!$B16 &amp; "/2016")</calculatedColumnFormula>
    </tableColumn>
    <tableColumn id="11" xr3:uid="{9F190BFD-09F1-415A-BB00-9A4F5CF6D443}" name="Animaux">
      <calculatedColumnFormula>SUMIFS('Dépenses et revenus'!$J$6:$J$121,'Dépenses et revenus'!$H$6:$H$121,"="&amp; L$15,'Dépenses et revenus'!$G$6:$G$121,"&gt;=01/" &amp; 'Tableau de bord'!$B16 &amp; "/2016",'Dépenses et revenus'!$G$6:$G$121,"&lt;=30/" &amp; 'Tableau de bord'!$B16 &amp; "/2016")</calculatedColumnFormula>
    </tableColumn>
    <tableColumn id="12" xr3:uid="{9595C5F3-1759-403A-B620-4A2D4C263F64}" name="Impôts / Juridique">
      <calculatedColumnFormula>SUMIFS('Dépenses et revenus'!$J$6:$J$121,'Dépenses et revenus'!$H$6:$H$121,"="&amp; M$15,'Dépenses et revenus'!$G$6:$G$121,"&gt;=01/" &amp; 'Tableau de bord'!$B16 &amp; "/2016",'Dépenses et revenus'!$G$6:$G$121,"&lt;=30/" &amp; 'Tableau de bord'!$B16 &amp; "/2016")</calculatedColumnFormula>
    </tableColumn>
    <tableColumn id="13" xr3:uid="{E2E19D9A-2CBD-4DB5-AFEC-725B1272B084}" name="Transport">
      <calculatedColumnFormula>SUMIFS('Dépenses et revenus'!$J$6:$J$121,'Dépenses et revenus'!$H$6:$H$121,"="&amp; N$15,'Dépenses et revenus'!$G$6:$G$121,"&gt;=01/" &amp; 'Tableau de bord'!$B16 &amp; "/2016",'Dépenses et revenus'!$G$6:$G$121,"&lt;=30/" &amp; 'Tableau de bord'!$B16 &amp; "/2016")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A97C35-F6AF-4666-99D4-45A15FD2F703}" name="Tab_revenus_détail" displayName="Tab_revenus_détail" ref="B5:E15" totalsRowShown="0">
  <autoFilter ref="B5:E15" xr:uid="{24D2F1C9-E796-4B20-8420-954B8530178C}"/>
  <tableColumns count="4">
    <tableColumn id="1" xr3:uid="{79946FE8-1FCF-4EBE-A089-98F194F71982}" name="Date" dataDxfId="8"/>
    <tableColumn id="2" xr3:uid="{37CB212A-2F80-4B66-ADD1-54D4AC1A3E31}" name="Catégorie"/>
    <tableColumn id="3" xr3:uid="{548483A8-730C-43D7-A7F8-AB4627467F7C}" name="Description"/>
    <tableColumn id="4" xr3:uid="{754C643E-373B-4A91-8335-03E581EE61D7}" name="Montant" dataDxfId="7" dataCellStyle="Monétaire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634FDBB-7785-46A0-BD4A-6FABC27E9780}" name="Tab_dépenses_détail" displayName="Tab_dépenses_détail" ref="G5:J13" totalsRowShown="0">
  <autoFilter ref="G5:J13" xr:uid="{57511917-8141-47F6-8AB6-A7EF14FAC702}"/>
  <tableColumns count="4">
    <tableColumn id="1" xr3:uid="{5512EE09-D3C0-4342-90EB-AF60D77757BC}" name="Date" dataDxfId="6"/>
    <tableColumn id="2" xr3:uid="{AC4FFC15-B21B-42A8-84BB-425640C9EC48}" name="Catégorie"/>
    <tableColumn id="3" xr3:uid="{D13BC831-E38F-4881-8366-0E9E29E27319}" name="Description"/>
    <tableColumn id="4" xr3:uid="{DACFBA1A-AA66-4DE2-B7FA-7293A07FF0C9}" name="Montant" dataDxfId="5" dataCellStyle="Monétaire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30E31CA-E80D-4293-BBCD-BD09DED431B8}" name="Tab_quinzaine" displayName="Tab_quinzaine" ref="B7:N10" totalsRowShown="0" headerRowDxfId="4" headerRowBorderDxfId="3" tableBorderDxfId="2" totalsRowBorderDxfId="1">
  <autoFilter ref="B7:N10" xr:uid="{235D1D8C-5791-49B5-8BD0-18A29E24CA25}"/>
  <tableColumns count="13">
    <tableColumn id="1" xr3:uid="{09EE3C2B-D529-4719-AC04-7DEE21ABDE3C}" name="Colonne1"/>
    <tableColumn id="2" xr3:uid="{A1D2A7A8-578D-48A8-90E7-F7DAC7D66D40}" name="janvier"/>
    <tableColumn id="3" xr3:uid="{0FE05FD1-416D-49FC-A151-C31AD2F83051}" name="février"/>
    <tableColumn id="4" xr3:uid="{CCFF3BA9-1840-4FE6-A3D5-1DFEE095D97D}" name="mars"/>
    <tableColumn id="5" xr3:uid="{4587BFCA-10F3-436A-8C53-DCB443212EA8}" name="avril"/>
    <tableColumn id="6" xr3:uid="{D7076692-C451-4A36-950B-4BC8170917CF}" name="mai"/>
    <tableColumn id="7" xr3:uid="{BF3A9FE7-4361-4270-B3E0-8D27B42BAF3B}" name="juin"/>
    <tableColumn id="8" xr3:uid="{760D29C8-4BFA-4164-B484-143A91D9E339}" name="juillet"/>
    <tableColumn id="9" xr3:uid="{897A9B00-9A8F-4BFE-A61E-F923181BD508}" name="août"/>
    <tableColumn id="10" xr3:uid="{30D626A0-D8F1-43F7-AB90-15F2230D9DAD}" name="septembre"/>
    <tableColumn id="11" xr3:uid="{8A6B8B27-5B7D-4C80-B75C-A4FD34BAEB14}" name="octobre"/>
    <tableColumn id="12" xr3:uid="{E12AA9BE-D481-4AFA-ADED-45ED1E82714E}" name="novembre"/>
    <tableColumn id="13" xr3:uid="{4DC460D1-81EC-43ED-98E3-EDA81F5E8B9B}" name="décembre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E41491A-6D84-4DBB-B874-D1F9571B38D9}" name="Tab_catégories" displayName="Tab_catégories" ref="B6:M20" totalsRowShown="0" headerRowDxfId="0">
  <autoFilter ref="B6:M20" xr:uid="{827C4A9E-E65C-43DA-9D35-ACA5DDB4EB1E}"/>
  <tableColumns count="12">
    <tableColumn id="1" xr3:uid="{308C56F9-DCB6-4549-BAF0-091B73829FCF}" name="Logement"/>
    <tableColumn id="2" xr3:uid="{A3CF82B7-89C5-4C92-AAC6-C3851BF0F895}" name="Divertissement"/>
    <tableColumn id="3" xr3:uid="{F31B18D1-6790-4A7C-8144-22C00D5291CF}" name="Alimentation"/>
    <tableColumn id="4" xr3:uid="{8FB6D3D8-19EE-4843-81E1-B1EB4ABF298A}" name="Dons"/>
    <tableColumn id="5" xr3:uid="{3F342D26-4D54-4AD1-A4F9-B0DFDEA56503}" name="Enfants"/>
    <tableColumn id="6" xr3:uid="{7FB936EF-66E3-4DCA-B513-B04177A783B1}" name="Comptes de placement"/>
    <tableColumn id="7" xr3:uid="{0C67974E-8039-4E10-9D05-1FE358350AD4}" name="Soins"/>
    <tableColumn id="8" xr3:uid="{2C600BD0-90BC-401F-86BD-F731D17C6CB3}" name="Autre"/>
    <tableColumn id="9" xr3:uid="{14973389-96EB-429A-BA09-51949CEFE4AB}" name="Personnel"/>
    <tableColumn id="10" xr3:uid="{A0CC55DA-5C9A-428A-BC2B-6F4DCF60D14B}" name="Animaux"/>
    <tableColumn id="11" xr3:uid="{F8B7D58C-8E25-4053-8C92-4AC29F48EBB8}" name="Impôts / Juridique"/>
    <tableColumn id="12" xr3:uid="{40A5A12A-E6B5-43C2-822D-211F546A94DD}" name="Transpor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15" dT="2020-04-27T06:59:43.16" personId="{288DAD1C-9F73-45A2-BB06-766A44A798DC}" id="{91BAD604-76B2-41F3-A93E-067DE64D2EA7}">
    <text>Concerne les dépenses liées au logement</text>
  </threadedComment>
  <threadedComment ref="D15" dT="2020-04-27T07:00:06.40" personId="{288DAD1C-9F73-45A2-BB06-766A44A798DC}" id="{525DEDF9-6ABF-4C43-B371-8F082A637664}">
    <text>Concerne les dépenses liées aux divertissements et loisirs</text>
  </threadedComment>
  <threadedComment ref="F15" dT="2020-04-27T07:02:12.63" personId="{288DAD1C-9F73-45A2-BB06-766A44A798DC}" id="{43BB66BB-73A6-4109-9A22-4BC747F55B4A}">
    <text>Concerne les dons à des associations</text>
  </threadedComment>
  <threadedComment ref="G15" dT="2020-04-27T07:02:23.16" personId="{288DAD1C-9F73-45A2-BB06-766A44A798DC}" id="{B761FE73-3DA6-4F53-8B42-45D6237A023B}">
    <text>Concerne les dépenses pour les enfants</text>
  </threadedComment>
  <threadedComment ref="H15" dT="2020-04-27T07:02:45.45" personId="{288DAD1C-9F73-45A2-BB06-766A44A798DC}" id="{C17E8598-CA36-4809-97E8-28B70A81978F}">
    <text>Concerne les emprunts et placements divers</text>
  </threadedComment>
  <threadedComment ref="I15" dT="2020-04-27T07:03:08.66" personId="{288DAD1C-9F73-45A2-BB06-766A44A798DC}" id="{F2C5A8CE-31A1-4324-A704-3E32873B36F0}">
    <text>Concerne les soins et la santé</text>
  </threadedComment>
  <threadedComment ref="J15" dT="2020-04-27T07:03:41.13" personId="{288DAD1C-9F73-45A2-BB06-766A44A798DC}" id="{869752C1-AB0E-48F6-B611-7A79ECBCC584}">
    <text>Concerne les dépenses non classifiées</text>
  </threadedComment>
  <threadedComment ref="K15" dT="2020-04-27T07:03:58.56" personId="{288DAD1C-9F73-45A2-BB06-766A44A798DC}" id="{A089DC55-7633-4503-8742-ED251E9FD98A}">
    <text>Concerne les dépenses des parents</text>
  </threadedComment>
  <threadedComment ref="L15" dT="2020-04-27T07:04:10.41" personId="{288DAD1C-9F73-45A2-BB06-766A44A798DC}" id="{46344758-0EF2-4FFA-A86A-622D89B1DF9F}">
    <text>Concerne les dépenses des animaux</text>
  </threadedComment>
  <threadedComment ref="M15" dT="2020-04-27T07:04:26.03" personId="{288DAD1C-9F73-45A2-BB06-766A44A798DC}" id="{87484E63-4FD3-432B-B774-C2919589C703}">
    <text>Concerne les dépenses fiscales et juridiques</text>
  </threadedComment>
  <threadedComment ref="N15" dT="2020-04-27T07:04:52.64" personId="{288DAD1C-9F73-45A2-BB06-766A44A798DC}" id="{DB78736D-4F7F-4DDB-9F18-5ADF73855C3A}">
    <text>Concerne les dépenses liées aux transports personnels ou en commun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B6" dT="2020-04-27T06:59:43.16" personId="{288DAD1C-9F73-45A2-BB06-766A44A798DC}" id="{0892EF51-5113-47A6-80F2-088F2680C6E5}">
    <text>Concerne les dépenses liées au logement</text>
  </threadedComment>
  <threadedComment ref="C6" dT="2020-04-27T07:00:06.40" personId="{288DAD1C-9F73-45A2-BB06-766A44A798DC}" id="{F1249A34-B8C6-450E-AB21-9C7B5BD0821D}">
    <text>Concerne les dépenses liées aux divertissements et loisirs</text>
  </threadedComment>
  <threadedComment ref="E6" dT="2020-04-27T07:02:12.63" personId="{288DAD1C-9F73-45A2-BB06-766A44A798DC}" id="{7BD0A63D-B071-475C-AB2D-65C1D0C18487}">
    <text>Concerne les dons à des associations</text>
  </threadedComment>
  <threadedComment ref="F6" dT="2020-04-27T07:02:23.16" personId="{288DAD1C-9F73-45A2-BB06-766A44A798DC}" id="{1AB59B26-DC1A-47D5-9EC1-A43C1393EB69}">
    <text>Concerne les dépenses pour les enfants</text>
  </threadedComment>
  <threadedComment ref="G6" dT="2020-04-27T07:02:45.45" personId="{288DAD1C-9F73-45A2-BB06-766A44A798DC}" id="{F005B71B-A0BC-480B-8ECF-359296C09C89}">
    <text>Concerne les emprunts et placements divers</text>
  </threadedComment>
  <threadedComment ref="H6" dT="2020-04-27T07:03:08.66" personId="{288DAD1C-9F73-45A2-BB06-766A44A798DC}" id="{4C976E50-2D0C-4979-BB88-27A512470F8B}">
    <text>Concerne les soins et la santé</text>
  </threadedComment>
  <threadedComment ref="I6" dT="2020-04-27T07:03:41.13" personId="{288DAD1C-9F73-45A2-BB06-766A44A798DC}" id="{7049AC9F-BF7D-4D83-9B7F-5C4A418B28CC}">
    <text>Concerne les dépenses non classifiées</text>
  </threadedComment>
  <threadedComment ref="J6" dT="2020-04-27T07:03:58.56" personId="{288DAD1C-9F73-45A2-BB06-766A44A798DC}" id="{F49BDECA-AC38-45C3-A049-1A856A3913BC}">
    <text>Concerne les dépenses des parents</text>
  </threadedComment>
  <threadedComment ref="K6" dT="2020-04-27T07:04:10.41" personId="{288DAD1C-9F73-45A2-BB06-766A44A798DC}" id="{9CB64599-6F86-4E97-8F95-3F6A94060CA4}">
    <text>Concerne les dépenses des animaux</text>
  </threadedComment>
  <threadedComment ref="L6" dT="2020-04-27T07:04:26.03" personId="{288DAD1C-9F73-45A2-BB06-766A44A798DC}" id="{B34D171D-7D9E-4704-8F66-219533E33272}">
    <text>Concerne les dépenses fiscales et juridiques</text>
  </threadedComment>
  <threadedComment ref="M6" dT="2020-04-27T07:04:52.64" personId="{288DAD1C-9F73-45A2-BB06-766A44A798DC}" id="{6648A333-39D6-4956-A424-573E7B8F106C}">
    <text>Concerne les dépenses liées aux transports personnels ou en commun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microsoft.com/office/2017/10/relationships/threadedComment" Target="../threadedComments/threadedComment2.xml"/><Relationship Id="rId5" Type="http://schemas.openxmlformats.org/officeDocument/2006/relationships/comments" Target="../comments2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CDC253-69E5-46E3-A148-F90A164A4536}">
  <sheetPr>
    <tabColor rgb="FF7030A0"/>
  </sheetPr>
  <dimension ref="B10:O29"/>
  <sheetViews>
    <sheetView showGridLines="0" topLeftCell="B1" zoomScale="85" zoomScaleNormal="85" workbookViewId="0">
      <selection activeCell="B16" sqref="B16:N27"/>
    </sheetView>
  </sheetViews>
  <sheetFormatPr baseColWidth="10" defaultRowHeight="14.4" x14ac:dyDescent="0.3"/>
  <cols>
    <col min="1" max="1" width="3.109375" customWidth="1"/>
    <col min="2" max="2" width="13.33203125" customWidth="1"/>
    <col min="3" max="7" width="19" customWidth="1"/>
    <col min="8" max="8" width="23.21875" customWidth="1"/>
    <col min="9" max="12" width="19" customWidth="1"/>
    <col min="13" max="13" width="19.21875" customWidth="1"/>
    <col min="14" max="14" width="19" customWidth="1"/>
  </cols>
  <sheetData>
    <row r="10" spans="2:15" ht="18" x14ac:dyDescent="0.35">
      <c r="B10" s="2" t="s">
        <v>110</v>
      </c>
      <c r="C10" s="3" t="s">
        <v>77</v>
      </c>
      <c r="D10" s="3" t="s">
        <v>78</v>
      </c>
      <c r="E10" s="3" t="s">
        <v>79</v>
      </c>
      <c r="F10" s="3" t="s">
        <v>80</v>
      </c>
      <c r="G10" s="3" t="s">
        <v>81</v>
      </c>
      <c r="H10" s="3" t="s">
        <v>82</v>
      </c>
      <c r="I10" s="3" t="s">
        <v>83</v>
      </c>
      <c r="J10" s="3" t="s">
        <v>84</v>
      </c>
      <c r="K10" s="3" t="s">
        <v>85</v>
      </c>
      <c r="L10" s="3" t="s">
        <v>86</v>
      </c>
      <c r="M10" s="3" t="s">
        <v>87</v>
      </c>
      <c r="N10" s="3" t="s">
        <v>88</v>
      </c>
      <c r="O10" s="10" t="s">
        <v>109</v>
      </c>
    </row>
    <row r="11" spans="2:15" ht="18" x14ac:dyDescent="0.35">
      <c r="B11" s="5" t="s">
        <v>76</v>
      </c>
      <c r="C11" s="6">
        <f>SUMIFS(Tab_revenus_détail[Montant],Tab_revenus_détail[Date],"&lt;=31/01/2016",Tab_revenus_détail[Date],"&gt;=01/01/2016")</f>
        <v>0</v>
      </c>
      <c r="D11" s="6">
        <f>SUMIFS(Tab_revenus_détail[Montant],Tab_revenus_détail[Date],"&lt;=29/02/2016",Tab_revenus_détail[Date],"&gt;=01/02/2016")</f>
        <v>0</v>
      </c>
      <c r="E11" s="6">
        <f>SUMIFS(Tab_revenus_détail[Montant],Tab_revenus_détail[Date],"&lt;=31/03/2016",Tab_revenus_détail[Date],"&gt;=01/03/2016")</f>
        <v>0</v>
      </c>
      <c r="F11" s="6">
        <f>SUMIFS(Tab_revenus_détail[Montant],Tab_revenus_détail[Date],"&lt;=30/04/2016",Tab_revenus_détail[Date],"&gt;=01/04/2016")</f>
        <v>0</v>
      </c>
      <c r="G11" s="6">
        <f>SUMIFS(Tab_revenus_détail[Montant],Tab_revenus_détail[Date],"&lt;=31/05/2016",Tab_revenus_détail[Date],"&gt;=01/05/2016")</f>
        <v>0</v>
      </c>
      <c r="H11" s="6">
        <f>SUMIFS(Tab_revenus_détail[Montant],Tab_revenus_détail[Date],"&lt;=30/06/2016",Tab_revenus_détail[Date],"&gt;=01/06/2016")</f>
        <v>1856</v>
      </c>
      <c r="I11" s="6">
        <f>SUMIFS(Tab_revenus_détail[Montant],Tab_revenus_détail[Date],"&lt;=31/07/2016",Tab_revenus_détail[Date],"&gt;=01/07/2016")</f>
        <v>3860</v>
      </c>
      <c r="J11" s="6">
        <f>SUMIFS(Tab_revenus_détail[Montant],Tab_revenus_détail[Date],"&lt;=31/08/2016",Tab_revenus_détail[Date],"&gt;=01/08/2016")</f>
        <v>3630</v>
      </c>
      <c r="K11" s="6">
        <f>SUMIFS(Tab_revenus_détail[Montant],Tab_revenus_détail[Date],"&lt;=30/09/2016",Tab_revenus_détail[Date],"&gt;=01/09/2016")</f>
        <v>3610</v>
      </c>
      <c r="L11" s="6">
        <f>SUMIFS(Tab_revenus_détail[Montant],Tab_revenus_détail[Date],"&lt;=31/10/2016",Tab_revenus_détail[Date],"&gt;=01/10/2016")</f>
        <v>500</v>
      </c>
      <c r="M11" s="6">
        <f>SUMIFS(Tab_revenus_détail[Montant],Tab_revenus_détail[Date],"&lt;=30/11/2016",Tab_revenus_détail[Date],"&gt;=01/11/2016")</f>
        <v>0</v>
      </c>
      <c r="N11" s="6">
        <f>SUMIFS(Tab_revenus_détail[Montant],Tab_revenus_détail[Date],"&lt;=31/12/2016",Tab_revenus_détail[Date],"&gt;=01/12/2016")</f>
        <v>0</v>
      </c>
      <c r="O11" s="9">
        <f>SUM(C11:N11)</f>
        <v>13456</v>
      </c>
    </row>
    <row r="12" spans="2:15" ht="18" x14ac:dyDescent="0.35">
      <c r="B12" s="4" t="s">
        <v>75</v>
      </c>
      <c r="C12" s="4">
        <f>SUMIFS(Tab_dépenses_détail[Montant],Tab_dépenses_détail[Date],"&lt;=31/01/2016",Tab_dépenses_détail[Date],"&gt;=01/01/2016")</f>
        <v>480</v>
      </c>
      <c r="D12" s="4">
        <f>SUMIFS(Tab_dépenses_détail[Montant],Tab_dépenses_détail[Date],"&lt;=29/02/2016",Tab_dépenses_détail[Date],"&gt;=01/02/2016")</f>
        <v>0</v>
      </c>
      <c r="E12" s="4">
        <f>SUMIFS(Tab_dépenses_détail[Montant],Tab_dépenses_détail[Date],"&lt;=31/03/2016",Tab_dépenses_détail[Date],"&gt;=01/03/2016")</f>
        <v>0</v>
      </c>
      <c r="F12" s="4">
        <f>SUMIFS(Tab_dépenses_détail[Montant],Tab_dépenses_détail[Date],"&lt;=30/04/2016",Tab_dépenses_détail[Date],"&gt;=01/04/2016")</f>
        <v>0</v>
      </c>
      <c r="G12" s="4">
        <f>SUMIFS(Tab_dépenses_détail[Montant],Tab_dépenses_détail[Date],"&lt;=31/05/2016",Tab_dépenses_détail[Date],"&gt;=01/05/2016")</f>
        <v>0</v>
      </c>
      <c r="H12" s="4">
        <f>SUMIFS(Tab_dépenses_détail[Montant],Tab_dépenses_détail[Date],"&lt;=30/06/2016",Tab_dépenses_détail[Date],"&gt;=01/06/2016")</f>
        <v>605</v>
      </c>
      <c r="I12" s="4">
        <f>SUMIFS(Tab_dépenses_détail[Montant],Tab_dépenses_détail[Date],"&lt;=31/07/2016",Tab_dépenses_détail[Date],"&gt;=01/07/2016")</f>
        <v>45</v>
      </c>
      <c r="J12" s="4">
        <f>SUMIFS(Tab_dépenses_détail[Montant],Tab_dépenses_détail[Date],"&lt;=31/08/2016",Tab_dépenses_détail[Date],"&gt;=01/08/2016")</f>
        <v>47</v>
      </c>
      <c r="K12" s="4">
        <f>SUMIFS(Tab_dépenses_détail[Montant],Tab_dépenses_détail[Date],"&lt;=30/09/2016",Tab_dépenses_détail[Date],"&gt;=01/09/2016")</f>
        <v>60</v>
      </c>
      <c r="L12" s="4">
        <f>SUMIFS(Tab_dépenses_détail[Montant],Tab_dépenses_détail[Date],"&lt;=31/10/2016",Tab_dépenses_détail[Date],"&gt;=01/10/2016")</f>
        <v>0</v>
      </c>
      <c r="M12" s="4">
        <f>SUMIFS(Tab_dépenses_détail[Montant],Tab_dépenses_détail[Date],"&lt;=30/11/2016",Tab_dépenses_détail[Date],"&gt;=01/11/2016")</f>
        <v>0</v>
      </c>
      <c r="N12" s="4">
        <f>SUMIFS(Tab_dépenses_détail[Montant],Tab_dépenses_détail[Date],"&lt;=31/12/2016",Tab_dépenses_détail[Date],"&gt;=01/12/2016")</f>
        <v>0</v>
      </c>
      <c r="O12" s="9">
        <f>SUM(C12:N12)</f>
        <v>1237</v>
      </c>
    </row>
    <row r="15" spans="2:15" x14ac:dyDescent="0.3">
      <c r="B15" t="s">
        <v>110</v>
      </c>
      <c r="C15" s="1" t="s">
        <v>0</v>
      </c>
      <c r="D15" s="1" t="s">
        <v>14</v>
      </c>
      <c r="E15" s="1" t="s">
        <v>21</v>
      </c>
      <c r="F15" s="1" t="s">
        <v>24</v>
      </c>
      <c r="G15" s="1" t="s">
        <v>26</v>
      </c>
      <c r="H15" s="1" t="s">
        <v>32</v>
      </c>
      <c r="I15" s="1" t="s">
        <v>41</v>
      </c>
      <c r="J15" s="1" t="s">
        <v>20</v>
      </c>
      <c r="K15" s="1" t="s">
        <v>45</v>
      </c>
      <c r="L15" s="1" t="s">
        <v>50</v>
      </c>
      <c r="M15" s="1" t="s">
        <v>53</v>
      </c>
      <c r="N15" s="1" t="s">
        <v>58</v>
      </c>
    </row>
    <row r="16" spans="2:15" x14ac:dyDescent="0.3">
      <c r="B16" t="s">
        <v>77</v>
      </c>
      <c r="C16">
        <f>SUMIFS('Dépenses et revenus'!$J$6:$J$121,'Dépenses et revenus'!$H$6:$H$121,"="&amp; C$15,'Dépenses et revenus'!$G$6:$G$121,"&gt;=01/" &amp; 'Tableau de bord'!$B16 &amp; "/2016",'Dépenses et revenus'!$G$6:$G$121,"&lt;=30/" &amp; 'Tableau de bord'!$B16 &amp; "/2016")</f>
        <v>480</v>
      </c>
      <c r="D16">
        <f>SUMIFS('Dépenses et revenus'!$J$6:$J$121,'Dépenses et revenus'!$H$6:$H$121,"="&amp; D$15,'Dépenses et revenus'!$G$6:$G$121,"&gt;=01/" &amp; 'Tableau de bord'!$B16 &amp; "/2016",'Dépenses et revenus'!$G$6:$G$121,"&lt;=30/" &amp; 'Tableau de bord'!$B16 &amp; "/2016")</f>
        <v>0</v>
      </c>
      <c r="E16">
        <f>SUMIFS('Dépenses et revenus'!$J$6:$J$121,'Dépenses et revenus'!$H$6:$H$121,"="&amp; E$15,'Dépenses et revenus'!$G$6:$G$121,"&gt;=01/" &amp; 'Tableau de bord'!$B16 &amp; "/2016",'Dépenses et revenus'!$G$6:$G$121,"&lt;=30/" &amp; 'Tableau de bord'!$B16 &amp; "/2016")</f>
        <v>0</v>
      </c>
      <c r="F16">
        <f>SUMIFS('Dépenses et revenus'!$J$6:$J$121,'Dépenses et revenus'!$H$6:$H$121,"="&amp; F$15,'Dépenses et revenus'!$G$6:$G$121,"&gt;=01/" &amp; 'Tableau de bord'!$B16 &amp; "/2016",'Dépenses et revenus'!$G$6:$G$121,"&lt;=30/" &amp; 'Tableau de bord'!$B16 &amp; "/2016")</f>
        <v>0</v>
      </c>
      <c r="G16">
        <f>SUMIFS('Dépenses et revenus'!$J$6:$J$121,'Dépenses et revenus'!$H$6:$H$121,"="&amp; G$15,'Dépenses et revenus'!$G$6:$G$121,"&gt;=01/" &amp; 'Tableau de bord'!$B16 &amp; "/2016",'Dépenses et revenus'!$G$6:$G$121,"&lt;=30/" &amp; 'Tableau de bord'!$B16 &amp; "/2016")</f>
        <v>0</v>
      </c>
      <c r="H16">
        <f>SUMIFS('Dépenses et revenus'!$J$6:$J$121,'Dépenses et revenus'!$H$6:$H$121,"="&amp; H$15,'Dépenses et revenus'!$G$6:$G$121,"&gt;=01/" &amp; 'Tableau de bord'!$B16 &amp; "/2016",'Dépenses et revenus'!$G$6:$G$121,"&lt;=30/" &amp; 'Tableau de bord'!$B16 &amp; "/2016")</f>
        <v>0</v>
      </c>
      <c r="I16">
        <f>SUMIFS('Dépenses et revenus'!$J$6:$J$121,'Dépenses et revenus'!$H$6:$H$121,"="&amp; I$15,'Dépenses et revenus'!$G$6:$G$121,"&gt;=01/" &amp; 'Tableau de bord'!$B16 &amp; "/2016",'Dépenses et revenus'!$G$6:$G$121,"&lt;=30/" &amp; 'Tableau de bord'!$B16 &amp; "/2016")</f>
        <v>0</v>
      </c>
      <c r="J16">
        <f>SUMIFS('Dépenses et revenus'!$J$6:$J$121,'Dépenses et revenus'!$H$6:$H$121,"="&amp; J$15,'Dépenses et revenus'!$G$6:$G$121,"&gt;=01/" &amp; 'Tableau de bord'!$B16 &amp; "/2016",'Dépenses et revenus'!$G$6:$G$121,"&lt;=30/" &amp; 'Tableau de bord'!$B16 &amp; "/2016")</f>
        <v>0</v>
      </c>
      <c r="K16">
        <f>SUMIFS('Dépenses et revenus'!$J$6:$J$121,'Dépenses et revenus'!$H$6:$H$121,"="&amp; K$15,'Dépenses et revenus'!$G$6:$G$121,"&gt;=01/" &amp; 'Tableau de bord'!$B16 &amp; "/2016",'Dépenses et revenus'!$G$6:$G$121,"&lt;=30/" &amp; 'Tableau de bord'!$B16 &amp; "/2016")</f>
        <v>0</v>
      </c>
      <c r="L16">
        <f>SUMIFS('Dépenses et revenus'!$J$6:$J$121,'Dépenses et revenus'!$H$6:$H$121,"="&amp; L$15,'Dépenses et revenus'!$G$6:$G$121,"&gt;=01/" &amp; 'Tableau de bord'!$B16 &amp; "/2016",'Dépenses et revenus'!$G$6:$G$121,"&lt;=30/" &amp; 'Tableau de bord'!$B16 &amp; "/2016")</f>
        <v>0</v>
      </c>
      <c r="M16">
        <f>SUMIFS('Dépenses et revenus'!$J$6:$J$121,'Dépenses et revenus'!$H$6:$H$121,"="&amp; M$15,'Dépenses et revenus'!$G$6:$G$121,"&gt;=01/" &amp; 'Tableau de bord'!$B16 &amp; "/2016",'Dépenses et revenus'!$G$6:$G$121,"&lt;=30/" &amp; 'Tableau de bord'!$B16 &amp; "/2016")</f>
        <v>0</v>
      </c>
      <c r="N16">
        <f>SUMIFS('Dépenses et revenus'!$J$6:$J$121,'Dépenses et revenus'!$H$6:$H$121,"="&amp; N$15,'Dépenses et revenus'!$G$6:$G$121,"&gt;=01/" &amp; 'Tableau de bord'!$B16 &amp; "/2016",'Dépenses et revenus'!$G$6:$G$121,"&lt;=30/" &amp; 'Tableau de bord'!$B16 &amp; "/2016")</f>
        <v>0</v>
      </c>
    </row>
    <row r="17" spans="2:14" x14ac:dyDescent="0.3">
      <c r="B17" t="s">
        <v>78</v>
      </c>
      <c r="C17">
        <f>SUMIFS('Dépenses et revenus'!$J$6:$J$121,'Dépenses et revenus'!$H$6:$H$121,"="&amp; C$15,'Dépenses et revenus'!$G$6:$G$121,"&gt;=01/" &amp; 'Tableau de bord'!$B17 &amp; "/2016",'Dépenses et revenus'!$G$6:$G$121,"&lt;=30/" &amp; 'Tableau de bord'!$B17 &amp; "/2016")</f>
        <v>0</v>
      </c>
      <c r="D17">
        <f>SUMIFS('Dépenses et revenus'!$J$6:$J$121,'Dépenses et revenus'!$H$6:$H$121,"="&amp; D$15,'Dépenses et revenus'!$G$6:$G$121,"&gt;=01/" &amp; 'Tableau de bord'!$B17 &amp; "/2016",'Dépenses et revenus'!$G$6:$G$121,"&lt;=30/" &amp; 'Tableau de bord'!$B17 &amp; "/2016")</f>
        <v>0</v>
      </c>
      <c r="E17">
        <f>SUMIFS('Dépenses et revenus'!$J$6:$J$121,'Dépenses et revenus'!$H$6:$H$121,"="&amp; E$15,'Dépenses et revenus'!$G$6:$G$121,"&gt;=01/" &amp; 'Tableau de bord'!$B17 &amp; "/2016",'Dépenses et revenus'!$G$6:$G$121,"&lt;=30/" &amp; 'Tableau de bord'!$B17 &amp; "/2016")</f>
        <v>0</v>
      </c>
      <c r="F17">
        <f>SUMIFS('Dépenses et revenus'!$J$6:$J$121,'Dépenses et revenus'!$H$6:$H$121,"="&amp; F$15,'Dépenses et revenus'!$G$6:$G$121,"&gt;=01/" &amp; 'Tableau de bord'!$B17 &amp; "/2016",'Dépenses et revenus'!$G$6:$G$121,"&lt;=30/" &amp; 'Tableau de bord'!$B17 &amp; "/2016")</f>
        <v>0</v>
      </c>
      <c r="G17">
        <f>SUMIFS('Dépenses et revenus'!$J$6:$J$121,'Dépenses et revenus'!$H$6:$H$121,"="&amp; G$15,'Dépenses et revenus'!$G$6:$G$121,"&gt;=01/" &amp; 'Tableau de bord'!$B17 &amp; "/2016",'Dépenses et revenus'!$G$6:$G$121,"&lt;=30/" &amp; 'Tableau de bord'!$B17 &amp; "/2016")</f>
        <v>0</v>
      </c>
      <c r="H17">
        <f>SUMIFS('Dépenses et revenus'!$J$6:$J$121,'Dépenses et revenus'!$H$6:$H$121,"="&amp; H$15,'Dépenses et revenus'!$G$6:$G$121,"&gt;=01/" &amp; 'Tableau de bord'!$B17 &amp; "/2016",'Dépenses et revenus'!$G$6:$G$121,"&lt;=30/" &amp; 'Tableau de bord'!$B17 &amp; "/2016")</f>
        <v>0</v>
      </c>
      <c r="I17">
        <f>SUMIFS('Dépenses et revenus'!$J$6:$J$121,'Dépenses et revenus'!$H$6:$H$121,"="&amp; I$15,'Dépenses et revenus'!$G$6:$G$121,"&gt;=01/" &amp; 'Tableau de bord'!$B17 &amp; "/2016",'Dépenses et revenus'!$G$6:$G$121,"&lt;=30/" &amp; 'Tableau de bord'!$B17 &amp; "/2016")</f>
        <v>0</v>
      </c>
      <c r="J17">
        <f>SUMIFS('Dépenses et revenus'!$J$6:$J$121,'Dépenses et revenus'!$H$6:$H$121,"="&amp; J$15,'Dépenses et revenus'!$G$6:$G$121,"&gt;=01/" &amp; 'Tableau de bord'!$B17 &amp; "/2016",'Dépenses et revenus'!$G$6:$G$121,"&lt;=30/" &amp; 'Tableau de bord'!$B17 &amp; "/2016")</f>
        <v>0</v>
      </c>
      <c r="K17">
        <f>SUMIFS('Dépenses et revenus'!$J$6:$J$121,'Dépenses et revenus'!$H$6:$H$121,"="&amp; K$15,'Dépenses et revenus'!$G$6:$G$121,"&gt;=01/" &amp; 'Tableau de bord'!$B17 &amp; "/2016",'Dépenses et revenus'!$G$6:$G$121,"&lt;=30/" &amp; 'Tableau de bord'!$B17 &amp; "/2016")</f>
        <v>0</v>
      </c>
      <c r="L17">
        <f>SUMIFS('Dépenses et revenus'!$J$6:$J$121,'Dépenses et revenus'!$H$6:$H$121,"="&amp; L$15,'Dépenses et revenus'!$G$6:$G$121,"&gt;=01/" &amp; 'Tableau de bord'!$B17 &amp; "/2016",'Dépenses et revenus'!$G$6:$G$121,"&lt;=30/" &amp; 'Tableau de bord'!$B17 &amp; "/2016")</f>
        <v>0</v>
      </c>
      <c r="M17">
        <f>SUMIFS('Dépenses et revenus'!$J$6:$J$121,'Dépenses et revenus'!$H$6:$H$121,"="&amp; M$15,'Dépenses et revenus'!$G$6:$G$121,"&gt;=01/" &amp; 'Tableau de bord'!$B17 &amp; "/2016",'Dépenses et revenus'!$G$6:$G$121,"&lt;=30/" &amp; 'Tableau de bord'!$B17 &amp; "/2016")</f>
        <v>0</v>
      </c>
      <c r="N17">
        <f>SUMIFS('Dépenses et revenus'!$J$6:$J$121,'Dépenses et revenus'!$H$6:$H$121,"="&amp; N$15,'Dépenses et revenus'!$G$6:$G$121,"&gt;=01/" &amp; 'Tableau de bord'!$B17 &amp; "/2016",'Dépenses et revenus'!$G$6:$G$121,"&lt;=30/" &amp; 'Tableau de bord'!$B17 &amp; "/2016")</f>
        <v>0</v>
      </c>
    </row>
    <row r="18" spans="2:14" x14ac:dyDescent="0.3">
      <c r="B18" t="s">
        <v>79</v>
      </c>
      <c r="C18">
        <f>SUMIFS('Dépenses et revenus'!$J$6:$J$121,'Dépenses et revenus'!$H$6:$H$121,"="&amp; C$15,'Dépenses et revenus'!$G$6:$G$121,"&gt;=01/" &amp; 'Tableau de bord'!$B18 &amp; "/2016",'Dépenses et revenus'!$G$6:$G$121,"&lt;=30/" &amp; 'Tableau de bord'!$B18 &amp; "/2016")</f>
        <v>0</v>
      </c>
      <c r="D18">
        <f>SUMIFS('Dépenses et revenus'!$J$6:$J$121,'Dépenses et revenus'!$H$6:$H$121,"="&amp; D$15,'Dépenses et revenus'!$G$6:$G$121,"&gt;=01/" &amp; 'Tableau de bord'!$B18 &amp; "/2016",'Dépenses et revenus'!$G$6:$G$121,"&lt;=30/" &amp; 'Tableau de bord'!$B18 &amp; "/2016")</f>
        <v>0</v>
      </c>
      <c r="E18">
        <f>SUMIFS('Dépenses et revenus'!$J$6:$J$121,'Dépenses et revenus'!$H$6:$H$121,"="&amp; E$15,'Dépenses et revenus'!$G$6:$G$121,"&gt;=01/" &amp; 'Tableau de bord'!$B18 &amp; "/2016",'Dépenses et revenus'!$G$6:$G$121,"&lt;=30/" &amp; 'Tableau de bord'!$B18 &amp; "/2016")</f>
        <v>0</v>
      </c>
      <c r="F18">
        <f>SUMIFS('Dépenses et revenus'!$J$6:$J$121,'Dépenses et revenus'!$H$6:$H$121,"="&amp; F$15,'Dépenses et revenus'!$G$6:$G$121,"&gt;=01/" &amp; 'Tableau de bord'!$B18 &amp; "/2016",'Dépenses et revenus'!$G$6:$G$121,"&lt;=30/" &amp; 'Tableau de bord'!$B18 &amp; "/2016")</f>
        <v>0</v>
      </c>
      <c r="G18">
        <f>SUMIFS('Dépenses et revenus'!$J$6:$J$121,'Dépenses et revenus'!$H$6:$H$121,"="&amp; G$15,'Dépenses et revenus'!$G$6:$G$121,"&gt;=01/" &amp; 'Tableau de bord'!$B18 &amp; "/2016",'Dépenses et revenus'!$G$6:$G$121,"&lt;=30/" &amp; 'Tableau de bord'!$B18 &amp; "/2016")</f>
        <v>0</v>
      </c>
      <c r="H18">
        <f>SUMIFS('Dépenses et revenus'!$J$6:$J$121,'Dépenses et revenus'!$H$6:$H$121,"="&amp; H$15,'Dépenses et revenus'!$G$6:$G$121,"&gt;=01/" &amp; 'Tableau de bord'!$B18 &amp; "/2016",'Dépenses et revenus'!$G$6:$G$121,"&lt;=30/" &amp; 'Tableau de bord'!$B18 &amp; "/2016")</f>
        <v>0</v>
      </c>
      <c r="I18">
        <f>SUMIFS('Dépenses et revenus'!$J$6:$J$121,'Dépenses et revenus'!$H$6:$H$121,"="&amp; I$15,'Dépenses et revenus'!$G$6:$G$121,"&gt;=01/" &amp; 'Tableau de bord'!$B18 &amp; "/2016",'Dépenses et revenus'!$G$6:$G$121,"&lt;=30/" &amp; 'Tableau de bord'!$B18 &amp; "/2016")</f>
        <v>0</v>
      </c>
      <c r="J18">
        <f>SUMIFS('Dépenses et revenus'!$J$6:$J$121,'Dépenses et revenus'!$H$6:$H$121,"="&amp; J$15,'Dépenses et revenus'!$G$6:$G$121,"&gt;=01/" &amp; 'Tableau de bord'!$B18 &amp; "/2016",'Dépenses et revenus'!$G$6:$G$121,"&lt;=30/" &amp; 'Tableau de bord'!$B18 &amp; "/2016")</f>
        <v>0</v>
      </c>
      <c r="K18">
        <f>SUMIFS('Dépenses et revenus'!$J$6:$J$121,'Dépenses et revenus'!$H$6:$H$121,"="&amp; K$15,'Dépenses et revenus'!$G$6:$G$121,"&gt;=01/" &amp; 'Tableau de bord'!$B18 &amp; "/2016",'Dépenses et revenus'!$G$6:$G$121,"&lt;=30/" &amp; 'Tableau de bord'!$B18 &amp; "/2016")</f>
        <v>0</v>
      </c>
      <c r="L18">
        <f>SUMIFS('Dépenses et revenus'!$J$6:$J$121,'Dépenses et revenus'!$H$6:$H$121,"="&amp; L$15,'Dépenses et revenus'!$G$6:$G$121,"&gt;=01/" &amp; 'Tableau de bord'!$B18 &amp; "/2016",'Dépenses et revenus'!$G$6:$G$121,"&lt;=30/" &amp; 'Tableau de bord'!$B18 &amp; "/2016")</f>
        <v>0</v>
      </c>
      <c r="M18">
        <f>SUMIFS('Dépenses et revenus'!$J$6:$J$121,'Dépenses et revenus'!$H$6:$H$121,"="&amp; M$15,'Dépenses et revenus'!$G$6:$G$121,"&gt;=01/" &amp; 'Tableau de bord'!$B18 &amp; "/2016",'Dépenses et revenus'!$G$6:$G$121,"&lt;=30/" &amp; 'Tableau de bord'!$B18 &amp; "/2016")</f>
        <v>0</v>
      </c>
      <c r="N18">
        <f>SUMIFS('Dépenses et revenus'!$J$6:$J$121,'Dépenses et revenus'!$H$6:$H$121,"="&amp; N$15,'Dépenses et revenus'!$G$6:$G$121,"&gt;=01/" &amp; 'Tableau de bord'!$B18 &amp; "/2016",'Dépenses et revenus'!$G$6:$G$121,"&lt;=30/" &amp; 'Tableau de bord'!$B18 &amp; "/2016")</f>
        <v>0</v>
      </c>
    </row>
    <row r="19" spans="2:14" x14ac:dyDescent="0.3">
      <c r="B19" t="s">
        <v>80</v>
      </c>
      <c r="C19">
        <f>SUMIFS('Dépenses et revenus'!$J$6:$J$121,'Dépenses et revenus'!$H$6:$H$121,"="&amp; C$15,'Dépenses et revenus'!$G$6:$G$121,"&gt;=01/" &amp; 'Tableau de bord'!$B19 &amp; "/2016",'Dépenses et revenus'!$G$6:$G$121,"&lt;=30/" &amp; 'Tableau de bord'!$B19 &amp; "/2016")</f>
        <v>0</v>
      </c>
      <c r="D19">
        <f>SUMIFS('Dépenses et revenus'!$J$6:$J$121,'Dépenses et revenus'!$H$6:$H$121,"="&amp; D$15,'Dépenses et revenus'!$G$6:$G$121,"&gt;=01/" &amp; 'Tableau de bord'!$B19 &amp; "/2016",'Dépenses et revenus'!$G$6:$G$121,"&lt;=30/" &amp; 'Tableau de bord'!$B19 &amp; "/2016")</f>
        <v>0</v>
      </c>
      <c r="E19">
        <f>SUMIFS('Dépenses et revenus'!$J$6:$J$121,'Dépenses et revenus'!$H$6:$H$121,"="&amp; E$15,'Dépenses et revenus'!$G$6:$G$121,"&gt;=01/" &amp; 'Tableau de bord'!$B19 &amp; "/2016",'Dépenses et revenus'!$G$6:$G$121,"&lt;=30/" &amp; 'Tableau de bord'!$B19 &amp; "/2016")</f>
        <v>0</v>
      </c>
      <c r="F19">
        <f>SUMIFS('Dépenses et revenus'!$J$6:$J$121,'Dépenses et revenus'!$H$6:$H$121,"="&amp; F$15,'Dépenses et revenus'!$G$6:$G$121,"&gt;=01/" &amp; 'Tableau de bord'!$B19 &amp; "/2016",'Dépenses et revenus'!$G$6:$G$121,"&lt;=30/" &amp; 'Tableau de bord'!$B19 &amp; "/2016")</f>
        <v>0</v>
      </c>
      <c r="G19">
        <f>SUMIFS('Dépenses et revenus'!$J$6:$J$121,'Dépenses et revenus'!$H$6:$H$121,"="&amp; G$15,'Dépenses et revenus'!$G$6:$G$121,"&gt;=01/" &amp; 'Tableau de bord'!$B19 &amp; "/2016",'Dépenses et revenus'!$G$6:$G$121,"&lt;=30/" &amp; 'Tableau de bord'!$B19 &amp; "/2016")</f>
        <v>0</v>
      </c>
      <c r="H19">
        <f>SUMIFS('Dépenses et revenus'!$J$6:$J$121,'Dépenses et revenus'!$H$6:$H$121,"="&amp; H$15,'Dépenses et revenus'!$G$6:$G$121,"&gt;=01/" &amp; 'Tableau de bord'!$B19 &amp; "/2016",'Dépenses et revenus'!$G$6:$G$121,"&lt;=30/" &amp; 'Tableau de bord'!$B19 &amp; "/2016")</f>
        <v>0</v>
      </c>
      <c r="I19">
        <f>SUMIFS('Dépenses et revenus'!$J$6:$J$121,'Dépenses et revenus'!$H$6:$H$121,"="&amp; I$15,'Dépenses et revenus'!$G$6:$G$121,"&gt;=01/" &amp; 'Tableau de bord'!$B19 &amp; "/2016",'Dépenses et revenus'!$G$6:$G$121,"&lt;=30/" &amp; 'Tableau de bord'!$B19 &amp; "/2016")</f>
        <v>0</v>
      </c>
      <c r="J19">
        <f>SUMIFS('Dépenses et revenus'!$J$6:$J$121,'Dépenses et revenus'!$H$6:$H$121,"="&amp; J$15,'Dépenses et revenus'!$G$6:$G$121,"&gt;=01/" &amp; 'Tableau de bord'!$B19 &amp; "/2016",'Dépenses et revenus'!$G$6:$G$121,"&lt;=30/" &amp; 'Tableau de bord'!$B19 &amp; "/2016")</f>
        <v>0</v>
      </c>
      <c r="K19">
        <f>SUMIFS('Dépenses et revenus'!$J$6:$J$121,'Dépenses et revenus'!$H$6:$H$121,"="&amp; K$15,'Dépenses et revenus'!$G$6:$G$121,"&gt;=01/" &amp; 'Tableau de bord'!$B19 &amp; "/2016",'Dépenses et revenus'!$G$6:$G$121,"&lt;=30/" &amp; 'Tableau de bord'!$B19 &amp; "/2016")</f>
        <v>0</v>
      </c>
      <c r="L19">
        <f>SUMIFS('Dépenses et revenus'!$J$6:$J$121,'Dépenses et revenus'!$H$6:$H$121,"="&amp; L$15,'Dépenses et revenus'!$G$6:$G$121,"&gt;=01/" &amp; 'Tableau de bord'!$B19 &amp; "/2016",'Dépenses et revenus'!$G$6:$G$121,"&lt;=30/" &amp; 'Tableau de bord'!$B19 &amp; "/2016")</f>
        <v>0</v>
      </c>
      <c r="M19">
        <f>SUMIFS('Dépenses et revenus'!$J$6:$J$121,'Dépenses et revenus'!$H$6:$H$121,"="&amp; M$15,'Dépenses et revenus'!$G$6:$G$121,"&gt;=01/" &amp; 'Tableau de bord'!$B19 &amp; "/2016",'Dépenses et revenus'!$G$6:$G$121,"&lt;=30/" &amp; 'Tableau de bord'!$B19 &amp; "/2016")</f>
        <v>0</v>
      </c>
      <c r="N19">
        <f>SUMIFS('Dépenses et revenus'!$J$6:$J$121,'Dépenses et revenus'!$H$6:$H$121,"="&amp; N$15,'Dépenses et revenus'!$G$6:$G$121,"&gt;=01/" &amp; 'Tableau de bord'!$B19 &amp; "/2016",'Dépenses et revenus'!$G$6:$G$121,"&lt;=30/" &amp; 'Tableau de bord'!$B19 &amp; "/2016")</f>
        <v>0</v>
      </c>
    </row>
    <row r="20" spans="2:14" x14ac:dyDescent="0.3">
      <c r="B20" t="s">
        <v>81</v>
      </c>
      <c r="C20">
        <f>SUMIFS('Dépenses et revenus'!$J$6:$J$121,'Dépenses et revenus'!$H$6:$H$121,"="&amp; C$15,'Dépenses et revenus'!$G$6:$G$121,"&gt;=01/" &amp; 'Tableau de bord'!$B20 &amp; "/2016",'Dépenses et revenus'!$G$6:$G$121,"&lt;=30/" &amp; 'Tableau de bord'!$B20 &amp; "/2016")</f>
        <v>0</v>
      </c>
      <c r="D20">
        <f>SUMIFS('Dépenses et revenus'!$J$6:$J$121,'Dépenses et revenus'!$H$6:$H$121,"="&amp; D$15,'Dépenses et revenus'!$G$6:$G$121,"&gt;=01/" &amp; 'Tableau de bord'!$B20 &amp; "/2016",'Dépenses et revenus'!$G$6:$G$121,"&lt;=30/" &amp; 'Tableau de bord'!$B20 &amp; "/2016")</f>
        <v>0</v>
      </c>
      <c r="E20">
        <f>SUMIFS('Dépenses et revenus'!$J$6:$J$121,'Dépenses et revenus'!$H$6:$H$121,"="&amp; E$15,'Dépenses et revenus'!$G$6:$G$121,"&gt;=01/" &amp; 'Tableau de bord'!$B20 &amp; "/2016",'Dépenses et revenus'!$G$6:$G$121,"&lt;=30/" &amp; 'Tableau de bord'!$B20 &amp; "/2016")</f>
        <v>0</v>
      </c>
      <c r="F20">
        <f>SUMIFS('Dépenses et revenus'!$J$6:$J$121,'Dépenses et revenus'!$H$6:$H$121,"="&amp; F$15,'Dépenses et revenus'!$G$6:$G$121,"&gt;=01/" &amp; 'Tableau de bord'!$B20 &amp; "/2016",'Dépenses et revenus'!$G$6:$G$121,"&lt;=30/" &amp; 'Tableau de bord'!$B20 &amp; "/2016")</f>
        <v>0</v>
      </c>
      <c r="G20">
        <f>SUMIFS('Dépenses et revenus'!$J$6:$J$121,'Dépenses et revenus'!$H$6:$H$121,"="&amp; G$15,'Dépenses et revenus'!$G$6:$G$121,"&gt;=01/" &amp; 'Tableau de bord'!$B20 &amp; "/2016",'Dépenses et revenus'!$G$6:$G$121,"&lt;=30/" &amp; 'Tableau de bord'!$B20 &amp; "/2016")</f>
        <v>0</v>
      </c>
      <c r="H20">
        <f>SUMIFS('Dépenses et revenus'!$J$6:$J$121,'Dépenses et revenus'!$H$6:$H$121,"="&amp; H$15,'Dépenses et revenus'!$G$6:$G$121,"&gt;=01/" &amp; 'Tableau de bord'!$B20 &amp; "/2016",'Dépenses et revenus'!$G$6:$G$121,"&lt;=30/" &amp; 'Tableau de bord'!$B20 &amp; "/2016")</f>
        <v>0</v>
      </c>
      <c r="I20">
        <f>SUMIFS('Dépenses et revenus'!$J$6:$J$121,'Dépenses et revenus'!$H$6:$H$121,"="&amp; I$15,'Dépenses et revenus'!$G$6:$G$121,"&gt;=01/" &amp; 'Tableau de bord'!$B20 &amp; "/2016",'Dépenses et revenus'!$G$6:$G$121,"&lt;=30/" &amp; 'Tableau de bord'!$B20 &amp; "/2016")</f>
        <v>0</v>
      </c>
      <c r="J20">
        <f>SUMIFS('Dépenses et revenus'!$J$6:$J$121,'Dépenses et revenus'!$H$6:$H$121,"="&amp; J$15,'Dépenses et revenus'!$G$6:$G$121,"&gt;=01/" &amp; 'Tableau de bord'!$B20 &amp; "/2016",'Dépenses et revenus'!$G$6:$G$121,"&lt;=30/" &amp; 'Tableau de bord'!$B20 &amp; "/2016")</f>
        <v>0</v>
      </c>
      <c r="K20">
        <f>SUMIFS('Dépenses et revenus'!$J$6:$J$121,'Dépenses et revenus'!$H$6:$H$121,"="&amp; K$15,'Dépenses et revenus'!$G$6:$G$121,"&gt;=01/" &amp; 'Tableau de bord'!$B20 &amp; "/2016",'Dépenses et revenus'!$G$6:$G$121,"&lt;=30/" &amp; 'Tableau de bord'!$B20 &amp; "/2016")</f>
        <v>0</v>
      </c>
      <c r="L20">
        <f>SUMIFS('Dépenses et revenus'!$J$6:$J$121,'Dépenses et revenus'!$H$6:$H$121,"="&amp; L$15,'Dépenses et revenus'!$G$6:$G$121,"&gt;=01/" &amp; 'Tableau de bord'!$B20 &amp; "/2016",'Dépenses et revenus'!$G$6:$G$121,"&lt;=30/" &amp; 'Tableau de bord'!$B20 &amp; "/2016")</f>
        <v>0</v>
      </c>
      <c r="M20">
        <f>SUMIFS('Dépenses et revenus'!$J$6:$J$121,'Dépenses et revenus'!$H$6:$H$121,"="&amp; M$15,'Dépenses et revenus'!$G$6:$G$121,"&gt;=01/" &amp; 'Tableau de bord'!$B20 &amp; "/2016",'Dépenses et revenus'!$G$6:$G$121,"&lt;=30/" &amp; 'Tableau de bord'!$B20 &amp; "/2016")</f>
        <v>0</v>
      </c>
      <c r="N20">
        <f>SUMIFS('Dépenses et revenus'!$J$6:$J$121,'Dépenses et revenus'!$H$6:$H$121,"="&amp; N$15,'Dépenses et revenus'!$G$6:$G$121,"&gt;=01/" &amp; 'Tableau de bord'!$B20 &amp; "/2016",'Dépenses et revenus'!$G$6:$G$121,"&lt;=30/" &amp; 'Tableau de bord'!$B20 &amp; "/2016")</f>
        <v>0</v>
      </c>
    </row>
    <row r="21" spans="2:14" x14ac:dyDescent="0.3">
      <c r="B21" t="s">
        <v>82</v>
      </c>
      <c r="C21">
        <f>SUMIFS('Dépenses et revenus'!$J$6:$J$121,'Dépenses et revenus'!$H$6:$H$121,"="&amp; C$15,'Dépenses et revenus'!$G$6:$G$121,"&gt;=01/" &amp; 'Tableau de bord'!$B21 &amp; "/2016",'Dépenses et revenus'!$G$6:$G$121,"&lt;=30/" &amp; 'Tableau de bord'!$B21 &amp; "/2016")</f>
        <v>85</v>
      </c>
      <c r="D21">
        <f>SUMIFS('Dépenses et revenus'!$J$6:$J$121,'Dépenses et revenus'!$H$6:$H$121,"="&amp; D$15,'Dépenses et revenus'!$G$6:$G$121,"&gt;=01/" &amp; 'Tableau de bord'!$B21 &amp; "/2016",'Dépenses et revenus'!$G$6:$G$121,"&lt;=30/" &amp; 'Tableau de bord'!$B21 &amp; "/2016")</f>
        <v>0</v>
      </c>
      <c r="E21">
        <f>SUMIFS('Dépenses et revenus'!$J$6:$J$121,'Dépenses et revenus'!$H$6:$H$121,"="&amp; E$15,'Dépenses et revenus'!$G$6:$G$121,"&gt;=01/" &amp; 'Tableau de bord'!$B21 &amp; "/2016",'Dépenses et revenus'!$G$6:$G$121,"&lt;=30/" &amp; 'Tableau de bord'!$B21 &amp; "/2016")</f>
        <v>520</v>
      </c>
      <c r="F21">
        <f>SUMIFS('Dépenses et revenus'!$J$6:$J$121,'Dépenses et revenus'!$H$6:$H$121,"="&amp; F$15,'Dépenses et revenus'!$G$6:$G$121,"&gt;=01/" &amp; 'Tableau de bord'!$B21 &amp; "/2016",'Dépenses et revenus'!$G$6:$G$121,"&lt;=30/" &amp; 'Tableau de bord'!$B21 &amp; "/2016")</f>
        <v>0</v>
      </c>
      <c r="G21">
        <f>SUMIFS('Dépenses et revenus'!$J$6:$J$121,'Dépenses et revenus'!$H$6:$H$121,"="&amp; G$15,'Dépenses et revenus'!$G$6:$G$121,"&gt;=01/" &amp; 'Tableau de bord'!$B21 &amp; "/2016",'Dépenses et revenus'!$G$6:$G$121,"&lt;=30/" &amp; 'Tableau de bord'!$B21 &amp; "/2016")</f>
        <v>0</v>
      </c>
      <c r="H21">
        <f>SUMIFS('Dépenses et revenus'!$J$6:$J$121,'Dépenses et revenus'!$H$6:$H$121,"="&amp; H$15,'Dépenses et revenus'!$G$6:$G$121,"&gt;=01/" &amp; 'Tableau de bord'!$B21 &amp; "/2016",'Dépenses et revenus'!$G$6:$G$121,"&lt;=30/" &amp; 'Tableau de bord'!$B21 &amp; "/2016")</f>
        <v>0</v>
      </c>
      <c r="I21">
        <f>SUMIFS('Dépenses et revenus'!$J$6:$J$121,'Dépenses et revenus'!$H$6:$H$121,"="&amp; I$15,'Dépenses et revenus'!$G$6:$G$121,"&gt;=01/" &amp; 'Tableau de bord'!$B21 &amp; "/2016",'Dépenses et revenus'!$G$6:$G$121,"&lt;=30/" &amp; 'Tableau de bord'!$B21 &amp; "/2016")</f>
        <v>0</v>
      </c>
      <c r="J21">
        <f>SUMIFS('Dépenses et revenus'!$J$6:$J$121,'Dépenses et revenus'!$H$6:$H$121,"="&amp; J$15,'Dépenses et revenus'!$G$6:$G$121,"&gt;=01/" &amp; 'Tableau de bord'!$B21 &amp; "/2016",'Dépenses et revenus'!$G$6:$G$121,"&lt;=30/" &amp; 'Tableau de bord'!$B21 &amp; "/2016")</f>
        <v>0</v>
      </c>
      <c r="K21">
        <f>SUMIFS('Dépenses et revenus'!$J$6:$J$121,'Dépenses et revenus'!$H$6:$H$121,"="&amp; K$15,'Dépenses et revenus'!$G$6:$G$121,"&gt;=01/" &amp; 'Tableau de bord'!$B21 &amp; "/2016",'Dépenses et revenus'!$G$6:$G$121,"&lt;=30/" &amp; 'Tableau de bord'!$B21 &amp; "/2016")</f>
        <v>0</v>
      </c>
      <c r="L21">
        <f>SUMIFS('Dépenses et revenus'!$J$6:$J$121,'Dépenses et revenus'!$H$6:$H$121,"="&amp; L$15,'Dépenses et revenus'!$G$6:$G$121,"&gt;=01/" &amp; 'Tableau de bord'!$B21 &amp; "/2016",'Dépenses et revenus'!$G$6:$G$121,"&lt;=30/" &amp; 'Tableau de bord'!$B21 &amp; "/2016")</f>
        <v>0</v>
      </c>
      <c r="M21">
        <f>SUMIFS('Dépenses et revenus'!$J$6:$J$121,'Dépenses et revenus'!$H$6:$H$121,"="&amp; M$15,'Dépenses et revenus'!$G$6:$G$121,"&gt;=01/" &amp; 'Tableau de bord'!$B21 &amp; "/2016",'Dépenses et revenus'!$G$6:$G$121,"&lt;=30/" &amp; 'Tableau de bord'!$B21 &amp; "/2016")</f>
        <v>0</v>
      </c>
      <c r="N21">
        <f>SUMIFS('Dépenses et revenus'!$J$6:$J$121,'Dépenses et revenus'!$H$6:$H$121,"="&amp; N$15,'Dépenses et revenus'!$G$6:$G$121,"&gt;=01/" &amp; 'Tableau de bord'!$B21 &amp; "/2016",'Dépenses et revenus'!$G$6:$G$121,"&lt;=30/" &amp; 'Tableau de bord'!$B21 &amp; "/2016")</f>
        <v>0</v>
      </c>
    </row>
    <row r="22" spans="2:14" x14ac:dyDescent="0.3">
      <c r="B22" t="s">
        <v>83</v>
      </c>
      <c r="C22">
        <f>SUMIFS('Dépenses et revenus'!$J$6:$J$121,'Dépenses et revenus'!$H$6:$H$121,"="&amp; C$15,'Dépenses et revenus'!$G$6:$G$121,"&gt;=01/" &amp; 'Tableau de bord'!$B22 &amp; "/2016",'Dépenses et revenus'!$G$6:$G$121,"&lt;=30/" &amp; 'Tableau de bord'!$B22 &amp; "/2016")</f>
        <v>45</v>
      </c>
      <c r="D22">
        <f>SUMIFS('Dépenses et revenus'!$J$6:$J$121,'Dépenses et revenus'!$H$6:$H$121,"="&amp; D$15,'Dépenses et revenus'!$G$6:$G$121,"&gt;=01/" &amp; 'Tableau de bord'!$B22 &amp; "/2016",'Dépenses et revenus'!$G$6:$G$121,"&lt;=30/" &amp; 'Tableau de bord'!$B22 &amp; "/2016")</f>
        <v>0</v>
      </c>
      <c r="E22">
        <f>SUMIFS('Dépenses et revenus'!$J$6:$J$121,'Dépenses et revenus'!$H$6:$H$121,"="&amp; E$15,'Dépenses et revenus'!$G$6:$G$121,"&gt;=01/" &amp; 'Tableau de bord'!$B22 &amp; "/2016",'Dépenses et revenus'!$G$6:$G$121,"&lt;=30/" &amp; 'Tableau de bord'!$B22 &amp; "/2016")</f>
        <v>0</v>
      </c>
      <c r="F22">
        <f>SUMIFS('Dépenses et revenus'!$J$6:$J$121,'Dépenses et revenus'!$H$6:$H$121,"="&amp; F$15,'Dépenses et revenus'!$G$6:$G$121,"&gt;=01/" &amp; 'Tableau de bord'!$B22 &amp; "/2016",'Dépenses et revenus'!$G$6:$G$121,"&lt;=30/" &amp; 'Tableau de bord'!$B22 &amp; "/2016")</f>
        <v>0</v>
      </c>
      <c r="G22">
        <f>SUMIFS('Dépenses et revenus'!$J$6:$J$121,'Dépenses et revenus'!$H$6:$H$121,"="&amp; G$15,'Dépenses et revenus'!$G$6:$G$121,"&gt;=01/" &amp; 'Tableau de bord'!$B22 &amp; "/2016",'Dépenses et revenus'!$G$6:$G$121,"&lt;=30/" &amp; 'Tableau de bord'!$B22 &amp; "/2016")</f>
        <v>0</v>
      </c>
      <c r="H22">
        <f>SUMIFS('Dépenses et revenus'!$J$6:$J$121,'Dépenses et revenus'!$H$6:$H$121,"="&amp; H$15,'Dépenses et revenus'!$G$6:$G$121,"&gt;=01/" &amp; 'Tableau de bord'!$B22 &amp; "/2016",'Dépenses et revenus'!$G$6:$G$121,"&lt;=30/" &amp; 'Tableau de bord'!$B22 &amp; "/2016")</f>
        <v>0</v>
      </c>
      <c r="I22">
        <f>SUMIFS('Dépenses et revenus'!$J$6:$J$121,'Dépenses et revenus'!$H$6:$H$121,"="&amp; I$15,'Dépenses et revenus'!$G$6:$G$121,"&gt;=01/" &amp; 'Tableau de bord'!$B22 &amp; "/2016",'Dépenses et revenus'!$G$6:$G$121,"&lt;=30/" &amp; 'Tableau de bord'!$B22 &amp; "/2016")</f>
        <v>0</v>
      </c>
      <c r="J22">
        <f>SUMIFS('Dépenses et revenus'!$J$6:$J$121,'Dépenses et revenus'!$H$6:$H$121,"="&amp; J$15,'Dépenses et revenus'!$G$6:$G$121,"&gt;=01/" &amp; 'Tableau de bord'!$B22 &amp; "/2016",'Dépenses et revenus'!$G$6:$G$121,"&lt;=30/" &amp; 'Tableau de bord'!$B22 &amp; "/2016")</f>
        <v>0</v>
      </c>
      <c r="K22">
        <f>SUMIFS('Dépenses et revenus'!$J$6:$J$121,'Dépenses et revenus'!$H$6:$H$121,"="&amp; K$15,'Dépenses et revenus'!$G$6:$G$121,"&gt;=01/" &amp; 'Tableau de bord'!$B22 &amp; "/2016",'Dépenses et revenus'!$G$6:$G$121,"&lt;=30/" &amp; 'Tableau de bord'!$B22 &amp; "/2016")</f>
        <v>0</v>
      </c>
      <c r="L22">
        <f>SUMIFS('Dépenses et revenus'!$J$6:$J$121,'Dépenses et revenus'!$H$6:$H$121,"="&amp; L$15,'Dépenses et revenus'!$G$6:$G$121,"&gt;=01/" &amp; 'Tableau de bord'!$B22 &amp; "/2016",'Dépenses et revenus'!$G$6:$G$121,"&lt;=30/" &amp; 'Tableau de bord'!$B22 &amp; "/2016")</f>
        <v>0</v>
      </c>
      <c r="M22">
        <f>SUMIFS('Dépenses et revenus'!$J$6:$J$121,'Dépenses et revenus'!$H$6:$H$121,"="&amp; M$15,'Dépenses et revenus'!$G$6:$G$121,"&gt;=01/" &amp; 'Tableau de bord'!$B22 &amp; "/2016",'Dépenses et revenus'!$G$6:$G$121,"&lt;=30/" &amp; 'Tableau de bord'!$B22 &amp; "/2016")</f>
        <v>0</v>
      </c>
      <c r="N22">
        <f>SUMIFS('Dépenses et revenus'!$J$6:$J$121,'Dépenses et revenus'!$H$6:$H$121,"="&amp; N$15,'Dépenses et revenus'!$G$6:$G$121,"&gt;=01/" &amp; 'Tableau de bord'!$B22 &amp; "/2016",'Dépenses et revenus'!$G$6:$G$121,"&lt;=30/" &amp; 'Tableau de bord'!$B22 &amp; "/2016")</f>
        <v>0</v>
      </c>
    </row>
    <row r="23" spans="2:14" x14ac:dyDescent="0.3">
      <c r="B23" t="s">
        <v>84</v>
      </c>
      <c r="C23">
        <f>SUMIFS('Dépenses et revenus'!$J$6:$J$121,'Dépenses et revenus'!$H$6:$H$121,"="&amp; C$15,'Dépenses et revenus'!$G$6:$G$121,"&gt;=01/" &amp; 'Tableau de bord'!$B23 &amp; "/2016",'Dépenses et revenus'!$G$6:$G$121,"&lt;=30/" &amp; 'Tableau de bord'!$B23 &amp; "/2016")</f>
        <v>47</v>
      </c>
      <c r="D23">
        <f>SUMIFS('Dépenses et revenus'!$J$6:$J$121,'Dépenses et revenus'!$H$6:$H$121,"="&amp; D$15,'Dépenses et revenus'!$G$6:$G$121,"&gt;=01/" &amp; 'Tableau de bord'!$B23 &amp; "/2016",'Dépenses et revenus'!$G$6:$G$121,"&lt;=30/" &amp; 'Tableau de bord'!$B23 &amp; "/2016")</f>
        <v>0</v>
      </c>
      <c r="E23">
        <f>SUMIFS('Dépenses et revenus'!$J$6:$J$121,'Dépenses et revenus'!$H$6:$H$121,"="&amp; E$15,'Dépenses et revenus'!$G$6:$G$121,"&gt;=01/" &amp; 'Tableau de bord'!$B23 &amp; "/2016",'Dépenses et revenus'!$G$6:$G$121,"&lt;=30/" &amp; 'Tableau de bord'!$B23 &amp; "/2016")</f>
        <v>0</v>
      </c>
      <c r="F23">
        <f>SUMIFS('Dépenses et revenus'!$J$6:$J$121,'Dépenses et revenus'!$H$6:$H$121,"="&amp; F$15,'Dépenses et revenus'!$G$6:$G$121,"&gt;=01/" &amp; 'Tableau de bord'!$B23 &amp; "/2016",'Dépenses et revenus'!$G$6:$G$121,"&lt;=30/" &amp; 'Tableau de bord'!$B23 &amp; "/2016")</f>
        <v>0</v>
      </c>
      <c r="G23">
        <f>SUMIFS('Dépenses et revenus'!$J$6:$J$121,'Dépenses et revenus'!$H$6:$H$121,"="&amp; G$15,'Dépenses et revenus'!$G$6:$G$121,"&gt;=01/" &amp; 'Tableau de bord'!$B23 &amp; "/2016",'Dépenses et revenus'!$G$6:$G$121,"&lt;=30/" &amp; 'Tableau de bord'!$B23 &amp; "/2016")</f>
        <v>0</v>
      </c>
      <c r="H23">
        <f>SUMIFS('Dépenses et revenus'!$J$6:$J$121,'Dépenses et revenus'!$H$6:$H$121,"="&amp; H$15,'Dépenses et revenus'!$G$6:$G$121,"&gt;=01/" &amp; 'Tableau de bord'!$B23 &amp; "/2016",'Dépenses et revenus'!$G$6:$G$121,"&lt;=30/" &amp; 'Tableau de bord'!$B23 &amp; "/2016")</f>
        <v>0</v>
      </c>
      <c r="I23">
        <f>SUMIFS('Dépenses et revenus'!$J$6:$J$121,'Dépenses et revenus'!$H$6:$H$121,"="&amp; I$15,'Dépenses et revenus'!$G$6:$G$121,"&gt;=01/" &amp; 'Tableau de bord'!$B23 &amp; "/2016",'Dépenses et revenus'!$G$6:$G$121,"&lt;=30/" &amp; 'Tableau de bord'!$B23 &amp; "/2016")</f>
        <v>0</v>
      </c>
      <c r="J23">
        <f>SUMIFS('Dépenses et revenus'!$J$6:$J$121,'Dépenses et revenus'!$H$6:$H$121,"="&amp; J$15,'Dépenses et revenus'!$G$6:$G$121,"&gt;=01/" &amp; 'Tableau de bord'!$B23 &amp; "/2016",'Dépenses et revenus'!$G$6:$G$121,"&lt;=30/" &amp; 'Tableau de bord'!$B23 &amp; "/2016")</f>
        <v>0</v>
      </c>
      <c r="K23">
        <f>SUMIFS('Dépenses et revenus'!$J$6:$J$121,'Dépenses et revenus'!$H$6:$H$121,"="&amp; K$15,'Dépenses et revenus'!$G$6:$G$121,"&gt;=01/" &amp; 'Tableau de bord'!$B23 &amp; "/2016",'Dépenses et revenus'!$G$6:$G$121,"&lt;=30/" &amp; 'Tableau de bord'!$B23 &amp; "/2016")</f>
        <v>0</v>
      </c>
      <c r="L23">
        <f>SUMIFS('Dépenses et revenus'!$J$6:$J$121,'Dépenses et revenus'!$H$6:$H$121,"="&amp; L$15,'Dépenses et revenus'!$G$6:$G$121,"&gt;=01/" &amp; 'Tableau de bord'!$B23 &amp; "/2016",'Dépenses et revenus'!$G$6:$G$121,"&lt;=30/" &amp; 'Tableau de bord'!$B23 &amp; "/2016")</f>
        <v>0</v>
      </c>
      <c r="M23">
        <f>SUMIFS('Dépenses et revenus'!$J$6:$J$121,'Dépenses et revenus'!$H$6:$H$121,"="&amp; M$15,'Dépenses et revenus'!$G$6:$G$121,"&gt;=01/" &amp; 'Tableau de bord'!$B23 &amp; "/2016",'Dépenses et revenus'!$G$6:$G$121,"&lt;=30/" &amp; 'Tableau de bord'!$B23 &amp; "/2016")</f>
        <v>0</v>
      </c>
      <c r="N23">
        <f>SUMIFS('Dépenses et revenus'!$J$6:$J$121,'Dépenses et revenus'!$H$6:$H$121,"="&amp; N$15,'Dépenses et revenus'!$G$6:$G$121,"&gt;=01/" &amp; 'Tableau de bord'!$B23 &amp; "/2016",'Dépenses et revenus'!$G$6:$G$121,"&lt;=30/" &amp; 'Tableau de bord'!$B23 &amp; "/2016")</f>
        <v>0</v>
      </c>
    </row>
    <row r="24" spans="2:14" x14ac:dyDescent="0.3">
      <c r="B24" t="s">
        <v>85</v>
      </c>
      <c r="C24">
        <f>SUMIFS('Dépenses et revenus'!$J$6:$J$121,'Dépenses et revenus'!$H$6:$H$121,"="&amp; C$15,'Dépenses et revenus'!$G$6:$G$121,"&gt;=01/" &amp; 'Tableau de bord'!$B24 &amp; "/2016",'Dépenses et revenus'!$G$6:$G$121,"&lt;=30/" &amp; 'Tableau de bord'!$B24 &amp; "/2016")</f>
        <v>60</v>
      </c>
      <c r="D24">
        <f>SUMIFS('Dépenses et revenus'!$J$6:$J$121,'Dépenses et revenus'!$H$6:$H$121,"="&amp; D$15,'Dépenses et revenus'!$G$6:$G$121,"&gt;=01/" &amp; 'Tableau de bord'!$B24 &amp; "/2016",'Dépenses et revenus'!$G$6:$G$121,"&lt;=30/" &amp; 'Tableau de bord'!$B24 &amp; "/2016")</f>
        <v>0</v>
      </c>
      <c r="E24">
        <f>SUMIFS('Dépenses et revenus'!$J$6:$J$121,'Dépenses et revenus'!$H$6:$H$121,"="&amp; E$15,'Dépenses et revenus'!$G$6:$G$121,"&gt;=01/" &amp; 'Tableau de bord'!$B24 &amp; "/2016",'Dépenses et revenus'!$G$6:$G$121,"&lt;=30/" &amp; 'Tableau de bord'!$B24 &amp; "/2016")</f>
        <v>0</v>
      </c>
      <c r="F24">
        <f>SUMIFS('Dépenses et revenus'!$J$6:$J$121,'Dépenses et revenus'!$H$6:$H$121,"="&amp; F$15,'Dépenses et revenus'!$G$6:$G$121,"&gt;=01/" &amp; 'Tableau de bord'!$B24 &amp; "/2016",'Dépenses et revenus'!$G$6:$G$121,"&lt;=30/" &amp; 'Tableau de bord'!$B24 &amp; "/2016")</f>
        <v>0</v>
      </c>
      <c r="G24">
        <f>SUMIFS('Dépenses et revenus'!$J$6:$J$121,'Dépenses et revenus'!$H$6:$H$121,"="&amp; G$15,'Dépenses et revenus'!$G$6:$G$121,"&gt;=01/" &amp; 'Tableau de bord'!$B24 &amp; "/2016",'Dépenses et revenus'!$G$6:$G$121,"&lt;=30/" &amp; 'Tableau de bord'!$B24 &amp; "/2016")</f>
        <v>0</v>
      </c>
      <c r="H24">
        <f>SUMIFS('Dépenses et revenus'!$J$6:$J$121,'Dépenses et revenus'!$H$6:$H$121,"="&amp; H$15,'Dépenses et revenus'!$G$6:$G$121,"&gt;=01/" &amp; 'Tableau de bord'!$B24 &amp; "/2016",'Dépenses et revenus'!$G$6:$G$121,"&lt;=30/" &amp; 'Tableau de bord'!$B24 &amp; "/2016")</f>
        <v>0</v>
      </c>
      <c r="I24">
        <f>SUMIFS('Dépenses et revenus'!$J$6:$J$121,'Dépenses et revenus'!$H$6:$H$121,"="&amp; I$15,'Dépenses et revenus'!$G$6:$G$121,"&gt;=01/" &amp; 'Tableau de bord'!$B24 &amp; "/2016",'Dépenses et revenus'!$G$6:$G$121,"&lt;=30/" &amp; 'Tableau de bord'!$B24 &amp; "/2016")</f>
        <v>0</v>
      </c>
      <c r="J24">
        <f>SUMIFS('Dépenses et revenus'!$J$6:$J$121,'Dépenses et revenus'!$H$6:$H$121,"="&amp; J$15,'Dépenses et revenus'!$G$6:$G$121,"&gt;=01/" &amp; 'Tableau de bord'!$B24 &amp; "/2016",'Dépenses et revenus'!$G$6:$G$121,"&lt;=30/" &amp; 'Tableau de bord'!$B24 &amp; "/2016")</f>
        <v>0</v>
      </c>
      <c r="K24">
        <f>SUMIFS('Dépenses et revenus'!$J$6:$J$121,'Dépenses et revenus'!$H$6:$H$121,"="&amp; K$15,'Dépenses et revenus'!$G$6:$G$121,"&gt;=01/" &amp; 'Tableau de bord'!$B24 &amp; "/2016",'Dépenses et revenus'!$G$6:$G$121,"&lt;=30/" &amp; 'Tableau de bord'!$B24 &amp; "/2016")</f>
        <v>0</v>
      </c>
      <c r="L24">
        <f>SUMIFS('Dépenses et revenus'!$J$6:$J$121,'Dépenses et revenus'!$H$6:$H$121,"="&amp; L$15,'Dépenses et revenus'!$G$6:$G$121,"&gt;=01/" &amp; 'Tableau de bord'!$B24 &amp; "/2016",'Dépenses et revenus'!$G$6:$G$121,"&lt;=30/" &amp; 'Tableau de bord'!$B24 &amp; "/2016")</f>
        <v>0</v>
      </c>
      <c r="M24">
        <f>SUMIFS('Dépenses et revenus'!$J$6:$J$121,'Dépenses et revenus'!$H$6:$H$121,"="&amp; M$15,'Dépenses et revenus'!$G$6:$G$121,"&gt;=01/" &amp; 'Tableau de bord'!$B24 &amp; "/2016",'Dépenses et revenus'!$G$6:$G$121,"&lt;=30/" &amp; 'Tableau de bord'!$B24 &amp; "/2016")</f>
        <v>0</v>
      </c>
      <c r="N24">
        <f>SUMIFS('Dépenses et revenus'!$J$6:$J$121,'Dépenses et revenus'!$H$6:$H$121,"="&amp; N$15,'Dépenses et revenus'!$G$6:$G$121,"&gt;=01/" &amp; 'Tableau de bord'!$B24 &amp; "/2016",'Dépenses et revenus'!$G$6:$G$121,"&lt;=30/" &amp; 'Tableau de bord'!$B24 &amp; "/2016")</f>
        <v>0</v>
      </c>
    </row>
    <row r="25" spans="2:14" x14ac:dyDescent="0.3">
      <c r="B25" t="s">
        <v>86</v>
      </c>
      <c r="C25">
        <f>SUMIFS('Dépenses et revenus'!$J$6:$J$121,'Dépenses et revenus'!$H$6:$H$121,"="&amp; C$15,'Dépenses et revenus'!$G$6:$G$121,"&gt;=01/" &amp; 'Tableau de bord'!$B25 &amp; "/2016",'Dépenses et revenus'!$G$6:$G$121,"&lt;=30/" &amp; 'Tableau de bord'!$B25 &amp; "/2016")</f>
        <v>0</v>
      </c>
      <c r="D25">
        <f>SUMIFS('Dépenses et revenus'!$J$6:$J$121,'Dépenses et revenus'!$H$6:$H$121,"="&amp; D$15,'Dépenses et revenus'!$G$6:$G$121,"&gt;=01/" &amp; 'Tableau de bord'!$B25 &amp; "/2016",'Dépenses et revenus'!$G$6:$G$121,"&lt;=30/" &amp; 'Tableau de bord'!$B25 &amp; "/2016")</f>
        <v>0</v>
      </c>
      <c r="E25">
        <f>SUMIFS('Dépenses et revenus'!$J$6:$J$121,'Dépenses et revenus'!$H$6:$H$121,"="&amp; E$15,'Dépenses et revenus'!$G$6:$G$121,"&gt;=01/" &amp; 'Tableau de bord'!$B25 &amp; "/2016",'Dépenses et revenus'!$G$6:$G$121,"&lt;=30/" &amp; 'Tableau de bord'!$B25 &amp; "/2016")</f>
        <v>0</v>
      </c>
      <c r="F25">
        <f>SUMIFS('Dépenses et revenus'!$J$6:$J$121,'Dépenses et revenus'!$H$6:$H$121,"="&amp; F$15,'Dépenses et revenus'!$G$6:$G$121,"&gt;=01/" &amp; 'Tableau de bord'!$B25 &amp; "/2016",'Dépenses et revenus'!$G$6:$G$121,"&lt;=30/" &amp; 'Tableau de bord'!$B25 &amp; "/2016")</f>
        <v>0</v>
      </c>
      <c r="G25">
        <f>SUMIFS('Dépenses et revenus'!$J$6:$J$121,'Dépenses et revenus'!$H$6:$H$121,"="&amp; G$15,'Dépenses et revenus'!$G$6:$G$121,"&gt;=01/" &amp; 'Tableau de bord'!$B25 &amp; "/2016",'Dépenses et revenus'!$G$6:$G$121,"&lt;=30/" &amp; 'Tableau de bord'!$B25 &amp; "/2016")</f>
        <v>0</v>
      </c>
      <c r="H25">
        <f>SUMIFS('Dépenses et revenus'!$J$6:$J$121,'Dépenses et revenus'!$H$6:$H$121,"="&amp; H$15,'Dépenses et revenus'!$G$6:$G$121,"&gt;=01/" &amp; 'Tableau de bord'!$B25 &amp; "/2016",'Dépenses et revenus'!$G$6:$G$121,"&lt;=30/" &amp; 'Tableau de bord'!$B25 &amp; "/2016")</f>
        <v>0</v>
      </c>
      <c r="I25">
        <f>SUMIFS('Dépenses et revenus'!$J$6:$J$121,'Dépenses et revenus'!$H$6:$H$121,"="&amp; I$15,'Dépenses et revenus'!$G$6:$G$121,"&gt;=01/" &amp; 'Tableau de bord'!$B25 &amp; "/2016",'Dépenses et revenus'!$G$6:$G$121,"&lt;=30/" &amp; 'Tableau de bord'!$B25 &amp; "/2016")</f>
        <v>0</v>
      </c>
      <c r="J25">
        <f>SUMIFS('Dépenses et revenus'!$J$6:$J$121,'Dépenses et revenus'!$H$6:$H$121,"="&amp; J$15,'Dépenses et revenus'!$G$6:$G$121,"&gt;=01/" &amp; 'Tableau de bord'!$B25 &amp; "/2016",'Dépenses et revenus'!$G$6:$G$121,"&lt;=30/" &amp; 'Tableau de bord'!$B25 &amp; "/2016")</f>
        <v>0</v>
      </c>
      <c r="K25">
        <f>SUMIFS('Dépenses et revenus'!$J$6:$J$121,'Dépenses et revenus'!$H$6:$H$121,"="&amp; K$15,'Dépenses et revenus'!$G$6:$G$121,"&gt;=01/" &amp; 'Tableau de bord'!$B25 &amp; "/2016",'Dépenses et revenus'!$G$6:$G$121,"&lt;=30/" &amp; 'Tableau de bord'!$B25 &amp; "/2016")</f>
        <v>0</v>
      </c>
      <c r="L25">
        <f>SUMIFS('Dépenses et revenus'!$J$6:$J$121,'Dépenses et revenus'!$H$6:$H$121,"="&amp; L$15,'Dépenses et revenus'!$G$6:$G$121,"&gt;=01/" &amp; 'Tableau de bord'!$B25 &amp; "/2016",'Dépenses et revenus'!$G$6:$G$121,"&lt;=30/" &amp; 'Tableau de bord'!$B25 &amp; "/2016")</f>
        <v>0</v>
      </c>
      <c r="M25">
        <f>SUMIFS('Dépenses et revenus'!$J$6:$J$121,'Dépenses et revenus'!$H$6:$H$121,"="&amp; M$15,'Dépenses et revenus'!$G$6:$G$121,"&gt;=01/" &amp; 'Tableau de bord'!$B25 &amp; "/2016",'Dépenses et revenus'!$G$6:$G$121,"&lt;=30/" &amp; 'Tableau de bord'!$B25 &amp; "/2016")</f>
        <v>0</v>
      </c>
      <c r="N25">
        <f>SUMIFS('Dépenses et revenus'!$J$6:$J$121,'Dépenses et revenus'!$H$6:$H$121,"="&amp; N$15,'Dépenses et revenus'!$G$6:$G$121,"&gt;=01/" &amp; 'Tableau de bord'!$B25 &amp; "/2016",'Dépenses et revenus'!$G$6:$G$121,"&lt;=30/" &amp; 'Tableau de bord'!$B25 &amp; "/2016")</f>
        <v>0</v>
      </c>
    </row>
    <row r="26" spans="2:14" x14ac:dyDescent="0.3">
      <c r="B26" t="s">
        <v>87</v>
      </c>
      <c r="C26">
        <f>SUMIFS('Dépenses et revenus'!$J$6:$J$121,'Dépenses et revenus'!$H$6:$H$121,"="&amp; C$15,'Dépenses et revenus'!$G$6:$G$121,"&gt;=01/" &amp; 'Tableau de bord'!$B26 &amp; "/2016",'Dépenses et revenus'!$G$6:$G$121,"&lt;=30/" &amp; 'Tableau de bord'!$B26 &amp; "/2016")</f>
        <v>0</v>
      </c>
      <c r="D26">
        <f>SUMIFS('Dépenses et revenus'!$J$6:$J$121,'Dépenses et revenus'!$H$6:$H$121,"="&amp; D$15,'Dépenses et revenus'!$G$6:$G$121,"&gt;=01/" &amp; 'Tableau de bord'!$B26 &amp; "/2016",'Dépenses et revenus'!$G$6:$G$121,"&lt;=30/" &amp; 'Tableau de bord'!$B26 &amp; "/2016")</f>
        <v>0</v>
      </c>
      <c r="E26">
        <f>SUMIFS('Dépenses et revenus'!$J$6:$J$121,'Dépenses et revenus'!$H$6:$H$121,"="&amp; E$15,'Dépenses et revenus'!$G$6:$G$121,"&gt;=01/" &amp; 'Tableau de bord'!$B26 &amp; "/2016",'Dépenses et revenus'!$G$6:$G$121,"&lt;=30/" &amp; 'Tableau de bord'!$B26 &amp; "/2016")</f>
        <v>0</v>
      </c>
      <c r="F26">
        <f>SUMIFS('Dépenses et revenus'!$J$6:$J$121,'Dépenses et revenus'!$H$6:$H$121,"="&amp; F$15,'Dépenses et revenus'!$G$6:$G$121,"&gt;=01/" &amp; 'Tableau de bord'!$B26 &amp; "/2016",'Dépenses et revenus'!$G$6:$G$121,"&lt;=30/" &amp; 'Tableau de bord'!$B26 &amp; "/2016")</f>
        <v>0</v>
      </c>
      <c r="G26">
        <f>SUMIFS('Dépenses et revenus'!$J$6:$J$121,'Dépenses et revenus'!$H$6:$H$121,"="&amp; G$15,'Dépenses et revenus'!$G$6:$G$121,"&gt;=01/" &amp; 'Tableau de bord'!$B26 &amp; "/2016",'Dépenses et revenus'!$G$6:$G$121,"&lt;=30/" &amp; 'Tableau de bord'!$B26 &amp; "/2016")</f>
        <v>0</v>
      </c>
      <c r="H26">
        <f>SUMIFS('Dépenses et revenus'!$J$6:$J$121,'Dépenses et revenus'!$H$6:$H$121,"="&amp; H$15,'Dépenses et revenus'!$G$6:$G$121,"&gt;=01/" &amp; 'Tableau de bord'!$B26 &amp; "/2016",'Dépenses et revenus'!$G$6:$G$121,"&lt;=30/" &amp; 'Tableau de bord'!$B26 &amp; "/2016")</f>
        <v>0</v>
      </c>
      <c r="I26">
        <f>SUMIFS('Dépenses et revenus'!$J$6:$J$121,'Dépenses et revenus'!$H$6:$H$121,"="&amp; I$15,'Dépenses et revenus'!$G$6:$G$121,"&gt;=01/" &amp; 'Tableau de bord'!$B26 &amp; "/2016",'Dépenses et revenus'!$G$6:$G$121,"&lt;=30/" &amp; 'Tableau de bord'!$B26 &amp; "/2016")</f>
        <v>0</v>
      </c>
      <c r="J26">
        <f>SUMIFS('Dépenses et revenus'!$J$6:$J$121,'Dépenses et revenus'!$H$6:$H$121,"="&amp; J$15,'Dépenses et revenus'!$G$6:$G$121,"&gt;=01/" &amp; 'Tableau de bord'!$B26 &amp; "/2016",'Dépenses et revenus'!$G$6:$G$121,"&lt;=30/" &amp; 'Tableau de bord'!$B26 &amp; "/2016")</f>
        <v>0</v>
      </c>
      <c r="K26">
        <f>SUMIFS('Dépenses et revenus'!$J$6:$J$121,'Dépenses et revenus'!$H$6:$H$121,"="&amp; K$15,'Dépenses et revenus'!$G$6:$G$121,"&gt;=01/" &amp; 'Tableau de bord'!$B26 &amp; "/2016",'Dépenses et revenus'!$G$6:$G$121,"&lt;=30/" &amp; 'Tableau de bord'!$B26 &amp; "/2016")</f>
        <v>0</v>
      </c>
      <c r="L26">
        <f>SUMIFS('Dépenses et revenus'!$J$6:$J$121,'Dépenses et revenus'!$H$6:$H$121,"="&amp; L$15,'Dépenses et revenus'!$G$6:$G$121,"&gt;=01/" &amp; 'Tableau de bord'!$B26 &amp; "/2016",'Dépenses et revenus'!$G$6:$G$121,"&lt;=30/" &amp; 'Tableau de bord'!$B26 &amp; "/2016")</f>
        <v>0</v>
      </c>
      <c r="M26">
        <f>SUMIFS('Dépenses et revenus'!$J$6:$J$121,'Dépenses et revenus'!$H$6:$H$121,"="&amp; M$15,'Dépenses et revenus'!$G$6:$G$121,"&gt;=01/" &amp; 'Tableau de bord'!$B26 &amp; "/2016",'Dépenses et revenus'!$G$6:$G$121,"&lt;=30/" &amp; 'Tableau de bord'!$B26 &amp; "/2016")</f>
        <v>0</v>
      </c>
      <c r="N26">
        <f>SUMIFS('Dépenses et revenus'!$J$6:$J$121,'Dépenses et revenus'!$H$6:$H$121,"="&amp; N$15,'Dépenses et revenus'!$G$6:$G$121,"&gt;=01/" &amp; 'Tableau de bord'!$B26 &amp; "/2016",'Dépenses et revenus'!$G$6:$G$121,"&lt;=30/" &amp; 'Tableau de bord'!$B26 &amp; "/2016")</f>
        <v>0</v>
      </c>
    </row>
    <row r="27" spans="2:14" x14ac:dyDescent="0.3">
      <c r="B27" t="s">
        <v>88</v>
      </c>
      <c r="C27">
        <f>SUMIFS('Dépenses et revenus'!$J$6:$J$121,'Dépenses et revenus'!$H$6:$H$121,"="&amp; C$15,'Dépenses et revenus'!$G$6:$G$121,"&gt;=01/" &amp; 'Tableau de bord'!$B27 &amp; "/2016",'Dépenses et revenus'!$G$6:$G$121,"&lt;=30/" &amp; 'Tableau de bord'!$B27 &amp; "/2016")</f>
        <v>0</v>
      </c>
      <c r="D27">
        <f>SUMIFS('Dépenses et revenus'!$J$6:$J$121,'Dépenses et revenus'!$H$6:$H$121,"="&amp; D$15,'Dépenses et revenus'!$G$6:$G$121,"&gt;=01/" &amp; 'Tableau de bord'!$B27 &amp; "/2016",'Dépenses et revenus'!$G$6:$G$121,"&lt;=30/" &amp; 'Tableau de bord'!$B27 &amp; "/2016")</f>
        <v>0</v>
      </c>
      <c r="E27">
        <f>SUMIFS('Dépenses et revenus'!$J$6:$J$121,'Dépenses et revenus'!$H$6:$H$121,"="&amp; E$15,'Dépenses et revenus'!$G$6:$G$121,"&gt;=01/" &amp; 'Tableau de bord'!$B27 &amp; "/2016",'Dépenses et revenus'!$G$6:$G$121,"&lt;=30/" &amp; 'Tableau de bord'!$B27 &amp; "/2016")</f>
        <v>0</v>
      </c>
      <c r="F27">
        <f>SUMIFS('Dépenses et revenus'!$J$6:$J$121,'Dépenses et revenus'!$H$6:$H$121,"="&amp; F$15,'Dépenses et revenus'!$G$6:$G$121,"&gt;=01/" &amp; 'Tableau de bord'!$B27 &amp; "/2016",'Dépenses et revenus'!$G$6:$G$121,"&lt;=30/" &amp; 'Tableau de bord'!$B27 &amp; "/2016")</f>
        <v>0</v>
      </c>
      <c r="G27">
        <f>SUMIFS('Dépenses et revenus'!$J$6:$J$121,'Dépenses et revenus'!$H$6:$H$121,"="&amp; G$15,'Dépenses et revenus'!$G$6:$G$121,"&gt;=01/" &amp; 'Tableau de bord'!$B27 &amp; "/2016",'Dépenses et revenus'!$G$6:$G$121,"&lt;=30/" &amp; 'Tableau de bord'!$B27 &amp; "/2016")</f>
        <v>0</v>
      </c>
      <c r="H27">
        <f>SUMIFS('Dépenses et revenus'!$J$6:$J$121,'Dépenses et revenus'!$H$6:$H$121,"="&amp; H$15,'Dépenses et revenus'!$G$6:$G$121,"&gt;=01/" &amp; 'Tableau de bord'!$B27 &amp; "/2016",'Dépenses et revenus'!$G$6:$G$121,"&lt;=30/" &amp; 'Tableau de bord'!$B27 &amp; "/2016")</f>
        <v>0</v>
      </c>
      <c r="I27">
        <f>SUMIFS('Dépenses et revenus'!$J$6:$J$121,'Dépenses et revenus'!$H$6:$H$121,"="&amp; I$15,'Dépenses et revenus'!$G$6:$G$121,"&gt;=01/" &amp; 'Tableau de bord'!$B27 &amp; "/2016",'Dépenses et revenus'!$G$6:$G$121,"&lt;=30/" &amp; 'Tableau de bord'!$B27 &amp; "/2016")</f>
        <v>0</v>
      </c>
      <c r="J27">
        <f>SUMIFS('Dépenses et revenus'!$J$6:$J$121,'Dépenses et revenus'!$H$6:$H$121,"="&amp; J$15,'Dépenses et revenus'!$G$6:$G$121,"&gt;=01/" &amp; 'Tableau de bord'!$B27 &amp; "/2016",'Dépenses et revenus'!$G$6:$G$121,"&lt;=30/" &amp; 'Tableau de bord'!$B27 &amp; "/2016")</f>
        <v>0</v>
      </c>
      <c r="K27">
        <f>SUMIFS('Dépenses et revenus'!$J$6:$J$121,'Dépenses et revenus'!$H$6:$H$121,"="&amp; K$15,'Dépenses et revenus'!$G$6:$G$121,"&gt;=01/" &amp; 'Tableau de bord'!$B27 &amp; "/2016",'Dépenses et revenus'!$G$6:$G$121,"&lt;=30/" &amp; 'Tableau de bord'!$B27 &amp; "/2016")</f>
        <v>0</v>
      </c>
      <c r="L27">
        <f>SUMIFS('Dépenses et revenus'!$J$6:$J$121,'Dépenses et revenus'!$H$6:$H$121,"="&amp; L$15,'Dépenses et revenus'!$G$6:$G$121,"&gt;=01/" &amp; 'Tableau de bord'!$B27 &amp; "/2016",'Dépenses et revenus'!$G$6:$G$121,"&lt;=30/" &amp; 'Tableau de bord'!$B27 &amp; "/2016")</f>
        <v>0</v>
      </c>
      <c r="M27">
        <f>SUMIFS('Dépenses et revenus'!$J$6:$J$121,'Dépenses et revenus'!$H$6:$H$121,"="&amp; M$15,'Dépenses et revenus'!$G$6:$G$121,"&gt;=01/" &amp; 'Tableau de bord'!$B27 &amp; "/2016",'Dépenses et revenus'!$G$6:$G$121,"&lt;=30/" &amp; 'Tableau de bord'!$B27 &amp; "/2016")</f>
        <v>0</v>
      </c>
      <c r="N27">
        <f>SUMIFS('Dépenses et revenus'!$J$6:$J$121,'Dépenses et revenus'!$H$6:$H$121,"="&amp; N$15,'Dépenses et revenus'!$G$6:$G$121,"&gt;=01/" &amp; 'Tableau de bord'!$B27 &amp; "/2016",'Dépenses et revenus'!$G$6:$G$121,"&lt;=30/" &amp; 'Tableau de bord'!$B27 &amp; "/2016")</f>
        <v>0</v>
      </c>
    </row>
    <row r="29" spans="2:14" x14ac:dyDescent="0.3">
      <c r="B29" t="s">
        <v>108</v>
      </c>
    </row>
  </sheetData>
  <phoneticPr fontId="3" type="noConversion"/>
  <pageMargins left="0.7" right="0.7" top="0.75" bottom="0.75" header="0.3" footer="0.3"/>
  <drawing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E2CD4-5376-4D8C-A1EB-0CE772E9EFE7}">
  <sheetPr>
    <tabColor theme="9" tint="0.59999389629810485"/>
  </sheetPr>
  <dimension ref="B5:J15"/>
  <sheetViews>
    <sheetView showGridLines="0" workbookViewId="0">
      <selection activeCell="H13" sqref="H13"/>
    </sheetView>
  </sheetViews>
  <sheetFormatPr baseColWidth="10" defaultRowHeight="14.4" x14ac:dyDescent="0.3"/>
  <cols>
    <col min="1" max="1" width="3.44140625" customWidth="1"/>
    <col min="2" max="2" width="10.5546875" bestFit="1" customWidth="1"/>
    <col min="3" max="3" width="10.88671875" customWidth="1"/>
    <col min="4" max="4" width="12.33203125" customWidth="1"/>
    <col min="5" max="5" width="11.6640625" style="8" customWidth="1"/>
    <col min="7" max="7" width="10.5546875" bestFit="1" customWidth="1"/>
    <col min="8" max="8" width="10.88671875" customWidth="1"/>
    <col min="9" max="9" width="12.33203125" customWidth="1"/>
    <col min="10" max="10" width="11.6640625" style="8" customWidth="1"/>
  </cols>
  <sheetData>
    <row r="5" spans="2:10" x14ac:dyDescent="0.3">
      <c r="B5" t="s">
        <v>66</v>
      </c>
      <c r="C5" t="s">
        <v>67</v>
      </c>
      <c r="D5" t="s">
        <v>91</v>
      </c>
      <c r="E5" s="8" t="s">
        <v>68</v>
      </c>
      <c r="G5" t="s">
        <v>66</v>
      </c>
      <c r="H5" t="s">
        <v>67</v>
      </c>
      <c r="I5" t="s">
        <v>91</v>
      </c>
      <c r="J5" s="8" t="s">
        <v>68</v>
      </c>
    </row>
    <row r="6" spans="2:10" x14ac:dyDescent="0.3">
      <c r="B6" s="7">
        <v>42576</v>
      </c>
      <c r="C6" t="s">
        <v>73</v>
      </c>
      <c r="D6" t="s">
        <v>89</v>
      </c>
      <c r="E6" s="8">
        <v>1850</v>
      </c>
      <c r="G6" s="7">
        <v>42370</v>
      </c>
      <c r="H6" t="s">
        <v>0</v>
      </c>
      <c r="I6" t="s">
        <v>1</v>
      </c>
      <c r="J6" s="8">
        <v>480</v>
      </c>
    </row>
    <row r="7" spans="2:10" x14ac:dyDescent="0.3">
      <c r="B7" s="7">
        <v>42566</v>
      </c>
      <c r="C7" t="s">
        <v>73</v>
      </c>
      <c r="D7" t="s">
        <v>90</v>
      </c>
      <c r="E7" s="8">
        <v>1760</v>
      </c>
      <c r="G7" s="7">
        <v>42522</v>
      </c>
      <c r="H7" t="s">
        <v>21</v>
      </c>
      <c r="I7" t="s">
        <v>69</v>
      </c>
      <c r="J7" s="8">
        <v>520</v>
      </c>
    </row>
    <row r="8" spans="2:10" x14ac:dyDescent="0.3">
      <c r="B8" s="7">
        <v>42597</v>
      </c>
      <c r="C8" t="s">
        <v>73</v>
      </c>
      <c r="D8" t="s">
        <v>90</v>
      </c>
      <c r="E8" s="8">
        <v>1760</v>
      </c>
      <c r="G8" s="7">
        <v>42614</v>
      </c>
      <c r="H8" t="s">
        <v>0</v>
      </c>
      <c r="I8" t="s">
        <v>70</v>
      </c>
      <c r="J8" s="8">
        <v>60</v>
      </c>
    </row>
    <row r="9" spans="2:10" x14ac:dyDescent="0.3">
      <c r="B9" s="7">
        <v>42628</v>
      </c>
      <c r="C9" t="s">
        <v>73</v>
      </c>
      <c r="D9" t="s">
        <v>90</v>
      </c>
      <c r="E9" s="8">
        <v>1760</v>
      </c>
      <c r="G9" s="7">
        <v>42526</v>
      </c>
      <c r="H9" t="s">
        <v>0</v>
      </c>
      <c r="I9" t="s">
        <v>4</v>
      </c>
      <c r="J9" s="8">
        <v>85</v>
      </c>
    </row>
    <row r="10" spans="2:10" x14ac:dyDescent="0.3">
      <c r="B10" s="7">
        <v>42607</v>
      </c>
      <c r="C10" t="s">
        <v>73</v>
      </c>
      <c r="D10" t="s">
        <v>89</v>
      </c>
      <c r="E10" s="8">
        <v>1870</v>
      </c>
      <c r="G10" s="7">
        <v>42556</v>
      </c>
      <c r="H10" t="s">
        <v>0</v>
      </c>
      <c r="I10" t="s">
        <v>7</v>
      </c>
      <c r="J10" s="8">
        <v>45</v>
      </c>
    </row>
    <row r="11" spans="2:10" x14ac:dyDescent="0.3">
      <c r="B11" s="7">
        <v>42638</v>
      </c>
      <c r="C11" t="s">
        <v>73</v>
      </c>
      <c r="D11" t="s">
        <v>89</v>
      </c>
      <c r="E11" s="8">
        <v>1850</v>
      </c>
      <c r="G11" s="7">
        <v>42587</v>
      </c>
      <c r="H11" t="s">
        <v>0</v>
      </c>
      <c r="I11" t="s">
        <v>5</v>
      </c>
      <c r="J11" s="8">
        <v>22</v>
      </c>
    </row>
    <row r="12" spans="2:10" x14ac:dyDescent="0.3">
      <c r="B12" s="7">
        <v>42571</v>
      </c>
      <c r="C12" t="s">
        <v>74</v>
      </c>
      <c r="D12" t="s">
        <v>92</v>
      </c>
      <c r="E12" s="8">
        <v>250</v>
      </c>
      <c r="G12" s="7">
        <v>42597</v>
      </c>
      <c r="H12" t="s">
        <v>0</v>
      </c>
      <c r="I12" t="s">
        <v>3</v>
      </c>
      <c r="J12" s="8">
        <v>25</v>
      </c>
    </row>
    <row r="13" spans="2:10" x14ac:dyDescent="0.3">
      <c r="B13" s="7">
        <v>42541</v>
      </c>
      <c r="C13" t="s">
        <v>73</v>
      </c>
      <c r="D13" t="s">
        <v>89</v>
      </c>
      <c r="E13" s="8">
        <v>1856</v>
      </c>
      <c r="G13" s="7"/>
      <c r="H13" t="s">
        <v>26</v>
      </c>
    </row>
    <row r="14" spans="2:10" x14ac:dyDescent="0.3">
      <c r="B14" s="7">
        <v>42663</v>
      </c>
      <c r="C14" t="s">
        <v>73</v>
      </c>
      <c r="D14" t="s">
        <v>111</v>
      </c>
      <c r="E14" s="8">
        <v>500</v>
      </c>
    </row>
    <row r="15" spans="2:10" x14ac:dyDescent="0.3">
      <c r="B15" s="7"/>
    </row>
  </sheetData>
  <dataConsolidate/>
  <phoneticPr fontId="3" type="noConversion"/>
  <dataValidations count="1">
    <dataValidation type="list" allowBlank="1" showInputMessage="1" showErrorMessage="1" sqref="H6:H120" xr:uid="{B1D24FA5-6A94-4D20-94C2-9420B1D8F522}">
      <formula1>Catégorie</formula1>
    </dataValidation>
  </dataValidations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1D37AB1-C81B-4DB8-8642-1B5DDB1A7B19}">
          <x14:formula1>
            <xm:f>'Liste de données'!$B$7:$B$20</xm:f>
          </x14:formula1>
          <xm:sqref>I6 I8:I19</xm:sqref>
        </x14:dataValidation>
        <x14:dataValidation type="list" allowBlank="1" showInputMessage="1" showErrorMessage="1" xr:uid="{D4FE5144-1F76-4E08-A484-B33A0936CD2D}">
          <x14:formula1>
            <xm:f>'Liste de données'!$D$7:$D$9</xm:f>
          </x14:formula1>
          <xm:sqref>I7</xm:sqref>
        </x14:dataValidation>
        <x14:dataValidation type="list" allowBlank="1" showInputMessage="1" showErrorMessage="1" xr:uid="{BF4BAFF1-8F59-469C-9DDD-77D5EACC4817}">
          <x14:formula1>
            <xm:f>'Liste de données'!$C$22:$C$23</xm:f>
          </x14:formula1>
          <xm:sqref>C6:C27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65044-CB51-4739-B59A-566CA3C4E9BA}">
  <sheetPr>
    <tabColor theme="4" tint="-0.249977111117893"/>
  </sheetPr>
  <dimension ref="B7:N10"/>
  <sheetViews>
    <sheetView showGridLines="0" workbookViewId="0">
      <selection activeCell="B10" sqref="B10"/>
    </sheetView>
  </sheetViews>
  <sheetFormatPr baseColWidth="10" defaultRowHeight="14.4" x14ac:dyDescent="0.3"/>
  <cols>
    <col min="1" max="1" width="2.5546875" customWidth="1"/>
    <col min="2" max="2" width="16.21875" customWidth="1"/>
    <col min="3" max="3" width="11.77734375" bestFit="1" customWidth="1"/>
    <col min="4" max="7" width="11.6640625" bestFit="1" customWidth="1"/>
    <col min="8" max="10" width="13.6640625" bestFit="1" customWidth="1"/>
    <col min="11" max="11" width="14.88671875" customWidth="1"/>
    <col min="12" max="12" width="11.6640625" bestFit="1" customWidth="1"/>
    <col min="13" max="13" width="13.77734375" customWidth="1"/>
    <col min="14" max="14" width="13.6640625" customWidth="1"/>
  </cols>
  <sheetData>
    <row r="7" spans="2:14" ht="18" x14ac:dyDescent="0.35">
      <c r="B7" s="15" t="s">
        <v>110</v>
      </c>
      <c r="C7" s="16" t="s">
        <v>93</v>
      </c>
      <c r="D7" s="16" t="s">
        <v>94</v>
      </c>
      <c r="E7" s="16" t="s">
        <v>95</v>
      </c>
      <c r="F7" s="16" t="s">
        <v>96</v>
      </c>
      <c r="G7" s="16" t="s">
        <v>97</v>
      </c>
      <c r="H7" s="16" t="s">
        <v>98</v>
      </c>
      <c r="I7" s="16" t="s">
        <v>99</v>
      </c>
      <c r="J7" s="16" t="s">
        <v>100</v>
      </c>
      <c r="K7" s="16" t="s">
        <v>101</v>
      </c>
      <c r="L7" s="16" t="s">
        <v>102</v>
      </c>
      <c r="M7" s="16" t="s">
        <v>103</v>
      </c>
      <c r="N7" s="17" t="s">
        <v>104</v>
      </c>
    </row>
    <row r="8" spans="2:14" ht="18" x14ac:dyDescent="0.35">
      <c r="B8" s="13" t="s">
        <v>105</v>
      </c>
      <c r="C8" s="12">
        <f>SUM(SUMIFS('Dépenses et revenus'!$E$6:$E$15,'Dépenses et revenus'!$B$6:$B$15,"&gt;=01/" &amp; C$7 &amp; "/2016",'Dépenses et revenus'!$B$6:$B$15,"&lt;=15/" &amp; C$7 &amp; "/2016"),-SUMIFS('Dépenses et revenus'!$J$6:$J$14,'Dépenses et revenus'!$G$6:$G$14,"&gt;=01/" &amp; C$7 &amp; "/2016",'Dépenses et revenus'!$G$6:$G$14,"&lt;=15/" &amp; C$7 &amp; "/2016"))</f>
        <v>-480</v>
      </c>
      <c r="D8" s="12">
        <f>SUM(SUMIFS('Dépenses et revenus'!$E$6:$E$15,'Dépenses et revenus'!$B$6:$B$15,"&gt;=01/" &amp; D$7 &amp; "/2016",'Dépenses et revenus'!$B$6:$B$15,"&lt;=15/" &amp; D$7 &amp; "/2016"),-SUMIFS('Dépenses et revenus'!$J$6:$J$14,'Dépenses et revenus'!$G$6:$G$14,"&gt;=01/" &amp; D$7 &amp; "/2016",'Dépenses et revenus'!$G$6:$G$14,"&lt;=15/" &amp; D$7 &amp; "/2016"))</f>
        <v>0</v>
      </c>
      <c r="E8" s="12">
        <f>SUM(SUMIFS('Dépenses et revenus'!$E$6:$E$15,'Dépenses et revenus'!$B$6:$B$15,"&gt;=01/" &amp; E$7 &amp; "/2016",'Dépenses et revenus'!$B$6:$B$15,"&lt;=15/" &amp; E$7 &amp; "/2016"),-SUMIFS('Dépenses et revenus'!$J$6:$J$14,'Dépenses et revenus'!$G$6:$G$14,"&gt;=01/" &amp; E$7 &amp; "/2016",'Dépenses et revenus'!$G$6:$G$14,"&lt;=15/" &amp; E$7 &amp; "/2016"))</f>
        <v>0</v>
      </c>
      <c r="F8" s="12">
        <f>SUM(SUMIFS('Dépenses et revenus'!$E$6:$E$15,'Dépenses et revenus'!$B$6:$B$15,"&gt;=01/" &amp; F$7 &amp; "/2016",'Dépenses et revenus'!$B$6:$B$15,"&lt;=15/" &amp; F$7 &amp; "/2016"),-SUMIFS('Dépenses et revenus'!$J$6:$J$14,'Dépenses et revenus'!$G$6:$G$14,"&gt;=01/" &amp; F$7 &amp; "/2016",'Dépenses et revenus'!$G$6:$G$14,"&lt;=15/" &amp; F$7 &amp; "/2016"))</f>
        <v>0</v>
      </c>
      <c r="G8" s="12">
        <f>SUM(SUMIFS('Dépenses et revenus'!$E$6:$E$15,'Dépenses et revenus'!$B$6:$B$15,"&gt;=01/" &amp; G$7 &amp; "/2016",'Dépenses et revenus'!$B$6:$B$15,"&lt;=15/" &amp; G$7 &amp; "/2016"),-SUMIFS('Dépenses et revenus'!$J$6:$J$14,'Dépenses et revenus'!$G$6:$G$14,"&gt;=01/" &amp; G$7 &amp; "/2016",'Dépenses et revenus'!$G$6:$G$14,"&lt;=15/" &amp; G$7 &amp; "/2016"))</f>
        <v>0</v>
      </c>
      <c r="H8" s="12">
        <f>SUM(SUMIFS('Dépenses et revenus'!$E$6:$E$15,'Dépenses et revenus'!$B$6:$B$15,"&gt;=01/" &amp; H$7 &amp; "/2016",'Dépenses et revenus'!$B$6:$B$15,"&lt;=15/" &amp; H$7 &amp; "/2016"),-SUMIFS('Dépenses et revenus'!$J$6:$J$14,'Dépenses et revenus'!$G$6:$G$14,"&gt;=01/" &amp; H$7 &amp; "/2016",'Dépenses et revenus'!$G$6:$G$14,"&lt;=15/" &amp; H$7 &amp; "/2016"))</f>
        <v>-605</v>
      </c>
      <c r="I8" s="12">
        <f>SUM(SUMIFS('Dépenses et revenus'!$E$6:$E$15,'Dépenses et revenus'!$B$6:$B$15,"&gt;=01/" &amp; I$7 &amp; "/2016",'Dépenses et revenus'!$B$6:$B$15,"&lt;=15/" &amp; I$7 &amp; "/2016"),-SUMIFS('Dépenses et revenus'!$J$6:$J$14,'Dépenses et revenus'!$G$6:$G$14,"&gt;=01/" &amp; I$7 &amp; "/2016",'Dépenses et revenus'!$G$6:$G$14,"&lt;=15/" &amp; I$7 &amp; "/2016"))</f>
        <v>1715</v>
      </c>
      <c r="J8" s="12">
        <f>SUM(SUMIFS('Dépenses et revenus'!$E$6:$E$15,'Dépenses et revenus'!$B$6:$B$15,"&gt;=01/" &amp; J$7 &amp; "/2016",'Dépenses et revenus'!$B$6:$B$15,"&lt;=15/" &amp; J$7 &amp; "/2016"),-SUMIFS('Dépenses et revenus'!$J$6:$J$14,'Dépenses et revenus'!$G$6:$G$14,"&gt;=01/" &amp; J$7 &amp; "/2016",'Dépenses et revenus'!$G$6:$G$14,"&lt;=15/" &amp; J$7 &amp; "/2016"))</f>
        <v>1713</v>
      </c>
      <c r="K8" s="12">
        <f>SUM(SUMIFS('Dépenses et revenus'!$E$6:$E$15,'Dépenses et revenus'!$B$6:$B$15,"&gt;=01/" &amp; K$7 &amp; "/2016",'Dépenses et revenus'!$B$6:$B$15,"&lt;=15/" &amp; K$7 &amp; "/2016"),-SUMIFS('Dépenses et revenus'!$J$6:$J$14,'Dépenses et revenus'!$G$6:$G$14,"&gt;=01/" &amp; K$7 &amp; "/2016",'Dépenses et revenus'!$G$6:$G$14,"&lt;=15/" &amp; K$7 &amp; "/2016"))</f>
        <v>1700</v>
      </c>
      <c r="L8" s="12">
        <f>SUM(SUMIFS('Dépenses et revenus'!$E$6:$E$15,'Dépenses et revenus'!$B$6:$B$15,"&gt;=01/" &amp; L$7 &amp; "/2016",'Dépenses et revenus'!$B$6:$B$15,"&lt;=15/" &amp; L$7 &amp; "/2016"),-SUMIFS('Dépenses et revenus'!$J$6:$J$14,'Dépenses et revenus'!$G$6:$G$14,"&gt;=01/" &amp; L$7 &amp; "/2016",'Dépenses et revenus'!$G$6:$G$14,"&lt;=15/" &amp; L$7 &amp; "/2016"))</f>
        <v>0</v>
      </c>
      <c r="M8" s="12">
        <f>SUM(SUMIFS('Dépenses et revenus'!$E$6:$E$15,'Dépenses et revenus'!$B$6:$B$15,"&gt;=01/" &amp; M$7 &amp; "/2016",'Dépenses et revenus'!$B$6:$B$15,"&lt;=15/" &amp; M$7 &amp; "/2016"),-SUMIFS('Dépenses et revenus'!$J$6:$J$14,'Dépenses et revenus'!$G$6:$G$14,"&gt;=01/" &amp; M$7 &amp; "/2016",'Dépenses et revenus'!$G$6:$G$14,"&lt;=15/" &amp; M$7 &amp; "/2016"))</f>
        <v>0</v>
      </c>
      <c r="N8" s="22">
        <f>SUM(SUMIFS('Dépenses et revenus'!$E$6:$E$15,'Dépenses et revenus'!$B$6:$B$15,"&gt;=01/" &amp; N$7 &amp; "/2016",'Dépenses et revenus'!$B$6:$B$15,"&lt;=15/" &amp; N$7 &amp; "/2016"),-SUMIFS('Dépenses et revenus'!$J$6:$J$14,'Dépenses et revenus'!$G$6:$G$14,"&gt;=01/" &amp; N$7 &amp; "/2016",'Dépenses et revenus'!$G$6:$G$14,"&lt;=15/" &amp; N$7 &amp; "/2016"))</f>
        <v>0</v>
      </c>
    </row>
    <row r="9" spans="2:14" ht="18" x14ac:dyDescent="0.35">
      <c r="B9" s="14" t="s">
        <v>106</v>
      </c>
      <c r="C9" s="11">
        <f>SUM(SUMIFS('Dépenses et revenus'!$E$6:$E$15,'Dépenses et revenus'!$B$6:$B$15,"&gt;15/" &amp; C$7 &amp; "/2016",'Dépenses et revenus'!$B$6:$B$15,"&lt;=31/" &amp; C$7 &amp; "/2016"),-SUMIFS('Dépenses et revenus'!$J$6:$J$14,'Dépenses et revenus'!$G$6:$G$14,"&gt;15/" &amp; C$7 &amp; "/2016",'Dépenses et revenus'!$G$6:$G$14,"&lt;=31/" &amp; C$7 &amp; "/2016"))</f>
        <v>0</v>
      </c>
      <c r="D9" s="11">
        <f>SUM(SUMIFS('Dépenses et revenus'!$E$6:$E$15,'Dépenses et revenus'!$B$6:$B$15,"&gt;15/" &amp; D$7 &amp; "/2016",'Dépenses et revenus'!$B$6:$B$15,"&lt;=29/" &amp; D$7 &amp; "/2016"),-SUMIFS('Dépenses et revenus'!$J$6:$J$14,'Dépenses et revenus'!$G$6:$G$14,"&gt;15/" &amp; D$7 &amp; "/2016",'Dépenses et revenus'!$G$6:$G$14,"&lt;=29/" &amp; D$7 &amp; "/2016"))</f>
        <v>0</v>
      </c>
      <c r="E9" s="11">
        <f>SUM(SUMIFS('Dépenses et revenus'!$E$6:$E$15,'Dépenses et revenus'!$B$6:$B$15,"&gt;15/" &amp; E$7 &amp; "/2016",'Dépenses et revenus'!$B$6:$B$15,"&lt;=31/" &amp; E$7 &amp; "/2016"),-SUMIFS('Dépenses et revenus'!$J$6:$J$14,'Dépenses et revenus'!$G$6:$G$14,"&gt;15/" &amp; E$7 &amp; "/2016",'Dépenses et revenus'!$G$6:$G$14,"&lt;=31/" &amp; E$7 &amp; "/2016"))</f>
        <v>0</v>
      </c>
      <c r="F9" s="11">
        <f>SUM(SUMIFS('Dépenses et revenus'!$E$6:$E$15,'Dépenses et revenus'!$B$6:$B$15,"&gt;15/" &amp; F$7 &amp; "/2016",'Dépenses et revenus'!$B$6:$B$15,"&lt;=30/" &amp; F$7 &amp; "/2016"),-SUMIFS('Dépenses et revenus'!$J$6:$J$14,'Dépenses et revenus'!$G$6:$G$14,"&gt;15/" &amp; F$7 &amp; "/2016",'Dépenses et revenus'!$G$6:$G$14,"&lt;=30/" &amp; F$7 &amp; "/2016"))</f>
        <v>0</v>
      </c>
      <c r="G9" s="11">
        <f>SUM(SUMIFS('Dépenses et revenus'!$E$6:$E$15,'Dépenses et revenus'!$B$6:$B$15,"&gt;15/" &amp; G$7 &amp; "/2016",'Dépenses et revenus'!$B$6:$B$15,"&lt;=31/" &amp; G$7 &amp; "/2016"),-SUMIFS('Dépenses et revenus'!$J$6:$J$14,'Dépenses et revenus'!$G$6:$G$14,"&gt;15/" &amp; G$7 &amp; "/2016",'Dépenses et revenus'!$G$6:$G$14,"&lt;=31/" &amp; G$7 &amp; "/2016"))</f>
        <v>0</v>
      </c>
      <c r="H9" s="11">
        <f>SUM(SUMIFS('Dépenses et revenus'!$E$6:$E$15,'Dépenses et revenus'!$B$6:$B$15,"&gt;15/" &amp; H$7 &amp; "/2016",'Dépenses et revenus'!$B$6:$B$15,"&lt;=30/" &amp; H$7 &amp; "/2016"),-SUMIFS('Dépenses et revenus'!$J$6:$J$14,'Dépenses et revenus'!$G$6:$G$14,"&gt;15/" &amp; H$7 &amp; "/2016",'Dépenses et revenus'!$G$6:$G$14,"&lt;=30/" &amp; H$7 &amp; "/2016"))</f>
        <v>1856</v>
      </c>
      <c r="I9" s="11">
        <f>SUM(SUMIFS('Dépenses et revenus'!$E$6:$E$15,'Dépenses et revenus'!$B$6:$B$15,"&gt;15/" &amp; I$7 &amp; "/2016",'Dépenses et revenus'!$B$6:$B$15,"&lt;=31/" &amp; I$7 &amp; "/2016"),-SUMIFS('Dépenses et revenus'!$J$6:$J$14,'Dépenses et revenus'!$G$6:$G$14,"&gt;15/" &amp; I$7 &amp; "/2016",'Dépenses et revenus'!$G$6:$G$14,"&lt;=31/" &amp; I$7 &amp; "/2016"))</f>
        <v>2100</v>
      </c>
      <c r="J9" s="11">
        <f>SUM(SUMIFS('Dépenses et revenus'!$E$6:$E$15,'Dépenses et revenus'!$B$6:$B$15,"&gt;15/" &amp; J$7 &amp; "/2016",'Dépenses et revenus'!$B$6:$B$15,"&lt;=31/" &amp; J$7 &amp; "/2016"),-SUMIFS('Dépenses et revenus'!$J$6:$J$14,'Dépenses et revenus'!$G$6:$G$14,"&gt;15/" &amp; J$7 &amp; "/2016",'Dépenses et revenus'!$G$6:$G$14,"&lt;=31/" &amp; J$7 &amp; "/2016"))</f>
        <v>1870</v>
      </c>
      <c r="K9" s="11">
        <f>SUM(SUMIFS('Dépenses et revenus'!$E$6:$E$15,'Dépenses et revenus'!$B$6:$B$15,"&gt;15/" &amp; K$7 &amp; "/2016",'Dépenses et revenus'!$B$6:$B$15,"&lt;=30/" &amp; K$7 &amp; "/2016"),-SUMIFS('Dépenses et revenus'!$J$6:$J$14,'Dépenses et revenus'!$G$6:$G$14,"&gt;15/" &amp; K$7 &amp; "/2016",'Dépenses et revenus'!$G$6:$G$14,"&lt;=30/" &amp; K$7 &amp; "/2016"))</f>
        <v>1850</v>
      </c>
      <c r="L9" s="11">
        <f>SUM(SUMIFS('Dépenses et revenus'!$E$6:$E$15,'Dépenses et revenus'!$B$6:$B$15,"&gt;15/" &amp; L$7 &amp; "/2016",'Dépenses et revenus'!$B$6:$B$15,"&lt;=31/" &amp; L$7 &amp; "/2016"),-SUMIFS('Dépenses et revenus'!$J$6:$J$14,'Dépenses et revenus'!$G$6:$G$14,"&gt;15/" &amp; L$7 &amp; "/2016",'Dépenses et revenus'!$G$6:$G$14,"&lt;=31/" &amp; L$7 &amp; "/2016"))</f>
        <v>500</v>
      </c>
      <c r="M9" s="11">
        <f>SUM(SUMIFS('Dépenses et revenus'!$E$6:$E$15,'Dépenses et revenus'!$B$6:$B$15,"&gt;15/" &amp; M$7 &amp; "/2016",'Dépenses et revenus'!$B$6:$B$15,"&lt;=30/" &amp; M$7 &amp; "/2016"),-SUMIFS('Dépenses et revenus'!$J$6:$J$14,'Dépenses et revenus'!$G$6:$G$14,"&gt;15/" &amp; M$7 &amp; "/2016",'Dépenses et revenus'!$G$6:$G$14,"&lt;=30/" &amp; M$7 &amp; "/2016"))</f>
        <v>0</v>
      </c>
      <c r="N9" s="21">
        <f>SUM(SUMIFS('Dépenses et revenus'!$E$6:$E$15,'Dépenses et revenus'!$B$6:$B$15,"&gt;15/" &amp; N$7 &amp; "/2016",'Dépenses et revenus'!$B$6:$B$15,"&lt;=31/" &amp; N$7 &amp; "/2016"),-SUMIFS('Dépenses et revenus'!$J$6:$J$14,'Dépenses et revenus'!$G$6:$G$14,"&gt;15/" &amp; N$7 &amp; "/2016",'Dépenses et revenus'!$G$6:$G$14,"&lt;=31/" &amp; N$7 &amp; "/2016"))</f>
        <v>0</v>
      </c>
    </row>
    <row r="10" spans="2:14" ht="18" x14ac:dyDescent="0.35">
      <c r="B10" s="18" t="s">
        <v>107</v>
      </c>
      <c r="C10" s="19">
        <f>SUM(SUMIFS('Dépenses et revenus'!$E$6:$E$15,'Dépenses et revenus'!$B$6:$B$15,"&gt;=01/" &amp; C$7 &amp; "/2016",'Dépenses et revenus'!$B$6:$B$15,"&lt;=31/" &amp; C$7 &amp; "/2016"),-SUMIFS('Dépenses et revenus'!$J$6:$J$14,'Dépenses et revenus'!$G$6:$G$14,"&gt;=01/" &amp; C$7 &amp; "/2016",'Dépenses et revenus'!$G$6:$G$14,"&lt;=31/" &amp; C$7 &amp; "/2016"))</f>
        <v>-480</v>
      </c>
      <c r="D10" s="19">
        <f>SUM(SUMIFS('Dépenses et revenus'!$E$6:$E$15,'Dépenses et revenus'!$B$6:$B$15,"&gt;=01/" &amp; D$7 &amp; "/2016",'Dépenses et revenus'!$B$6:$B$15,"&lt;=29/" &amp; D$7 &amp; "/2016"),-SUMIFS('Dépenses et revenus'!$J$6:$J$14,'Dépenses et revenus'!$G$6:$G$14,"&gt;=01/" &amp; D$7 &amp; "/2016",'Dépenses et revenus'!$G$6:$G$14,"&lt;=29/" &amp; D$7 &amp; "/2016"))</f>
        <v>0</v>
      </c>
      <c r="E10" s="19">
        <f>SUM(SUMIFS('Dépenses et revenus'!$E$6:$E$15,'Dépenses et revenus'!$B$6:$B$15,"&gt;=01/" &amp; E$7 &amp; "/2016",'Dépenses et revenus'!$B$6:$B$15,"&lt;=31/" &amp; E$7 &amp; "/2016"),-SUMIFS('Dépenses et revenus'!$J$6:$J$14,'Dépenses et revenus'!$G$6:$G$14,"&gt;=01/" &amp; E$7 &amp; "/2016",'Dépenses et revenus'!$G$6:$G$14,"&lt;=31/" &amp; E$7 &amp; "/2016"))</f>
        <v>0</v>
      </c>
      <c r="F10" s="19">
        <f>SUM(SUMIFS('Dépenses et revenus'!$E$6:$E$15,'Dépenses et revenus'!$B$6:$B$15,"&gt;=01/" &amp; F$7 &amp; "/2016",'Dépenses et revenus'!$B$6:$B$15,"&lt;=30/" &amp; F$7 &amp; "/2016"),-SUMIFS('Dépenses et revenus'!$J$6:$J$14,'Dépenses et revenus'!$G$6:$G$14,"&gt;=01/" &amp; F$7 &amp; "/2016",'Dépenses et revenus'!$G$6:$G$14,"&lt;=30/" &amp; F$7 &amp; "/2016"))</f>
        <v>0</v>
      </c>
      <c r="G10" s="19">
        <f>SUM(SUMIFS('Dépenses et revenus'!$E$6:$E$15,'Dépenses et revenus'!$B$6:$B$15,"&gt;=01/" &amp; G$7 &amp; "/2016",'Dépenses et revenus'!$B$6:$B$15,"&lt;=31/" &amp; G$7 &amp; "/2016"),-SUMIFS('Dépenses et revenus'!$J$6:$J$14,'Dépenses et revenus'!$G$6:$G$14,"&gt;=01/" &amp; G$7 &amp; "/2016",'Dépenses et revenus'!$G$6:$G$14,"&lt;=31/" &amp; G$7 &amp; "/2016"))</f>
        <v>0</v>
      </c>
      <c r="H10" s="19">
        <f>SUM(SUMIFS('Dépenses et revenus'!$E$6:$E$15,'Dépenses et revenus'!$B$6:$B$15,"&gt;=01/" &amp; H$7 &amp; "/2016",'Dépenses et revenus'!$B$6:$B$15,"&lt;=30/" &amp; H$7 &amp; "/2016"),-SUMIFS('Dépenses et revenus'!$J$6:$J$14,'Dépenses et revenus'!$G$6:$G$14,"&gt;=01/" &amp; H$7 &amp; "/2016",'Dépenses et revenus'!$G$6:$G$14,"&lt;=30/" &amp; H$7 &amp; "/2016"))</f>
        <v>1251</v>
      </c>
      <c r="I10" s="19">
        <f>SUM(SUMIFS('Dépenses et revenus'!$E$6:$E$15,'Dépenses et revenus'!$B$6:$B$15,"&gt;=01/" &amp; I$7 &amp; "/2016",'Dépenses et revenus'!$B$6:$B$15,"&lt;=31/" &amp; I$7 &amp; "/2016"),-SUMIFS('Dépenses et revenus'!$J$6:$J$14,'Dépenses et revenus'!$G$6:$G$14,"&gt;=01/" &amp; I$7 &amp; "/2016",'Dépenses et revenus'!$G$6:$G$14,"&lt;=31/" &amp; I$7 &amp; "/2016"))</f>
        <v>3815</v>
      </c>
      <c r="J10" s="19">
        <f>SUM(SUMIFS('Dépenses et revenus'!$E$6:$E$15,'Dépenses et revenus'!$B$6:$B$15,"&gt;=01/" &amp; J$7 &amp; "/2016",'Dépenses et revenus'!$B$6:$B$15,"&lt;=31/" &amp; J$7 &amp; "/2016"),-SUMIFS('Dépenses et revenus'!$J$6:$J$14,'Dépenses et revenus'!$G$6:$G$14,"&gt;=01/" &amp; J$7 &amp; "/2016",'Dépenses et revenus'!$G$6:$G$14,"&lt;=31/" &amp; J$7 &amp; "/2016"))</f>
        <v>3583</v>
      </c>
      <c r="K10" s="19">
        <f>SUM(SUMIFS('Dépenses et revenus'!$E$6:$E$15,'Dépenses et revenus'!$B$6:$B$15,"&gt;=01/" &amp; K$7 &amp; "/2016",'Dépenses et revenus'!$B$6:$B$15,"&lt;=30/" &amp; K$7 &amp; "/2016"),-SUMIFS('Dépenses et revenus'!$J$6:$J$14,'Dépenses et revenus'!$G$6:$G$14,"&gt;=01/" &amp; K$7 &amp; "/2016",'Dépenses et revenus'!$G$6:$G$14,"&lt;=30/" &amp; K$7 &amp; "/2016"))</f>
        <v>3550</v>
      </c>
      <c r="L10" s="19">
        <f>SUM(SUMIFS('Dépenses et revenus'!$E$6:$E$15,'Dépenses et revenus'!$B$6:$B$15,"&gt;=01/" &amp; L$7 &amp; "/2016",'Dépenses et revenus'!$B$6:$B$15,"&lt;=31/" &amp; L$7 &amp; "/2016"),-SUMIFS('Dépenses et revenus'!$J$6:$J$14,'Dépenses et revenus'!$G$6:$G$14,"&gt;=01/" &amp; L$7 &amp; "/2016",'Dépenses et revenus'!$G$6:$G$14,"&lt;=31/" &amp; L$7 &amp; "/2016"))</f>
        <v>500</v>
      </c>
      <c r="M10" s="19">
        <f>SUM(SUMIFS('Dépenses et revenus'!$E$6:$E$15,'Dépenses et revenus'!$B$6:$B$15,"&gt;=01/" &amp; M$7 &amp; "/2016",'Dépenses et revenus'!$B$6:$B$15,"&lt;=30/" &amp; M$7 &amp; "/2016"),-SUMIFS('Dépenses et revenus'!$J$6:$J$14,'Dépenses et revenus'!$G$6:$G$14,"&gt;=01/" &amp; M$7 &amp; "/2016",'Dépenses et revenus'!$G$6:$G$14,"&lt;=30/" &amp; M$7 &amp; "/2016"))</f>
        <v>0</v>
      </c>
      <c r="N10" s="20">
        <f>SUM(SUMIFS('Dépenses et revenus'!$E$6:$E$15,'Dépenses et revenus'!$B$6:$B$15,"&gt;=01/" &amp; N$7 &amp; "/2016",'Dépenses et revenus'!$B$6:$B$15,"&lt;=31/" &amp; N$7 &amp; "/2016"),-SUMIFS('Dépenses et revenus'!$J$6:$J$14,'Dépenses et revenus'!$G$6:$G$14,"&gt;=01/" &amp; N$7 &amp; "/2016",'Dépenses et revenus'!$G$6:$G$14,"&lt;=31/" &amp; N$7 &amp; "/2016"))</f>
        <v>0</v>
      </c>
    </row>
  </sheetData>
  <phoneticPr fontId="3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1C918-CB55-4EED-A229-9ED4630064EE}">
  <sheetPr>
    <tabColor theme="5" tint="0.39997558519241921"/>
  </sheetPr>
  <dimension ref="B6:M43"/>
  <sheetViews>
    <sheetView showGridLines="0" tabSelected="1" topLeftCell="C10" workbookViewId="0">
      <selection activeCell="E41" sqref="E41"/>
    </sheetView>
  </sheetViews>
  <sheetFormatPr baseColWidth="10" defaultRowHeight="14.4" x14ac:dyDescent="0.3"/>
  <cols>
    <col min="1" max="1" width="2.77734375" customWidth="1"/>
    <col min="2" max="2" width="24.21875" bestFit="1" customWidth="1"/>
    <col min="3" max="3" width="17.5546875" bestFit="1" customWidth="1"/>
    <col min="4" max="4" width="13.77734375" customWidth="1"/>
    <col min="6" max="6" width="17.88671875" bestFit="1" customWidth="1"/>
    <col min="7" max="7" width="22.6640625" bestFit="1" customWidth="1"/>
    <col min="8" max="8" width="17.109375" bestFit="1" customWidth="1"/>
    <col min="10" max="10" width="22.109375" bestFit="1" customWidth="1"/>
    <col min="11" max="11" width="11.44140625" bestFit="1" customWidth="1"/>
    <col min="12" max="12" width="18.21875" customWidth="1"/>
    <col min="13" max="13" width="20" bestFit="1" customWidth="1"/>
  </cols>
  <sheetData>
    <row r="6" spans="2:13" s="1" customFormat="1" x14ac:dyDescent="0.3">
      <c r="B6" s="1" t="s">
        <v>0</v>
      </c>
      <c r="C6" s="1" t="s">
        <v>14</v>
      </c>
      <c r="D6" s="1" t="s">
        <v>21</v>
      </c>
      <c r="E6" s="1" t="s">
        <v>24</v>
      </c>
      <c r="F6" s="1" t="s">
        <v>26</v>
      </c>
      <c r="G6" s="1" t="s">
        <v>32</v>
      </c>
      <c r="H6" s="1" t="s">
        <v>41</v>
      </c>
      <c r="I6" s="1" t="s">
        <v>20</v>
      </c>
      <c r="J6" s="1" t="s">
        <v>45</v>
      </c>
      <c r="K6" s="1" t="s">
        <v>50</v>
      </c>
      <c r="L6" s="1" t="s">
        <v>53</v>
      </c>
      <c r="M6" s="1" t="s">
        <v>58</v>
      </c>
    </row>
    <row r="7" spans="2:13" x14ac:dyDescent="0.3">
      <c r="B7" t="s">
        <v>1</v>
      </c>
      <c r="C7" t="s">
        <v>15</v>
      </c>
      <c r="D7" t="s">
        <v>22</v>
      </c>
      <c r="E7" t="s">
        <v>25</v>
      </c>
      <c r="F7" t="s">
        <v>27</v>
      </c>
      <c r="G7" t="s">
        <v>33</v>
      </c>
      <c r="H7" t="s">
        <v>42</v>
      </c>
      <c r="I7" t="s">
        <v>20</v>
      </c>
      <c r="J7" t="s">
        <v>27</v>
      </c>
      <c r="K7" t="s">
        <v>21</v>
      </c>
      <c r="L7" t="s">
        <v>54</v>
      </c>
      <c r="M7" t="s">
        <v>59</v>
      </c>
    </row>
    <row r="8" spans="2:13" x14ac:dyDescent="0.3">
      <c r="B8" t="s">
        <v>2</v>
      </c>
      <c r="C8" t="s">
        <v>16</v>
      </c>
      <c r="D8" t="s">
        <v>23</v>
      </c>
      <c r="F8" t="s">
        <v>28</v>
      </c>
      <c r="G8" t="s">
        <v>34</v>
      </c>
      <c r="H8" t="s">
        <v>43</v>
      </c>
      <c r="J8" t="s">
        <v>46</v>
      </c>
      <c r="K8" t="s">
        <v>51</v>
      </c>
      <c r="L8" t="s">
        <v>55</v>
      </c>
      <c r="M8" t="s">
        <v>60</v>
      </c>
    </row>
    <row r="9" spans="2:13" x14ac:dyDescent="0.3">
      <c r="B9" t="s">
        <v>70</v>
      </c>
      <c r="C9" t="s">
        <v>17</v>
      </c>
      <c r="D9" t="s">
        <v>69</v>
      </c>
      <c r="F9" t="s">
        <v>29</v>
      </c>
      <c r="G9" t="s">
        <v>35</v>
      </c>
      <c r="H9" t="s">
        <v>44</v>
      </c>
      <c r="J9" t="s">
        <v>47</v>
      </c>
      <c r="K9" t="s">
        <v>41</v>
      </c>
      <c r="L9" t="s">
        <v>56</v>
      </c>
      <c r="M9" t="s">
        <v>61</v>
      </c>
    </row>
    <row r="10" spans="2:13" x14ac:dyDescent="0.3">
      <c r="B10" t="s">
        <v>3</v>
      </c>
      <c r="C10" t="s">
        <v>18</v>
      </c>
      <c r="F10" t="s">
        <v>30</v>
      </c>
      <c r="G10" t="s">
        <v>36</v>
      </c>
      <c r="H10" t="s">
        <v>65</v>
      </c>
      <c r="J10" t="s">
        <v>48</v>
      </c>
      <c r="K10" t="s">
        <v>52</v>
      </c>
      <c r="L10" t="s">
        <v>57</v>
      </c>
      <c r="M10" t="s">
        <v>62</v>
      </c>
    </row>
    <row r="11" spans="2:13" x14ac:dyDescent="0.3">
      <c r="B11" t="s">
        <v>4</v>
      </c>
      <c r="C11" t="s">
        <v>19</v>
      </c>
      <c r="F11" t="s">
        <v>31</v>
      </c>
      <c r="G11" t="s">
        <v>37</v>
      </c>
      <c r="J11" t="s">
        <v>49</v>
      </c>
      <c r="K11" t="s">
        <v>20</v>
      </c>
      <c r="L11" t="s">
        <v>20</v>
      </c>
      <c r="M11" t="s">
        <v>63</v>
      </c>
    </row>
    <row r="12" spans="2:13" x14ac:dyDescent="0.3">
      <c r="B12" t="s">
        <v>5</v>
      </c>
      <c r="C12" t="s">
        <v>20</v>
      </c>
      <c r="F12" t="s">
        <v>20</v>
      </c>
      <c r="G12" t="s">
        <v>38</v>
      </c>
      <c r="J12" t="s">
        <v>20</v>
      </c>
      <c r="M12" t="s">
        <v>64</v>
      </c>
    </row>
    <row r="13" spans="2:13" x14ac:dyDescent="0.3">
      <c r="B13" t="s">
        <v>6</v>
      </c>
      <c r="G13" t="s">
        <v>39</v>
      </c>
    </row>
    <row r="14" spans="2:13" x14ac:dyDescent="0.3">
      <c r="B14" t="s">
        <v>7</v>
      </c>
      <c r="G14" t="s">
        <v>40</v>
      </c>
    </row>
    <row r="15" spans="2:13" x14ac:dyDescent="0.3">
      <c r="B15" t="s">
        <v>8</v>
      </c>
    </row>
    <row r="16" spans="2:13" x14ac:dyDescent="0.3">
      <c r="B16" t="s">
        <v>9</v>
      </c>
    </row>
    <row r="17" spans="2:5" x14ac:dyDescent="0.3">
      <c r="B17" t="s">
        <v>10</v>
      </c>
    </row>
    <row r="18" spans="2:5" x14ac:dyDescent="0.3">
      <c r="B18" t="s">
        <v>11</v>
      </c>
    </row>
    <row r="19" spans="2:5" x14ac:dyDescent="0.3">
      <c r="B19" t="s">
        <v>12</v>
      </c>
    </row>
    <row r="20" spans="2:5" x14ac:dyDescent="0.3">
      <c r="B20" t="s">
        <v>13</v>
      </c>
    </row>
    <row r="22" spans="2:5" x14ac:dyDescent="0.3">
      <c r="B22" t="s">
        <v>1</v>
      </c>
      <c r="C22" t="s">
        <v>73</v>
      </c>
    </row>
    <row r="23" spans="2:5" x14ac:dyDescent="0.3">
      <c r="B23" t="s">
        <v>69</v>
      </c>
      <c r="C23" t="s">
        <v>74</v>
      </c>
    </row>
    <row r="24" spans="2:5" x14ac:dyDescent="0.3">
      <c r="B24" t="s">
        <v>70</v>
      </c>
      <c r="E24" t="s">
        <v>113</v>
      </c>
    </row>
    <row r="25" spans="2:5" x14ac:dyDescent="0.3">
      <c r="B25" t="s">
        <v>71</v>
      </c>
      <c r="E25" t="s">
        <v>112</v>
      </c>
    </row>
    <row r="26" spans="2:5" x14ac:dyDescent="0.3">
      <c r="B26" t="s">
        <v>72</v>
      </c>
    </row>
    <row r="27" spans="2:5" x14ac:dyDescent="0.3">
      <c r="E27" s="1" t="s">
        <v>114</v>
      </c>
    </row>
    <row r="28" spans="2:5" x14ac:dyDescent="0.3">
      <c r="E28" s="1" t="s">
        <v>115</v>
      </c>
    </row>
    <row r="29" spans="2:5" x14ac:dyDescent="0.3">
      <c r="E29" s="1" t="s">
        <v>116</v>
      </c>
    </row>
    <row r="30" spans="2:5" x14ac:dyDescent="0.3">
      <c r="E30" s="1" t="s">
        <v>117</v>
      </c>
    </row>
    <row r="31" spans="2:5" x14ac:dyDescent="0.3">
      <c r="E31" s="1" t="s">
        <v>118</v>
      </c>
    </row>
    <row r="32" spans="2:5" x14ac:dyDescent="0.3">
      <c r="E32" s="1" t="s">
        <v>119</v>
      </c>
    </row>
    <row r="33" spans="5:5" x14ac:dyDescent="0.3">
      <c r="E33" s="1" t="s">
        <v>120</v>
      </c>
    </row>
    <row r="34" spans="5:5" x14ac:dyDescent="0.3">
      <c r="E34" s="1" t="s">
        <v>121</v>
      </c>
    </row>
    <row r="35" spans="5:5" x14ac:dyDescent="0.3">
      <c r="E35" s="1" t="s">
        <v>122</v>
      </c>
    </row>
    <row r="36" spans="5:5" x14ac:dyDescent="0.3">
      <c r="E36" s="1" t="s">
        <v>123</v>
      </c>
    </row>
    <row r="37" spans="5:5" x14ac:dyDescent="0.3">
      <c r="E37" s="1" t="s">
        <v>124</v>
      </c>
    </row>
    <row r="38" spans="5:5" x14ac:dyDescent="0.3">
      <c r="E38" s="1" t="s">
        <v>127</v>
      </c>
    </row>
    <row r="39" spans="5:5" x14ac:dyDescent="0.3">
      <c r="E39" s="1" t="s">
        <v>125</v>
      </c>
    </row>
    <row r="41" spans="5:5" x14ac:dyDescent="0.3">
      <c r="E41" s="23" t="s">
        <v>128</v>
      </c>
    </row>
    <row r="43" spans="5:5" x14ac:dyDescent="0.3">
      <c r="E43" s="23" t="s">
        <v>126</v>
      </c>
    </row>
  </sheetData>
  <phoneticPr fontId="3" type="noConversion"/>
  <pageMargins left="0.7" right="0.7" top="0.75" bottom="0.75" header="0.3" footer="0.3"/>
  <pageSetup paperSize="9" orientation="portrait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Tableau de bord</vt:lpstr>
      <vt:lpstr>Dépenses et revenus</vt:lpstr>
      <vt:lpstr>Rapport de budget</vt:lpstr>
      <vt:lpstr>Liste de données</vt:lpstr>
      <vt:lpstr>Alimentation</vt:lpstr>
      <vt:lpstr>Animaux</vt:lpstr>
      <vt:lpstr>Autre</vt:lpstr>
      <vt:lpstr>Catégorie</vt:lpstr>
      <vt:lpstr>ChoixMois</vt:lpstr>
      <vt:lpstr>Comptes_de_placement</vt:lpstr>
      <vt:lpstr>Dépenses</vt:lpstr>
      <vt:lpstr>Divertissement</vt:lpstr>
      <vt:lpstr>Dons</vt:lpstr>
      <vt:lpstr>Enfants</vt:lpstr>
      <vt:lpstr>Impôts___Juridique</vt:lpstr>
      <vt:lpstr>InfosCatégorie</vt:lpstr>
      <vt:lpstr>Logement</vt:lpstr>
      <vt:lpstr>Montant</vt:lpstr>
      <vt:lpstr>NombreAnnées</vt:lpstr>
      <vt:lpstr>NombreMois</vt:lpstr>
      <vt:lpstr>Personnel</vt:lpstr>
      <vt:lpstr>Revenus</vt:lpstr>
      <vt:lpstr>Salaire</vt:lpstr>
      <vt:lpstr>Soins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2020-04-27T06:25:15Z</dcterms:created>
  <dcterms:modified xsi:type="dcterms:W3CDTF">2021-07-23T10:55:40Z</dcterms:modified>
</cp:coreProperties>
</file>