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bl\Downloads\"/>
    </mc:Choice>
  </mc:AlternateContent>
  <bookViews>
    <workbookView xWindow="0" yWindow="0" windowWidth="20490" windowHeight="71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3" i="1" l="1"/>
  <c r="C18" i="1" l="1"/>
  <c r="C19" i="1" s="1"/>
  <c r="B18" i="1"/>
  <c r="B19" i="1" s="1"/>
  <c r="B15" i="1"/>
  <c r="B9" i="1" l="1"/>
  <c r="B10" i="1" s="1"/>
  <c r="B8" i="1"/>
  <c r="B7" i="1"/>
  <c r="B6" i="1"/>
  <c r="D15" i="1"/>
  <c r="E15" i="1"/>
  <c r="C15" i="1"/>
  <c r="D13" i="1"/>
  <c r="E13" i="1"/>
  <c r="C13" i="1"/>
  <c r="E10" i="1"/>
  <c r="E6" i="1"/>
  <c r="E4" i="1"/>
  <c r="D6" i="1"/>
  <c r="E8" i="1"/>
  <c r="E7" i="1"/>
  <c r="E5" i="1"/>
  <c r="D19" i="1" l="1"/>
  <c r="D18" i="1"/>
  <c r="D10" i="1"/>
  <c r="C10" i="1"/>
  <c r="D8" i="1"/>
  <c r="C6" i="1" l="1"/>
</calcChain>
</file>

<file path=xl/sharedStrings.xml><?xml version="1.0" encoding="utf-8"?>
<sst xmlns="http://schemas.openxmlformats.org/spreadsheetml/2006/main" count="13" uniqueCount="13">
  <si>
    <t>Nb logements</t>
  </si>
  <si>
    <t>(€/lgmt)</t>
  </si>
  <si>
    <t>Surface habitable (m²)</t>
  </si>
  <si>
    <t>Surface parking (m²)</t>
  </si>
  <si>
    <t>Surface finançable (m²)</t>
  </si>
  <si>
    <t>Prix VEFA TTC proposé</t>
  </si>
  <si>
    <t>Ratio Surface habitable</t>
  </si>
  <si>
    <t xml:space="preserve">Ratio Surface parking </t>
  </si>
  <si>
    <t>( = Ratio Surface habitable/2)</t>
  </si>
  <si>
    <t>Contrôle prix VEFA</t>
  </si>
  <si>
    <t>Prix si ratio = 2100 € m² SHAB / 1050 m² PK</t>
  </si>
  <si>
    <t>Ecart avec prix réel</t>
  </si>
  <si>
    <t>Prix VEFA TTC réel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</si>
</sst>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 tint="0.499984740745262"/>
      <name val="Calibri"/>
      <family val="2"/>
      <scheme val="minor"/>
    </font>
    <font>
      <b/>
      <sz val="11"/>
      <color theme="1" tint="0.499984740745262"/>
      <name val="Calibri"/>
      <family val="2"/>
      <scheme val="minor"/>
    </font>
    <font>
      <sz val="11"/>
      <color theme="1" tint="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Font="1"/>
    <xf numFmtId="0" fontId="2" fillId="0" borderId="0" xfId="0" applyFont="1" applyAlignment="1">
      <alignment horizontal="right"/>
    </xf>
    <xf numFmtId="0" fontId="0" fillId="0" borderId="2" xfId="0" applyBorder="1"/>
    <xf numFmtId="0" fontId="0" fillId="0" borderId="4" xfId="0" applyBorder="1"/>
    <xf numFmtId="0" fontId="2" fillId="0" borderId="4" xfId="0" applyFont="1" applyBorder="1" applyAlignment="1">
      <alignment horizontal="right"/>
    </xf>
    <xf numFmtId="0" fontId="0" fillId="0" borderId="7" xfId="0" applyBorder="1"/>
    <xf numFmtId="0" fontId="1" fillId="0" borderId="6" xfId="0" applyFont="1" applyBorder="1"/>
    <xf numFmtId="0" fontId="0" fillId="0" borderId="9" xfId="0" applyFont="1" applyBorder="1"/>
    <xf numFmtId="164" fontId="0" fillId="2" borderId="10" xfId="0" applyNumberFormat="1" applyFill="1" applyBorder="1"/>
    <xf numFmtId="4" fontId="0" fillId="0" borderId="6" xfId="0" applyNumberFormat="1" applyBorder="1"/>
    <xf numFmtId="4" fontId="2" fillId="0" borderId="10" xfId="0" applyNumberFormat="1" applyFont="1" applyBorder="1" applyAlignment="1">
      <alignment horizontal="right"/>
    </xf>
    <xf numFmtId="4" fontId="0" fillId="0" borderId="1" xfId="0" applyNumberFormat="1" applyBorder="1"/>
    <xf numFmtId="4" fontId="0" fillId="0" borderId="10" xfId="0" applyNumberFormat="1" applyBorder="1" applyAlignment="1">
      <alignment horizontal="right"/>
    </xf>
    <xf numFmtId="4" fontId="0" fillId="0" borderId="0" xfId="0" applyNumberFormat="1" applyAlignment="1">
      <alignment horizontal="right"/>
    </xf>
    <xf numFmtId="0" fontId="0" fillId="3" borderId="0" xfId="0" applyFill="1"/>
    <xf numFmtId="4" fontId="0" fillId="0" borderId="7" xfId="0" applyNumberFormat="1" applyBorder="1"/>
    <xf numFmtId="4" fontId="0" fillId="0" borderId="2" xfId="0" applyNumberFormat="1" applyBorder="1"/>
    <xf numFmtId="164" fontId="0" fillId="0" borderId="7" xfId="0" applyNumberFormat="1" applyBorder="1"/>
    <xf numFmtId="0" fontId="0" fillId="0" borderId="10" xfId="0" applyBorder="1"/>
    <xf numFmtId="164" fontId="0" fillId="0" borderId="1" xfId="0" applyNumberFormat="1" applyBorder="1"/>
    <xf numFmtId="164" fontId="1" fillId="0" borderId="6" xfId="0" applyNumberFormat="1" applyFont="1" applyBorder="1"/>
    <xf numFmtId="3" fontId="0" fillId="0" borderId="6" xfId="0" applyNumberFormat="1" applyBorder="1"/>
    <xf numFmtId="0" fontId="4" fillId="3" borderId="0" xfId="0" applyFont="1" applyFill="1"/>
    <xf numFmtId="164" fontId="3" fillId="3" borderId="0" xfId="0" applyNumberFormat="1" applyFont="1" applyFill="1"/>
    <xf numFmtId="164" fontId="0" fillId="3" borderId="0" xfId="0" applyNumberFormat="1" applyFill="1"/>
    <xf numFmtId="164" fontId="4" fillId="3" borderId="0" xfId="0" applyNumberFormat="1" applyFont="1" applyFill="1"/>
    <xf numFmtId="0" fontId="1" fillId="4" borderId="6" xfId="0" applyFont="1" applyFill="1" applyBorder="1"/>
    <xf numFmtId="0" fontId="0" fillId="4" borderId="9" xfId="0" applyFont="1" applyFill="1" applyBorder="1"/>
    <xf numFmtId="164" fontId="0" fillId="4" borderId="6" xfId="0" applyNumberFormat="1" applyFill="1" applyBorder="1"/>
    <xf numFmtId="3" fontId="0" fillId="4" borderId="6" xfId="0" applyNumberFormat="1" applyFill="1" applyBorder="1"/>
    <xf numFmtId="4" fontId="2" fillId="4" borderId="10" xfId="0" applyNumberFormat="1" applyFont="1" applyFill="1" applyBorder="1" applyAlignment="1">
      <alignment horizontal="right"/>
    </xf>
    <xf numFmtId="4" fontId="0" fillId="4" borderId="1" xfId="0" applyNumberFormat="1" applyFill="1" applyBorder="1"/>
    <xf numFmtId="4" fontId="0" fillId="4" borderId="6" xfId="0" applyNumberFormat="1" applyFill="1" applyBorder="1"/>
    <xf numFmtId="4" fontId="0" fillId="4" borderId="10" xfId="0" applyNumberFormat="1" applyFill="1" applyBorder="1" applyAlignment="1">
      <alignment horizontal="right"/>
    </xf>
    <xf numFmtId="4" fontId="0" fillId="4" borderId="0" xfId="0" applyNumberFormat="1" applyFill="1"/>
    <xf numFmtId="4" fontId="0" fillId="4" borderId="8" xfId="0" applyNumberFormat="1" applyFill="1" applyBorder="1"/>
    <xf numFmtId="4" fontId="0" fillId="4" borderId="3" xfId="0" applyNumberFormat="1" applyFill="1" applyBorder="1"/>
    <xf numFmtId="0" fontId="0" fillId="4" borderId="5" xfId="0" applyFill="1" applyBorder="1"/>
    <xf numFmtId="164" fontId="0" fillId="4" borderId="8" xfId="0" applyNumberFormat="1" applyFill="1" applyBorder="1"/>
    <xf numFmtId="0" fontId="0" fillId="0" borderId="10" xfId="0" applyFont="1" applyBorder="1"/>
    <xf numFmtId="164" fontId="1" fillId="4" borderId="10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9"/>
  <sheetViews>
    <sheetView showGridLines="0" tabSelected="1" zoomScaleNormal="100" workbookViewId="0">
      <selection activeCell="B11" sqref="B11"/>
    </sheetView>
  </sheetViews>
  <sheetFormatPr baseColWidth="10" defaultRowHeight="15" x14ac:dyDescent="0.25"/>
  <cols>
    <col min="1" max="1" width="27" bestFit="1" customWidth="1"/>
    <col min="2" max="2" width="27" customWidth="1"/>
    <col min="3" max="4" width="18.7109375" bestFit="1" customWidth="1"/>
    <col min="5" max="5" width="13.85546875" bestFit="1" customWidth="1"/>
  </cols>
  <sheetData>
    <row r="1" spans="1:5" x14ac:dyDescent="0.25">
      <c r="B1" s="7"/>
      <c r="C1" s="7"/>
      <c r="D1" s="7"/>
      <c r="E1" s="27"/>
    </row>
    <row r="2" spans="1:5" s="1" customFormat="1" x14ac:dyDescent="0.25">
      <c r="B2" s="40"/>
      <c r="C2" s="8"/>
      <c r="D2" s="8"/>
      <c r="E2" s="28"/>
    </row>
    <row r="3" spans="1:5" x14ac:dyDescent="0.25">
      <c r="A3" s="3" t="s">
        <v>12</v>
      </c>
      <c r="B3" s="21">
        <v>10000000</v>
      </c>
      <c r="C3" s="21">
        <v>2973918</v>
      </c>
      <c r="D3" s="21">
        <v>7250000</v>
      </c>
      <c r="E3" s="29"/>
    </row>
    <row r="4" spans="1:5" x14ac:dyDescent="0.25">
      <c r="A4" s="4" t="s">
        <v>5</v>
      </c>
      <c r="B4" s="4"/>
      <c r="C4" s="9"/>
      <c r="D4" s="9"/>
      <c r="E4" s="41">
        <f>2100*(E7+E8/2)</f>
        <v>11205810</v>
      </c>
    </row>
    <row r="5" spans="1:5" x14ac:dyDescent="0.25">
      <c r="A5" s="3" t="s">
        <v>0</v>
      </c>
      <c r="B5" s="3">
        <v>57</v>
      </c>
      <c r="C5" s="22">
        <v>23</v>
      </c>
      <c r="D5" s="22">
        <v>47</v>
      </c>
      <c r="E5" s="30">
        <f>46+20</f>
        <v>66</v>
      </c>
    </row>
    <row r="6" spans="1:5" s="2" customFormat="1" x14ac:dyDescent="0.25">
      <c r="A6" s="5" t="s">
        <v>1</v>
      </c>
      <c r="B6" s="11">
        <f>+B$3/B5</f>
        <v>175438.59649122806</v>
      </c>
      <c r="C6" s="11">
        <f>+C$3/C5</f>
        <v>129300.78260869565</v>
      </c>
      <c r="D6" s="11">
        <f t="shared" ref="D6" si="0">+D$3/D5</f>
        <v>154255.31914893616</v>
      </c>
      <c r="E6" s="31">
        <f>+E$4/E5</f>
        <v>169785</v>
      </c>
    </row>
    <row r="7" spans="1:5" x14ac:dyDescent="0.25">
      <c r="A7" s="6" t="s">
        <v>2</v>
      </c>
      <c r="B7" s="6">
        <f>4165.73+391.84</f>
        <v>4557.57</v>
      </c>
      <c r="C7" s="12">
        <v>1332.5</v>
      </c>
      <c r="D7" s="12">
        <v>3307.5</v>
      </c>
      <c r="E7" s="32">
        <f>3531.34+998.2</f>
        <v>4529.54</v>
      </c>
    </row>
    <row r="8" spans="1:5" x14ac:dyDescent="0.25">
      <c r="A8" s="3" t="s">
        <v>3</v>
      </c>
      <c r="B8" s="3">
        <f>655.84*2+2*77.16</f>
        <v>1466</v>
      </c>
      <c r="C8" s="10">
        <v>384</v>
      </c>
      <c r="D8" s="10">
        <f>507.5*2</f>
        <v>1015</v>
      </c>
      <c r="E8" s="33">
        <f>2*(562.15+244.41)</f>
        <v>1613.12</v>
      </c>
    </row>
    <row r="9" spans="1:5" x14ac:dyDescent="0.25">
      <c r="A9" s="3" t="s">
        <v>4</v>
      </c>
      <c r="B9" s="3">
        <f>470.86+4837.36</f>
        <v>5308.2199999999993</v>
      </c>
      <c r="C9" s="10">
        <v>1536.11</v>
      </c>
      <c r="D9" s="10">
        <v>3826</v>
      </c>
      <c r="E9" s="33">
        <v>5353.62</v>
      </c>
    </row>
    <row r="10" spans="1:5" x14ac:dyDescent="0.25">
      <c r="A10" s="4"/>
      <c r="B10" s="13" t="str">
        <f>ROUND(B$3/B9,0)&amp;" €/m² SF"</f>
        <v>1884 €/m² SF</v>
      </c>
      <c r="C10" s="13" t="str">
        <f>ROUND(C$3/C9,0)&amp;" €/m² SF"</f>
        <v>1936 €/m² SF</v>
      </c>
      <c r="D10" s="13" t="str">
        <f>ROUND(D$3/D9,0)&amp;" €/m² SF"</f>
        <v>1895 €/m² SF</v>
      </c>
      <c r="E10" s="34" t="str">
        <f>ROUND(E$4/E9,0)&amp;" €/m² SF"</f>
        <v>2093 €/m² SF</v>
      </c>
    </row>
    <row r="11" spans="1:5" x14ac:dyDescent="0.25">
      <c r="C11" s="14"/>
      <c r="D11" s="14"/>
      <c r="E11" s="35"/>
    </row>
    <row r="12" spans="1:5" x14ac:dyDescent="0.25">
      <c r="A12" s="6" t="s">
        <v>6</v>
      </c>
      <c r="B12" s="16">
        <v>1890.1555030932407</v>
      </c>
      <c r="C12" s="16">
        <v>1950.7497540177108</v>
      </c>
      <c r="D12" s="12">
        <v>1900.3931847968545</v>
      </c>
      <c r="E12" s="36">
        <v>2100</v>
      </c>
    </row>
    <row r="13" spans="1:5" x14ac:dyDescent="0.25">
      <c r="A13" s="3" t="s">
        <v>7</v>
      </c>
      <c r="B13" s="17">
        <f>+B12/2</f>
        <v>945.07775154662033</v>
      </c>
      <c r="C13" s="17">
        <f>+C12/2</f>
        <v>975.37487700885538</v>
      </c>
      <c r="D13" s="10">
        <f t="shared" ref="D13:E13" si="1">+D12/2</f>
        <v>950.19659239842724</v>
      </c>
      <c r="E13" s="37">
        <f t="shared" si="1"/>
        <v>1050</v>
      </c>
    </row>
    <row r="14" spans="1:5" x14ac:dyDescent="0.25">
      <c r="A14" s="4" t="s">
        <v>8</v>
      </c>
      <c r="B14" s="4"/>
      <c r="C14" s="4"/>
      <c r="D14" s="19"/>
      <c r="E14" s="38"/>
    </row>
    <row r="15" spans="1:5" x14ac:dyDescent="0.25">
      <c r="A15" s="6" t="s">
        <v>9</v>
      </c>
      <c r="B15" s="18">
        <f>+B12*B7+B13*B8</f>
        <v>10000000.000000006</v>
      </c>
      <c r="C15" s="18">
        <f>+C12*C7+C13*C8</f>
        <v>2973918</v>
      </c>
      <c r="D15" s="20">
        <f t="shared" ref="D15:E15" si="2">+D12*D7+D13*D8</f>
        <v>7250000</v>
      </c>
      <c r="E15" s="39">
        <f t="shared" si="2"/>
        <v>11205810</v>
      </c>
    </row>
    <row r="17" spans="1:5" x14ac:dyDescent="0.25">
      <c r="A17" s="23" t="s">
        <v>10</v>
      </c>
      <c r="B17" s="23"/>
      <c r="C17" s="15"/>
      <c r="D17" s="15"/>
      <c r="E17" s="15"/>
    </row>
    <row r="18" spans="1:5" x14ac:dyDescent="0.25">
      <c r="A18" s="15"/>
      <c r="B18" s="24">
        <f>2100*B7+1050*B8</f>
        <v>11110197</v>
      </c>
      <c r="C18" s="24">
        <f>2100*C7+1050*C8</f>
        <v>3201450</v>
      </c>
      <c r="D18" s="24">
        <f>2100*D7+1050*D8</f>
        <v>8011500</v>
      </c>
      <c r="E18" s="25"/>
    </row>
    <row r="19" spans="1:5" x14ac:dyDescent="0.25">
      <c r="A19" s="23" t="s">
        <v>11</v>
      </c>
      <c r="B19" s="26">
        <f>+B18-B3</f>
        <v>1110197</v>
      </c>
      <c r="C19" s="26">
        <f>+C18-C3</f>
        <v>227532</v>
      </c>
      <c r="D19" s="26">
        <f>+D18-D3</f>
        <v>761500</v>
      </c>
      <c r="E19" s="25"/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DENNEMONT</dc:creator>
  <cp:lastModifiedBy>Nathalie BLANDINO</cp:lastModifiedBy>
  <cp:lastPrinted>2018-10-10T08:25:59Z</cp:lastPrinted>
  <dcterms:created xsi:type="dcterms:W3CDTF">2018-09-25T06:30:26Z</dcterms:created>
  <dcterms:modified xsi:type="dcterms:W3CDTF">2018-10-10T08:30:42Z</dcterms:modified>
</cp:coreProperties>
</file>