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bl\Downloads\"/>
    </mc:Choice>
  </mc:AlternateContent>
  <bookViews>
    <workbookView xWindow="0" yWindow="0" windowWidth="21600" windowHeight="9030"/>
  </bookViews>
  <sheets>
    <sheet name="Prgr. 2018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</externalReferences>
  <definedNames>
    <definedName name="_Parse_Out" hidden="1">#REF!</definedName>
    <definedName name="_val1">'[2]Bilan Détaillé DDE'!$K$66</definedName>
    <definedName name="A">'[3]Lease Margin'!$B$5</definedName>
    <definedName name="Abatt_géné_annuel">'[4]Hypothèses générales'!$B$41</definedName>
    <definedName name="achatterrain">'[5]Param opération'!$F$39</definedName>
    <definedName name="Acquidate">[6]Modele!$E$10</definedName>
    <definedName name="acquis">'[7]Par. Op.'!$F$39</definedName>
    <definedName name="adr_op">'[1]Donnée d''entrée'!$D$12</definedName>
    <definedName name="adresse_siege">'[1]Donnée d''entrée'!$D$24</definedName>
    <definedName name="Amaxdefisc">'[8]Par. glob.'!$K$14</definedName>
    <definedName name="AMENAGEUR">[9]Listes!$L$4:$L$12</definedName>
    <definedName name="Amort">[10]Modele!$E$35</definedName>
    <definedName name="Andefisc">'[8]Par. Op.'!$F$145</definedName>
    <definedName name="aneffort">[11]Saisie!$C$83</definedName>
    <definedName name="annee">'[12]Liste dép et Terr'!$B$3:$K$3</definedName>
    <definedName name="ANNEE_CDC">[13]Résultats!$CS$9</definedName>
    <definedName name="Année_loyer_SCI">'[14]Loyers SCI'!$H$11:$H$681</definedName>
    <definedName name="Annuites_1er_Prets">[13]Résultats!$FD$9:$FJ$9</definedName>
    <definedName name="anpret">[13]Saisie!$C$82</definedName>
    <definedName name="anscount" hidden="1">1</definedName>
    <definedName name="APP">[13]Saisie!#REF!</definedName>
    <definedName name="AppInv">[15]Data!#REF!</definedName>
    <definedName name="Apport">#REF!</definedName>
    <definedName name="Apport_foncier">'[4]Hypothèses Investisseur'!$G$45</definedName>
    <definedName name="Apport_invest">'[14]Hypothèses Investissement'!$D$50</definedName>
    <definedName name="Apport_travaux">'[4]Hypothèses Investisseur'!$N$45</definedName>
    <definedName name="AR_brut">#REF!</definedName>
    <definedName name="architecte">#REF!</definedName>
    <definedName name="arrfee">[16]Assumptions!$B$51</definedName>
    <definedName name="Arrondi">#REF!</definedName>
    <definedName name="ASS">[9]Listes!$C$4:$C$8</definedName>
    <definedName name="AssDO">#REF!</definedName>
    <definedName name="assistante">#REF!</definedName>
    <definedName name="assistanteCTX">#REF!</definedName>
    <definedName name="asssubv">'[5]Param opération'!$F$52</definedName>
    <definedName name="Ata">[13]Saisie!$F$115:$F$146</definedName>
    <definedName name="atl">#REF!</definedName>
    <definedName name="Aujo">#REF!</definedName>
    <definedName name="AVANCEMENT">[9]Listes!$D$4:$D$17</definedName>
    <definedName name="Avances">[10]Modele!#REF!</definedName>
    <definedName name="B">#REF!</definedName>
    <definedName name="_xlnm.Database">#REF!</definedName>
    <definedName name="BASELOYERMAX">'[1]Loyers Max'!$A$3:$D$8</definedName>
    <definedName name="Bat">[13]Saisie!$E$29:$E$110</definedName>
    <definedName name="be">#REF!</definedName>
    <definedName name="BETbt">'[17]Param opération'!#REF!</definedName>
    <definedName name="BETeau">'[17]Param opération'!#REF!</definedName>
    <definedName name="BETfluid">'[17]Param opération'!#REF!</definedName>
    <definedName name="BETstruc">'[17]Param opération'!#REF!</definedName>
    <definedName name="BETvrd">'[17]Param opération'!#REF!</definedName>
    <definedName name="Boolean_financ_frais_mut">'[4]Hypothèses Investisseur'!$G$12</definedName>
    <definedName name="BPP">[13]Saisie!#REF!</definedName>
    <definedName name="C_">#REF!</definedName>
    <definedName name="CAF_Tot">'Prgr. 2018'!$AC$61</definedName>
    <definedName name="CapInv">[15]Data!#REF!</definedName>
    <definedName name="Capital_fin">#REF!</definedName>
    <definedName name="CDC.LLS">#REF!</definedName>
    <definedName name="CDC.LLTS">#REF!</definedName>
    <definedName name="CDC_LLS">'Prgr. 2018'!$Y$62</definedName>
    <definedName name="CDC_LLS_construction">'Prgr. 2018'!$Y$63</definedName>
    <definedName name="CDC_LLS_foncier">'Prgr. 2018'!$Y$64</definedName>
    <definedName name="CDC_LLTS">'Prgr. 2018'!$Z$62</definedName>
    <definedName name="CDC_LLTS_construction">'Prgr. 2018'!$Z$63</definedName>
    <definedName name="CDC_LLTS_foncier">'Prgr. 2018'!$Z$64</definedName>
    <definedName name="CDC_PLS">'Prgr. 2018'!$AA$62</definedName>
    <definedName name="CDC_PLS_construction">'Prgr. 2018'!$AA$63</definedName>
    <definedName name="CDC_PLS_foncier">'Prgr. 2018'!$AA$64</definedName>
    <definedName name="cefefefefefe">[16]Assumptions!$B$21</definedName>
    <definedName name="CFlls">'[18]Par. glob.'!$K$38</definedName>
    <definedName name="CFllts">'[18]Par. glob.'!$K$37</definedName>
    <definedName name="CFpls">'[18]Par. glob.'!$K$39</definedName>
    <definedName name="chantier">[13]Saisie!$C$79</definedName>
    <definedName name="CHFONC">'[5]Param opération'!$F$38</definedName>
    <definedName name="CHFONCunit">'[19]Tableau financier'!#REF!</definedName>
    <definedName name="Chloccoll">'[17]Param globaux'!#REF!</definedName>
    <definedName name="Chloccollssa">'[17]Param globaux'!#REF!</definedName>
    <definedName name="Chlocind">'[17]Param globaux'!#REF!</definedName>
    <definedName name="Choix_type_loyer">'[14]Loyers SCI'!$B$13</definedName>
    <definedName name="ChoixAmortissement">#REF!</definedName>
    <definedName name="CI">#REF!</definedName>
    <definedName name="CinqSix">#REF!</definedName>
    <definedName name="clé_com">#REF!</definedName>
    <definedName name="clé_log">#REF!</definedName>
    <definedName name="CLoc">'[2]Param opération'!$F$110</definedName>
    <definedName name="CLoc_csas">'[2]Param globaux'!$J$46</definedName>
    <definedName name="CLoc_ind">'[2]Param globaux'!$J$45</definedName>
    <definedName name="codeVEFA">'[20]Suivi décaissement'!$G$11:$G$65</definedName>
    <definedName name="Coef_éros_monét">'[4]Hypothèses générales'!$B$42</definedName>
    <definedName name="Coéf_période">'[14]Loyers SCI'!$C$1</definedName>
    <definedName name="Com_prêt">[21]HYP!#REF!</definedName>
    <definedName name="commercefermonte">#REF!</definedName>
    <definedName name="commercejardin">#REF!</definedName>
    <definedName name="commercesindiana">#REF!</definedName>
    <definedName name="COMMERCESPLAMES">#REF!</definedName>
    <definedName name="commune">'[1]Donnée d''entrée'!$D$16</definedName>
    <definedName name="couttotal">#REF!</definedName>
    <definedName name="cp">#REF!</definedName>
    <definedName name="Créd_Imp">'Prgr. 2018'!$AC$68</definedName>
    <definedName name="Crédit_Impot">'[1]SF previsio LLS-LLTS'!$N$14</definedName>
    <definedName name="Credit_Impot_LLS">'Prgr. 2018'!$Y$68</definedName>
    <definedName name="Credit_Impot_LLTS">'Prgr. 2018'!$Z$68</definedName>
    <definedName name="Credit_Impot_PLS">'Prgr. 2018'!$AA$68</definedName>
    <definedName name="_xlnm.Criteria">#REF!</definedName>
    <definedName name="cscc">#REF!</definedName>
    <definedName name="csh">#REF!</definedName>
    <definedName name="CSPS">'[17]Param opération'!#REF!</definedName>
    <definedName name="CSSS">#REF!</definedName>
    <definedName name="CT">'[17]Param opération'!#REF!</definedName>
    <definedName name="CTX">[9]Listes!$B$4:$B$12</definedName>
    <definedName name="d">#REF!</definedName>
    <definedName name="Database">#REF!</definedName>
    <definedName name="DatAch">[15]Data!#REF!</definedName>
    <definedName name="DATACQ">[22]Modèle!$A$34</definedName>
    <definedName name="datcap1">[13]Résultats!$O$13</definedName>
    <definedName name="datcap2">[13]Résultats!$O$14</definedName>
    <definedName name="datcap3">[13]Résultats!$O$18</definedName>
    <definedName name="datcap4">[13]Résultats!$O$19</definedName>
    <definedName name="DatDep">'[14]Hypothèses Investissement'!$I$29</definedName>
    <definedName name="Date_acquisition">'[4]Hypothèses Investisseur'!$G$9</definedName>
    <definedName name="Date_départ_bail">[23]Hypothèses!$C$44</definedName>
    <definedName name="Date_fin_loc">'[14]Loyers SCI'!$G$1</definedName>
    <definedName name="Date_Livraison">[24]Hypothèses!$C$10</definedName>
    <definedName name="Date_location">'[4]Hypothèses Investisseur'!$G$22</definedName>
    <definedName name="Date_reference">'[25]Liaison fiche programme'!$F$14</definedName>
    <definedName name="Date_revente">'[4]Hypothèses Investisseur'!$N$12</definedName>
    <definedName name="DateA">#REF!</definedName>
    <definedName name="DATEACHEVEMENT">'[26]Suivi décaissement'!$BG$11:$BG$65</definedName>
    <definedName name="DateCloture">#REF!</definedName>
    <definedName name="DATEcomp">'[17]Param opération'!#REF!</definedName>
    <definedName name="DateFinancement">#REF!</definedName>
    <definedName name="DateLivraison">[27]Informations!#REF!</definedName>
    <definedName name="DateMS">#REF!</definedName>
    <definedName name="DATEOS">'[26]Suivi décaissement'!$T$11:$T$65</definedName>
    <definedName name="dateos1">[13]Saisie!$C$78</definedName>
    <definedName name="Dates_échéances_foncier">'[4]Echéancier d''emprunt foncier'!$I$2:$I$254</definedName>
    <definedName name="Dates_échéances_travaux">'[4]Echéancier d''emprunt travaux'!$I$2:$I$254</definedName>
    <definedName name="Dates_loyers">'[14]Loyers SCI'!$G$11:$G$681</definedName>
    <definedName name="Dates_Tirages">'[14]Rém Compte séquestre CPI'!$A$11:$A$35</definedName>
    <definedName name="Datesaisie">[13]Résultats!$R$1</definedName>
    <definedName name="DATEvent">'[17]Param opération'!#REF!</definedName>
    <definedName name="DatFin">'[14]Hypothèses Investissement'!$I$34</definedName>
    <definedName name="DatMep">[15]Data!#REF!</definedName>
    <definedName name="datmes1">[13]Résultats!$C$39</definedName>
    <definedName name="DBE">#REF!</definedName>
    <definedName name="Dcdc">[13]Saisie!$C$86</definedName>
    <definedName name="dcp">#REF!</definedName>
    <definedName name="dd">'[28]Par. Op.'!$F$28</definedName>
    <definedName name="Débours">'[4]Hypothèses générales'!#REF!</definedName>
    <definedName name="Deffort">[13]Saisie!$D$66</definedName>
    <definedName name="Defisc">'[14]Hypothèses Investissement'!$D$47</definedName>
    <definedName name="Defiscalisateur">[9]Listes!$Q$4:$Q$8</definedName>
    <definedName name="DepLoy">'[14]Hypothèses Investissement'!$I$31</definedName>
    <definedName name="DepLT">[15]Data!#REF!</definedName>
    <definedName name="Dépréciation">[24]Hypothèses!$C$15</definedName>
    <definedName name="DepReev">'[14]Hypothèses Investissement'!$I$35</definedName>
    <definedName name="DepTF">[29]Data!#REF!</definedName>
    <definedName name="dernière">#REF!</definedName>
    <definedName name="des">#REF!</definedName>
    <definedName name="des_dur">#REF!</definedName>
    <definedName name="DetteA">[30]Hypothèses!$H$12</definedName>
    <definedName name="DetteC">[30]Hypothèses!$I$36</definedName>
    <definedName name="dFIN">[31]DATA!$C$3</definedName>
    <definedName name="Dfp">[13]Saisie!$D$72</definedName>
    <definedName name="dhdh" hidden="1">{#N/A,#N/A,FALSE,"Gain Fiscal";#N/A,#N/A,FALSE,"CR";#N/A,#N/A,FALSE,"Bilan";#N/A,#N/A,FALSE,"Trésorerie";#N/A,#N/A,FALSE,"Prêt-Emprunt";#N/A,#N/A,FALSE,"Swap"}</definedName>
    <definedName name="dhh">[10]Modele!#REF!</definedName>
    <definedName name="Diff_secteurs">'[14]Loyers SCI'!$D$1:$E$2</definedName>
    <definedName name="diffpgr">[13]Saisie!$D$89</definedName>
    <definedName name="directeur_g">'[1]Donnée d''entrée'!$D$26</definedName>
    <definedName name="docurba">'[32]Param opération'!$F$81</definedName>
    <definedName name="données">'[9]Données habitat social'!$A$11:$EX$255</definedName>
    <definedName name="dp">#REF!</definedName>
    <definedName name="Dpcomp">[13]Saisie!$D$64</definedName>
    <definedName name="DPL">[33]Paramètres!$C$8</definedName>
    <definedName name="dra">#REF!</definedName>
    <definedName name="DUREE">#REF!</definedName>
    <definedName name="Durée">#REF!</definedName>
    <definedName name="Durée_Amt">[24]Hypothèses!$C$14</definedName>
    <definedName name="Durée_location">'[14]Loyers SCI'!$F$1</definedName>
    <definedName name="Durée_préfinancement">'[25]Liaison fiche programme'!$F$13</definedName>
    <definedName name="DuréeAmortissement">#REF!</definedName>
    <definedName name="DuréeEmprunt">#REF!</definedName>
    <definedName name="DURfonclls">'[17]Param globaux'!#REF!</definedName>
    <definedName name="DURfoncllts">'[17]Param globaux'!#REF!</definedName>
    <definedName name="DURfoncpls">'[17]Param globaux'!#REF!</definedName>
    <definedName name="DURpretlls">'[17]Param globaux'!#REF!</definedName>
    <definedName name="DURpretllts">'[17]Param globaux'!#REF!</definedName>
    <definedName name="DURpretpls">'[17]Param globaux'!#REF!</definedName>
    <definedName name="dvoye">#REF!</definedName>
    <definedName name="E">#REF!</definedName>
    <definedName name="ecamargin">[16]Assumptions!$B$21</definedName>
    <definedName name="Echéancier_appels">'[4]Hypothèses générales'!$B$53:$B$58</definedName>
    <definedName name="Echéancier_appels_foncier">'[4]Hypothèses générales'!$B$44:$B$49</definedName>
    <definedName name="EcheancierIS">#REF!</definedName>
    <definedName name="ECS">'[32]Param opération'!$F$12</definedName>
    <definedName name="eftfpb1">[13]Résultats!$BV$61</definedName>
    <definedName name="eftpgr1">[13]Résultats!$BW$61</definedName>
    <definedName name="efzefz">[34]HYP!#REF!</definedName>
    <definedName name="emprunt1">#REF!</definedName>
    <definedName name="emprunt2">#REF!</definedName>
    <definedName name="eng">#REF!</definedName>
    <definedName name="Eng_dur">#REF!</definedName>
    <definedName name="entc">[13]Résultats!$H$30</definedName>
    <definedName name="entcour">[13]Saisie!$D$88</definedName>
    <definedName name="entete1">[13]Saisie!$E$29:$E$33</definedName>
    <definedName name="equityamount">[16]Assumptions!$B$14</definedName>
    <definedName name="EREC">#REF!</definedName>
    <definedName name="euro">'[35]SF consolidé '!$C$8</definedName>
    <definedName name="EXCH_RATE">[10]Modele!$E$6</definedName>
    <definedName name="existenceADF">#REF!</definedName>
    <definedName name="exotfpb">[13]Saisie!$C$92</definedName>
    <definedName name="F">#REF!</definedName>
    <definedName name="fef">[34]HYP!#REF!</definedName>
    <definedName name="FERMONTE">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FX">#REF!</definedName>
    <definedName name="FG">[33]Paramètres!$C$10</definedName>
    <definedName name="fgest">[13]Résultats!$H$31</definedName>
    <definedName name="fiche">'[9]fiche opé'!$A$1:$Q$65</definedName>
    <definedName name="fin">[30]Hypothèses!$C$23</definedName>
    <definedName name="FINANCT">[9]Listes!$J$4:$J$15</definedName>
    <definedName name="finautres">#REF!</definedName>
    <definedName name="findiv">#REF!</definedName>
    <definedName name="FITO">[13]Saisie!$F$49</definedName>
    <definedName name="Flux_gestion">'[14]Loyers SCI'!$L$11:$L$681</definedName>
    <definedName name="Flux_loyers">'[14]Loyers SCI'!$J$11:$J$681</definedName>
    <definedName name="Flux_mandat">'[14]Loyers SCI'!$M$11:$M$681</definedName>
    <definedName name="Flux_travaux">'[15]Loyers SCI'!#REF!</definedName>
    <definedName name="FONCIER">[9]Listes!$K$4:$K$41</definedName>
    <definedName name="FP_LLS">'Prgr. 2018'!$Y$67</definedName>
    <definedName name="FP_LLTS">'Prgr. 2018'!$Z$67</definedName>
    <definedName name="FP_PLS">'Prgr. 2018'!$AA$67</definedName>
    <definedName name="FPO">[13]Saisie!$F$60</definedName>
    <definedName name="FPRO">[33]Programme!$B$19</definedName>
    <definedName name="FPsf">'[36]Prix rev.CE'!#REF!</definedName>
    <definedName name="FPsolaire">[13]Saisie!$D$70</definedName>
    <definedName name="Frais_commercialisation">'[4]Hypothèses générales'!#REF!</definedName>
    <definedName name="Frais_notaire">[4]Infos!$C$40</definedName>
    <definedName name="franc">#REF!</definedName>
    <definedName name="FSacqui">'[7]Par. Op.'!$F$56</definedName>
    <definedName name="FSbat">'[19]Tableau financier'!$A$55</definedName>
    <definedName name="G">#REF!</definedName>
    <definedName name="Garantie">[6]Modele!#REF!</definedName>
    <definedName name="GARANTIEcglls">'[5]Param opération'!$F$70</definedName>
    <definedName name="garanties_emprunts">[9]Listes!$M$4:$M$7</definedName>
    <definedName name="GEOMETRE">'[17]Param opération'!#REF!</definedName>
    <definedName name="GEOTECH">'[17]Param opération'!#REF!</definedName>
    <definedName name="gestadm">[13]Saisie!$D$87</definedName>
    <definedName name="gf">#REF!</definedName>
    <definedName name="H">#REF!</definedName>
    <definedName name="hhd">[10]Modele!#REF!</definedName>
    <definedName name="Honoraires">'[4]Hypothèses générales'!#REF!</definedName>
    <definedName name="Hypothése_inflation">'[4]Hypothèses générales'!$F$42</definedName>
    <definedName name="I">#REF!</definedName>
    <definedName name="IC_exploitation">'[25]Liaison fiche programme'!$Z$15</definedName>
    <definedName name="ICC">[33]Paramètres!$C$5</definedName>
    <definedName name="Image">[13]Saisie!$D$141:$D$143</definedName>
    <definedName name="impfonc">[13]Résultats!$H$32</definedName>
    <definedName name="Imposition_NC">#REF!</definedName>
    <definedName name="IMPRIMERIE">#REF!</definedName>
    <definedName name="indchge">[13]Résultats!$J$30</definedName>
    <definedName name="indchge2">[13]Résultats!$K$30</definedName>
    <definedName name="Indéxation_Loyer">#REF!</definedName>
    <definedName name="INDIANA">#REF!</definedName>
    <definedName name="indinv">[13]Résultats!$J$34</definedName>
    <definedName name="indloy">[13]Résultats!$J$26</definedName>
    <definedName name="IndtaxPCcom">'[5]Param opération'!$F$42</definedName>
    <definedName name="IndtaxPClgt">'[5]Param opération'!$F$41</definedName>
    <definedName name="indtfpb">[13]Résultats!$J$32</definedName>
    <definedName name="indtfpb2">[13]Résultats!$K$32</definedName>
    <definedName name="InseeN">#REF!</definedName>
    <definedName name="InseeO">[13]Saisie!$C$29</definedName>
    <definedName name="inst">#REF!</definedName>
    <definedName name="inst_dur">#REF!</definedName>
    <definedName name="INTERETS">[13]Saisie!$F$11:$F$35</definedName>
    <definedName name="Intérêts_foncier">'[4]Echéancier d''emprunt foncier'!$M$2:$M$254</definedName>
    <definedName name="Intérêts_travaux">'[4]Echéancier d''emprunt travaux'!$M$2:$M$254</definedName>
    <definedName name="intinte">[13]Saisie!$E$48</definedName>
    <definedName name="Intitulé_produits">#REF!</definedName>
    <definedName name="INV">[21]HYP!#REF!</definedName>
    <definedName name="Investissement">#REF!</definedName>
    <definedName name="IR">'[14]Hypothèses Investissement'!$J$38</definedName>
    <definedName name="IS">[24]Hypothèses!$M$4</definedName>
    <definedName name="IS_1">#REF!</definedName>
    <definedName name="IS_2">#REF!</definedName>
    <definedName name="IS_3">#REF!</definedName>
    <definedName name="JARDIN">#REF!</definedName>
    <definedName name="kffatl">#REF!</definedName>
    <definedName name="kffbe">#REF!</definedName>
    <definedName name="kffgf">#REF!</definedName>
    <definedName name="kffmo">#REF!</definedName>
    <definedName name="kffpf">#REF!</definedName>
    <definedName name="kffra">#REF!</definedName>
    <definedName name="kffstt">#REF!</definedName>
    <definedName name="khcatl">#REF!</definedName>
    <definedName name="khcbe">#REF!</definedName>
    <definedName name="khcgf">#REF!</definedName>
    <definedName name="khcmo">#REF!</definedName>
    <definedName name="khcpf">#REF!</definedName>
    <definedName name="khcra">#REF!</definedName>
    <definedName name="khcstt">#REF!</definedName>
    <definedName name="klp">[13]Saisie!$F$101</definedName>
    <definedName name="kratl">#REF!</definedName>
    <definedName name="krbe">#REF!</definedName>
    <definedName name="krgf">#REF!</definedName>
    <definedName name="krmo">#REF!</definedName>
    <definedName name="krpf">#REF!</definedName>
    <definedName name="krra">#REF!</definedName>
    <definedName name="krstt">#REF!</definedName>
    <definedName name="kv_d">#REF!</definedName>
    <definedName name="kvf">#REF!</definedName>
    <definedName name="KVMOEX">#REF!</definedName>
    <definedName name="KVMOL">#REF!</definedName>
    <definedName name="KVVMO">#REF!</definedName>
    <definedName name="L.Com">#REF!</definedName>
    <definedName name="L.max">#REF!</definedName>
    <definedName name="L.maxLLS">#REF!</definedName>
    <definedName name="L.maxLLTS">#REF!</definedName>
    <definedName name="LBU.LLS">#REF!</definedName>
    <definedName name="LBU.LLTS">#REF!</definedName>
    <definedName name="LBU_FRAFU">'[1]FRAFU AVS + LESG'!$D$105</definedName>
    <definedName name="LBU_SF">'Prgr. 2018'!$AC$57</definedName>
    <definedName name="LBU_Tot">'Prgr. 2018'!$AC$56</definedName>
    <definedName name="LBUacqui">'[17]Param opération'!#REF!</definedName>
    <definedName name="LIBELLE">'[26]Suivi décaissement'!$H$11:$H$65</definedName>
    <definedName name="Libor">[24]Hypothèses!#REF!</definedName>
    <definedName name="limcount" hidden="1">1</definedName>
    <definedName name="Linéaire">#REF!</definedName>
    <definedName name="Liste_périodicité">'[14]Loyers SCI'!$A$1:$B$4</definedName>
    <definedName name="Livraison">[30]Hypothèses!$B$9</definedName>
    <definedName name="llp">[13]Saisie!$F$99</definedName>
    <definedName name="LLTS_p.a">#REF!</definedName>
    <definedName name="LMDom" localSheetId="0">'Prgr. 2018'!$F$76</definedName>
    <definedName name="LMDom">#REF!</definedName>
    <definedName name="LMDOM_LLS">'Prgr. 2018'!$D$49</definedName>
    <definedName name="LMDOMPLS">'Prgr. 2018'!$F$92</definedName>
    <definedName name="LMDomTS" localSheetId="0">'Prgr. 2018'!$F$84</definedName>
    <definedName name="LMDomTS">#REF!</definedName>
    <definedName name="Loyer">[10]Modele!#REF!</definedName>
    <definedName name="loyer_annéeMES">[13]Résultats!$H$43</definedName>
    <definedName name="loyerequil">[13]Saisie!$F$104</definedName>
    <definedName name="loyerplaf">[13]Saisie!$F$102</definedName>
    <definedName name="loyerplan">[13]Saisie!$F$100</definedName>
    <definedName name="Loyers">'[14]Loyers SCI'!$G$11:$S$681</definedName>
    <definedName name="Loyers_SCI">'[14]Loyers SCI'!$J$11:$J$301</definedName>
    <definedName name="LP_LLS">'Prgr. 2018'!$F$82</definedName>
    <definedName name="LP_LLTS">'Prgr. 2018'!$F$90</definedName>
    <definedName name="LP_PLS">'Prgr. 2018'!$F$96</definedName>
    <definedName name="LPRAT">'[36]Par. Op.'!$F$206</definedName>
    <definedName name="LVPOWER">#REF!</definedName>
    <definedName name="Macro10">[37]!Macro3</definedName>
    <definedName name="Macro3">[38]!Macro3</definedName>
    <definedName name="Macro4">[38]!Macro4</definedName>
    <definedName name="maitrise_foncier">[9]Listes!$D$32:$D$41</definedName>
    <definedName name="maj">#REF!</definedName>
    <definedName name="MAJecs">'[5]Param globaux'!$J$7</definedName>
    <definedName name="mass">#REF!</definedName>
    <definedName name="MATL">#REF!</definedName>
    <definedName name="MATR">#REF!</definedName>
    <definedName name="matrice">#REF!</definedName>
    <definedName name="MDIVC">#REF!</definedName>
    <definedName name="MEMB">#REF!</definedName>
    <definedName name="MES">'[25]Liaison fiche programme'!$F$9</definedName>
    <definedName name="MFAX">#REF!</definedName>
    <definedName name="mfraish">#REF!</definedName>
    <definedName name="mfraism">#REF!</definedName>
    <definedName name="MGC">#REF!</definedName>
    <definedName name="MGFU">#REF!</definedName>
    <definedName name="million">'[39]Compta - RBT'!$B$9</definedName>
    <definedName name="MMAN">#REF!</definedName>
    <definedName name="mmax">[13]Saisie!$D$26</definedName>
    <definedName name="mmaxi">[13]Saisie!$F$26</definedName>
    <definedName name="mmocc">#REF!</definedName>
    <definedName name="mmoh">#REF!</definedName>
    <definedName name="mmol">#REF!</definedName>
    <definedName name="mnour">#REF!</definedName>
    <definedName name="mnourh">#REF!</definedName>
    <definedName name="mnourm">#REF!</definedName>
    <definedName name="MntLT">'[14]Hypothèses Investissement'!$E$58</definedName>
    <definedName name="mo">#REF!</definedName>
    <definedName name="MONTANT">#REF!</definedName>
    <definedName name="Montant_pen_foncier">'[4]Echéancier d''emprunt foncier'!$B$18</definedName>
    <definedName name="Montant_pen_travaux">'[4]Echéancier d''emprunt travaux'!$B$18</definedName>
    <definedName name="Montant_travaux">'[4]Hypothèses Investisseur'!$G$18</definedName>
    <definedName name="MontantDefiscalisation">'[26]Suivi décaissement'!$R$11:$R$65</definedName>
    <definedName name="MontantPret">'[26]Suivi décaissement'!$O$11:$O$65</definedName>
    <definedName name="MOUT">#REF!</definedName>
    <definedName name="MPFU">#REF!</definedName>
    <definedName name="MSTT">#REF!</definedName>
    <definedName name="MTR">#REF!</definedName>
    <definedName name="mveh">#REF!</definedName>
    <definedName name="mvilla">#REF!</definedName>
    <definedName name="mvillah">#REF!</definedName>
    <definedName name="mvillam">#REF!</definedName>
    <definedName name="nac">[16]Assumptions!$B$5</definedName>
    <definedName name="NB">'[14]Loyers SCI'!$F$12:$F$681</definedName>
    <definedName name="NBLA">[40]compar.!$E$6</definedName>
    <definedName name="NBLOGT">'[26]Suivi décaissement'!$L$11:$L$65</definedName>
    <definedName name="nblogts">#REF!</definedName>
    <definedName name="nbpertes">[13]Résultats!$AX$51</definedName>
    <definedName name="nbpertespf">[13]Résultats!$BA$51</definedName>
    <definedName name="Nbre">'[1]1'!$D$65</definedName>
    <definedName name="Nbre_Total" localSheetId="0">'Prgr. 2018'!$V$39</definedName>
    <definedName name="NbreCOMM" localSheetId="0">'Prgr. 2018'!$V$37</definedName>
    <definedName name="NbreCOMM">'[41]Prgr. 2010 Avant'!$U$36</definedName>
    <definedName name="NbreLLS" localSheetId="0">'Prgr. 2018'!$V$16</definedName>
    <definedName name="NbreLLTS" localSheetId="0">'Prgr. 2018'!$V$24</definedName>
    <definedName name="NbrePLS">'Prgr. 2018'!$V$30</definedName>
    <definedName name="NCOM">[5]Surfaces!$X$53</definedName>
    <definedName name="nhbe">#REF!</definedName>
    <definedName name="NHCC">#REF!</definedName>
    <definedName name="NHCEL">#REF!</definedName>
    <definedName name="nhdevmol">#REF!</definedName>
    <definedName name="NHHL1">#REF!</definedName>
    <definedName name="NHHL2">#REF!</definedName>
    <definedName name="NHHL3">#REF!</definedName>
    <definedName name="nhmodev">#REF!</definedName>
    <definedName name="nhmois">#REF!</definedName>
    <definedName name="NHMOLDEV">#REF!</definedName>
    <definedName name="nhra">#REF!</definedName>
    <definedName name="NHTCC">#REF!</definedName>
    <definedName name="NHTCEL">#REF!</definedName>
    <definedName name="nhth1">#REF!</definedName>
    <definedName name="nhth2">#REF!</definedName>
    <definedName name="nhth3">#REF!</definedName>
    <definedName name="nhthl1">#REF!</definedName>
    <definedName name="NHTHL2">#REF!</definedName>
    <definedName name="NHTHL3">#REF!</definedName>
    <definedName name="nhtmo">#REF!</definedName>
    <definedName name="NHTMOL">#REF!</definedName>
    <definedName name="Niveau_souhaité">#REF!</definedName>
    <definedName name="niveaux">'[32]Param opération'!$F$9</definedName>
    <definedName name="njgc">#REF!</definedName>
    <definedName name="nlgt">'[17]Param opération'!$F$5</definedName>
    <definedName name="nom">'Prgr. 2018'!$D$1</definedName>
    <definedName name="nombreLLS">'[1]Donnée d''entrée'!$D$8</definedName>
    <definedName name="nombreLLTS">'[1]Donnée d''entrée'!$E$8</definedName>
    <definedName name="NOMcompllts">'[5]Param opération'!$F$54</definedName>
    <definedName name="nomzac">'[17]Param opération'!$F$32</definedName>
    <definedName name="Npark">'[32]Param opération'!$F$13</definedName>
    <definedName name="NREC">#REF!</definedName>
    <definedName name="numop">'[5]Param opération'!$F$6</definedName>
    <definedName name="numPC">#REF!</definedName>
    <definedName name="nvoye">#REF!</definedName>
    <definedName name="Objectif_revente">'[4]Hypothèses Investisseur'!$N$11</definedName>
    <definedName name="OPC">'[17]Param opération'!#REF!</definedName>
    <definedName name="OPERATION">'[42]LLS-LLTS  BDG'!$1:$1048576</definedName>
    <definedName name="opération">'[9]Données habitat social'!$A$11:$A$253</definedName>
    <definedName name="ORGANIC">#REF!</definedName>
    <definedName name="OS_Tvx">'Prgr. 2018'!$D$62</definedName>
    <definedName name="OUI_NON">[9]Listes!$A$32:$A$34</definedName>
    <definedName name="p">_L16C2</definedName>
    <definedName name="P.max">#REF!</definedName>
    <definedName name="P.maxCom">#REF!</definedName>
    <definedName name="P.maxLLS">#REF!</definedName>
    <definedName name="P.maxLLTS">#REF!</definedName>
    <definedName name="p49cc">#REF!</definedName>
    <definedName name="P49H1">#REF!</definedName>
    <definedName name="P49H2">#REF!</definedName>
    <definedName name="P49H3">#REF!</definedName>
    <definedName name="PAE">[13]Saisie!$F$61</definedName>
    <definedName name="PALMES">#REF!</definedName>
    <definedName name="parking">#REF!</definedName>
    <definedName name="parking_a_LLS">'[1]Donnée d''entrée'!$D$20</definedName>
    <definedName name="parking_a_LLTS">'[1]Donnée d''entrée'!$E$20</definedName>
    <definedName name="parking_c_LLS">'[1]Donnée d''entrée'!$D$22</definedName>
    <definedName name="parking_c_LLTS">'[1]Donnée d''entrée'!$E$22</definedName>
    <definedName name="parkssbatfi">#REF!</definedName>
    <definedName name="part_subdebt">#REF!</definedName>
    <definedName name="pbe">#REF!</definedName>
    <definedName name="pce">#REF!</definedName>
    <definedName name="pdep">#REF!</definedName>
    <definedName name="PDIVC">#REF!</definedName>
    <definedName name="Per">'[14]Hypothèses Investissement'!$I$26</definedName>
    <definedName name="Périodicité">'[14]Loyers SCI'!$A$1:$A$4</definedName>
    <definedName name="PerLT">'[14]Hypothèses Investissement'!$I$58</definedName>
    <definedName name="pertes">[13]Résultats!$AV$51</definedName>
    <definedName name="pertespf">[13]Résultats!$AY$51</definedName>
    <definedName name="pf">#REF!</definedName>
    <definedName name="PFAX">#REF!</definedName>
    <definedName name="PFI">#REF!</definedName>
    <definedName name="pg">#REF!</definedName>
    <definedName name="phcc">#REF!</definedName>
    <definedName name="phccs">#REF!</definedName>
    <definedName name="phh1s">#REF!</definedName>
    <definedName name="phh2s">#REF!</definedName>
    <definedName name="phh3s">#REF!</definedName>
    <definedName name="phmhs">#REF!</definedName>
    <definedName name="phmol">#REF!</definedName>
    <definedName name="phot">#REF!</definedName>
    <definedName name="PL_SAS">'[24]Compta - RBT'!$B$48:$Q$67</definedName>
    <definedName name="PLAI">'[25]Liaison fiche programme'!$X$16</definedName>
    <definedName name="PLAI_Foncier">'[25]Liaison fiche programme'!$W$16</definedName>
    <definedName name="PLU">'[25]Liaison fiche programme'!$V$16</definedName>
    <definedName name="PLU_Foncier">'[25]Liaison fiche programme'!$U$16</definedName>
    <definedName name="Plus_value">#REF!</definedName>
    <definedName name="PlusSIX">#REF!</definedName>
    <definedName name="PMAN">#REF!</definedName>
    <definedName name="po_price">[16]Assumptions!$B$8</definedName>
    <definedName name="POUT">#REF!</definedName>
    <definedName name="ppfonc">[13]Saisie!$D$31</definedName>
    <definedName name="ppi">[13]Saisie!#REF!</definedName>
    <definedName name="ppl">[13]Saisie!#REF!</definedName>
    <definedName name="pplaf">[13]Saisie!#REF!</definedName>
    <definedName name="pra">#REF!</definedName>
    <definedName name="PRBAT">#REF!</definedName>
    <definedName name="PREC">#REF!</definedName>
    <definedName name="Prêt.Com">#REF!</definedName>
    <definedName name="PRETcomp">'[5]Param opération'!$F$78</definedName>
    <definedName name="PRETcomp_nom">'[5]Param opération'!$F$77</definedName>
    <definedName name="PRETemp">'[5]Param opération'!$F$72</definedName>
    <definedName name="PRETemp_nom">'[5]Param opération'!$F$73</definedName>
    <definedName name="PRETemp_unit">'[5]Param opération'!$F$75</definedName>
    <definedName name="PRETfon">'[5]Param opération'!$F$71</definedName>
    <definedName name="PRETOT">[33]Programme!$B$25</definedName>
    <definedName name="prêts">[9]Listes!$N$4:$N$9</definedName>
    <definedName name="prevt">[13]Saisie!$F$48</definedName>
    <definedName name="Print_Area">#REF!</definedName>
    <definedName name="Print_Titles_MI">#REF!</definedName>
    <definedName name="Prix_Euro">#REF!</definedName>
    <definedName name="Prix_Euro1">#REF!</definedName>
    <definedName name="Prix_USD">#REF!</definedName>
    <definedName name="Prix_USD1">#REF!</definedName>
    <definedName name="PrixTTC">'[19]Tableau financier'!$A$26</definedName>
    <definedName name="probabilité">[9]Listes!$O$4:$O$9</definedName>
    <definedName name="probabilité_finct_LBU">[9]Listes!$O$4:$O$9</definedName>
    <definedName name="PRODUIT">[9]Listes!$I$4:$I$7</definedName>
    <definedName name="prog">[43]Général!$D$5</definedName>
    <definedName name="promoteur">#REF!</definedName>
    <definedName name="PRP_HT_LLS">'[1]DPR LLS'!$E$58</definedName>
    <definedName name="PRP_HT_LLTS">'[1]DPR LLTS'!$E$56</definedName>
    <definedName name="PRP_HT_PLS">'[1]DPR PLS'!$E$56</definedName>
    <definedName name="PRP_TTC">'[1]SF previsio LLS-LLTS'!$N$13</definedName>
    <definedName name="PRP_TTC_LLS">'[1]Donnée d''entrée'!$D$30</definedName>
    <definedName name="PRP_TTC_LLTS">'[1]Donnée d''entrée'!$E$30</definedName>
    <definedName name="PRP_TTC_PLS">'[1]DPR PLS'!$E$66</definedName>
    <definedName name="ptbe">#REF!</definedName>
    <definedName name="ptce">#REF!</definedName>
    <definedName name="ptdep">#REF!</definedName>
    <definedName name="ptdepra">#REF!</definedName>
    <definedName name="PTDIVBE">#REF!</definedName>
    <definedName name="ptdivra">#REF!</definedName>
    <definedName name="ptdivrec">#REF!</definedName>
    <definedName name="PTDOS">#REF!</definedName>
    <definedName name="pthl1">#REF!</definedName>
    <definedName name="pthl2">#REF!</definedName>
    <definedName name="pthl3">#REF!</definedName>
    <definedName name="pthot">#REF!</definedName>
    <definedName name="pthotra">#REF!</definedName>
    <definedName name="ptra">#REF!</definedName>
    <definedName name="PTREC">#REF!</definedName>
    <definedName name="pttrad">#REF!</definedName>
    <definedName name="PTVEH">#REF!</definedName>
    <definedName name="ptvehra">#REF!</definedName>
    <definedName name="ptvep">#REF!</definedName>
    <definedName name="ptvoy">#REF!</definedName>
    <definedName name="ptvoye">#REF!</definedName>
    <definedName name="ptvoymo">#REF!</definedName>
    <definedName name="ptvoyra">#REF!</definedName>
    <definedName name="pveh">#REF!</definedName>
    <definedName name="PVOY">#REF!</definedName>
    <definedName name="Px_Terrain">'[1]SF previsio LLS-LLTS'!$N$12</definedName>
    <definedName name="Px_Terrain_PLS">'[1]SF previsio PLS'!$N$12</definedName>
    <definedName name="quartier">#REF!</definedName>
    <definedName name="ra">#REF!</definedName>
    <definedName name="raccEDF">'[5]Param opération'!$F$47</definedName>
    <definedName name="raccEU">'[5]Param opération'!$F$46</definedName>
    <definedName name="RAS">#REF!</definedName>
    <definedName name="Ratio_annuité">[13]Résultats!$ET$9:$ET$13</definedName>
    <definedName name="raz">#REF!,#REF!,#REF!,#REF!,#REF!,#REF!,#REF!,#REF!,#REF!,#REF!,#REF!,#REF!,#REF!,#REF!,#REF!,#REF!,#REF!,#REF!,#REF!,#REF!,#REF!,#REF!,#REF!,#REF!,#REF!</definedName>
    <definedName name="refcad">'[32]Param opération'!$F$77</definedName>
    <definedName name="refcadastre">#REF!</definedName>
    <definedName name="Régl_copro">'[4]Hypothèses générales'!#REF!</definedName>
    <definedName name="ReportInvestissement">#REF!</definedName>
    <definedName name="reset">#REF!,#REF!,#REF!,#REF!,#REF!,#REF!,#REF!,#REF!,#REF!,#REF!,#REF!,#REF!,#REF!,#REF!,#REF!,#REF!,#REF!</definedName>
    <definedName name="resfc">[13]Résultats!$AT$50</definedName>
    <definedName name="rev">#REF!</definedName>
    <definedName name="RPA">[33]Ménage!$B$19</definedName>
    <definedName name="RPL">[33]Ménage!$B$15</definedName>
    <definedName name="rst">#REF!,#REF!,#REF!,#REF!,#REF!,#REF!,#REF!,#REF!,#REF!,#REF!,#REF!,#REF!,#REF!,#REF!,#REF!,#REF!,#REF!,#REF!,#REF!,#REF!,#REF!,#REF!,#REF!,#REF!,#REF!,#REF!,#REF!</definedName>
    <definedName name="S.LCR" localSheetId="0">'Prgr. 2018'!$AA$40</definedName>
    <definedName name="S.LCR">#REF!</definedName>
    <definedName name="S_terrain">'Prgr. 2018'!$B$61</definedName>
    <definedName name="S10y">#REF!</definedName>
    <definedName name="S10y97">#REF!</definedName>
    <definedName name="Salaire_conservateur">'[4]Hypothèses générales'!#REF!</definedName>
    <definedName name="SAS">#REF!</definedName>
    <definedName name="scom">[5]Surfaces!$AA$53</definedName>
    <definedName name="Sdefisc">#REF!</definedName>
    <definedName name="Secteur">'[14]Loyers SCI'!$D$1:$D$2</definedName>
    <definedName name="semp">'[14]Surfaces Corossol'!$E$65</definedName>
    <definedName name="sencount" hidden="1">1</definedName>
    <definedName name="SF.Com">#REF!</definedName>
    <definedName name="SF.COMM">'[41]Prgr. 2010 Avant'!$AB$36</definedName>
    <definedName name="SF.LLS" localSheetId="0">'Prgr. 2018'!$AC$16</definedName>
    <definedName name="SF.LLS">#REF!</definedName>
    <definedName name="SF.LLTS" localSheetId="0">'Prgr. 2018'!$AC$24</definedName>
    <definedName name="SF.LLTS">#REF!</definedName>
    <definedName name="SF.PLS">'Prgr. 2018'!$AC$30</definedName>
    <definedName name="SF.T" localSheetId="0">'Prgr. 2018'!$AC$39</definedName>
    <definedName name="SF.T">#REF!</definedName>
    <definedName name="SF_LLS">'[1]Donnée d''entrée'!$D$32</definedName>
    <definedName name="SF_LLTS">'[1]Donnée d''entrée'!$E$32</definedName>
    <definedName name="SFdepmax">'[5]Param opération'!$F$83</definedName>
    <definedName name="sfin">#REF!</definedName>
    <definedName name="SFmax">'[17]Param opération'!#REF!</definedName>
    <definedName name="SFsub">'[5]Param opération'!$F$91</definedName>
    <definedName name="SFsubcom">'[5]Param opération'!$F$86</definedName>
    <definedName name="SFsubcr">'[17]Param opération'!#REF!</definedName>
    <definedName name="SFsubepci">'[5]Param opération'!$F$84</definedName>
    <definedName name="SFtx_com">'[5]Param opération'!$F$87</definedName>
    <definedName name="SFtx_epci">'[5]Param opération'!$F$85</definedName>
    <definedName name="SFtx_op">'[5]Param opération'!$F$90</definedName>
    <definedName name="SH.Com">#REF!</definedName>
    <definedName name="SH.COMM" localSheetId="0">'Prgr. 2018'!$X$37</definedName>
    <definedName name="SH.COMM">'[41]Prgr. 2010 Avant'!$W$36</definedName>
    <definedName name="SH.LLS" localSheetId="0">'Prgr. 2018'!$X$16</definedName>
    <definedName name="SH.LLS">#REF!</definedName>
    <definedName name="SH.LLTS" localSheetId="0">'Prgr. 2018'!$X$24</definedName>
    <definedName name="SH.LLTS">#REF!</definedName>
    <definedName name="SH.PLS">'Prgr. 2018'!$X$30</definedName>
    <definedName name="SH.T" localSheetId="0">'Prgr. 2018'!$X$39</definedName>
    <definedName name="SH.T">#REF!</definedName>
    <definedName name="SHA">#REF!</definedName>
    <definedName name="shab">'[14]Surfaces Corossol'!$D$85</definedName>
    <definedName name="SHFU.T">#REF!</definedName>
    <definedName name="SHOB" localSheetId="0">'Prgr. 2018'!$AC$40</definedName>
    <definedName name="shob">'[14]Surfaces Corossol'!$E$63</definedName>
    <definedName name="SHON">#REF!</definedName>
    <definedName name="Simul">[18]Sommaire!$C$10</definedName>
    <definedName name="solaire">#REF!</definedName>
    <definedName name="SONDAGE">#REF!</definedName>
    <definedName name="SP" localSheetId="0">'Prgr. 2018'!$AC$41</definedName>
    <definedName name="SRP">[13]Saisie!$D$57</definedName>
    <definedName name="SS">#REF!</definedName>
    <definedName name="Sterrain">'[2]Param opération'!$F$36</definedName>
    <definedName name="stt">#REF!</definedName>
    <definedName name="SU.Com">#REF!</definedName>
    <definedName name="SU.COMM" localSheetId="0">'Prgr. 2018'!$Z$37</definedName>
    <definedName name="SU.COMM">'[41]Prgr. 2010 Avant'!$Y$36</definedName>
    <definedName name="SU.LLS" localSheetId="0">'Prgr. 2018'!$Z$16</definedName>
    <definedName name="SU.LLS">#REF!</definedName>
    <definedName name="SU.LLTS" localSheetId="0">'Prgr. 2018'!$Z$24</definedName>
    <definedName name="SU.LLTS">#REF!</definedName>
    <definedName name="SU.PLS">'Prgr. 2018'!$Z$30</definedName>
    <definedName name="SU.T" localSheetId="0">'Prgr. 2018'!$Z$39</definedName>
    <definedName name="SU.T">#REF!</definedName>
    <definedName name="Sub_LLS">'Prgr. 2018'!$Y$56</definedName>
    <definedName name="Sub_LLTS">'Prgr. 2018'!$Z$56</definedName>
    <definedName name="Sub_Totale_LLS">'Prgr. 2018'!$Y$55</definedName>
    <definedName name="Sub_Totale_LLTS">'Prgr. 2018'!$Z$55</definedName>
    <definedName name="Sub_Totale_PLS">'Prgr. 2018'!$AA$55</definedName>
    <definedName name="SUBautre">'[5]Param opération'!$F$61</definedName>
    <definedName name="SUBautre_com">'[5]Param opération'!$F$63</definedName>
    <definedName name="SUBautre_comnom">'[5]Param opération'!$F$64</definedName>
    <definedName name="SUBautrenom">'[5]Param opération'!$F$62</definedName>
    <definedName name="subc1">[13]Saisie!$F$62</definedName>
    <definedName name="subc2">[13]Saisie!$F$63</definedName>
    <definedName name="SUBcl_etat">'[5]Param opération'!$F$60</definedName>
    <definedName name="SUBcom">'[5]Param opération'!$F$56</definedName>
    <definedName name="SUBcompllts">'[5]Param globaux'!$J$9</definedName>
    <definedName name="SUBcompllts_tot">'[5]Param opération'!$F$55</definedName>
    <definedName name="subCRsol_op">'[5]Param opération'!$F$67</definedName>
    <definedName name="subdiv">#REF!</definedName>
    <definedName name="SUBecs">'[5]Param opération'!$F$65</definedName>
    <definedName name="SUBepci">'[5]Param opération'!$F$58</definedName>
    <definedName name="subFEDERsol_op">'[5]Param opération'!$F$66</definedName>
    <definedName name="SUBlbu_acqui">'[5]Param opération'!$F$53</definedName>
    <definedName name="SUBsolaire">#REF!</definedName>
    <definedName name="SUBV">#REF!</definedName>
    <definedName name="Subv.LLS">#REF!</definedName>
    <definedName name="Subv.LLTS">#REF!</definedName>
    <definedName name="Subv.TScompl">#REF!</definedName>
    <definedName name="Subventions">'[1]SF previsio LLS-LLTS'!$P$14</definedName>
    <definedName name="subvtotal">#REF!</definedName>
    <definedName name="SUPPLY">#REF!</definedName>
    <definedName name="surcc">#REF!</definedName>
    <definedName name="surffin">[13]Saisie!$C$41</definedName>
    <definedName name="surfhab">[13]Saisie!$C$40</definedName>
    <definedName name="surfterrain">#REF!</definedName>
    <definedName name="surh">#REF!</definedName>
    <definedName name="Syndication">#REF!</definedName>
    <definedName name="T1_2009">'[20]Suivi décaissement'!$CO$11:$CO$65</definedName>
    <definedName name="T1_2009R">'[20]Suivi décaissement'!$ED$11:$ED$65</definedName>
    <definedName name="T1_2010">'[20]Suivi décaissement'!$CU$11:$CU$65</definedName>
    <definedName name="T1_2010R">'[20]Suivi décaissement'!$EJ$11:$EJ$65</definedName>
    <definedName name="T1_LLS">'[1]1'!$A$94</definedName>
    <definedName name="T1_LLTS">'[1]1'!$A$144</definedName>
    <definedName name="T1_PLS">'[1]1'!$A$192</definedName>
    <definedName name="T2_2009">'[20]Suivi décaissement'!$CP$11:$CP$65</definedName>
    <definedName name="T2_2009R">'[20]Suivi décaissement'!$EE$11:$EE$65</definedName>
    <definedName name="T2_2010">'[20]Suivi décaissement'!$CV$11:$CV$65</definedName>
    <definedName name="T2_2010R">'[20]Suivi décaissement'!$EK$11:$EK$65</definedName>
    <definedName name="T2_LLS">'[1]1'!$A$95</definedName>
    <definedName name="T2_LLTS">'[1]1'!$A$145</definedName>
    <definedName name="T2_PLS">'[1]1'!$A$193</definedName>
    <definedName name="T3_2009">'[20]Suivi décaissement'!$CQ$11:$CQ$65</definedName>
    <definedName name="T3_2009R">'[20]Suivi décaissement'!$EF$11:$EF$65</definedName>
    <definedName name="T3_2010">'[20]Suivi décaissement'!$CW$11:$CW$65</definedName>
    <definedName name="T3_2010R">'[20]Suivi décaissement'!$EL$11:$EL$65</definedName>
    <definedName name="T3_LLS">'[1]1'!$A$96</definedName>
    <definedName name="T3_LLTS">'[1]1'!$A$146</definedName>
    <definedName name="T3_PLS">'[1]1'!$A$194</definedName>
    <definedName name="T4_2009">'[20]Suivi décaissement'!$CR$11:$CR$65</definedName>
    <definedName name="T4_2009R">'[20]Suivi décaissement'!$EG$11:$EG$65</definedName>
    <definedName name="T4_2010">'[20]Suivi décaissement'!$CX$11:$CX$65</definedName>
    <definedName name="T4_2010R">'[20]Suivi décaissement'!$EM$11:$EM$65</definedName>
    <definedName name="T4_LLS">'[1]1'!$A$97</definedName>
    <definedName name="T4_LLTS">'[1]1'!$A$147</definedName>
    <definedName name="T4_PLS">'[1]1'!$A$195</definedName>
    <definedName name="T5_LLS">'[1]1'!$A$98</definedName>
    <definedName name="T5_LLTS">'[1]1'!$A$148</definedName>
    <definedName name="T5_PLS">'[1]1'!$A$196</definedName>
    <definedName name="TA">[33]Paramètres!$C$9</definedName>
    <definedName name="Tableau_produits">#REF!</definedName>
    <definedName name="Taux_A">#REF!</definedName>
    <definedName name="Taux_A_Act">#REF!</definedName>
    <definedName name="Taux_A1">#REF!</definedName>
    <definedName name="Taux_appels">'[4]Hypothèses générales'!$C$53:$C$58</definedName>
    <definedName name="Taux_appels_foncier">'[4]Hypothèses générales'!$C$44:$C$49</definedName>
    <definedName name="Taux_B1">#REF!</definedName>
    <definedName name="Taux_change">#REF!</definedName>
    <definedName name="Taux_de_change">#REF!</definedName>
    <definedName name="Taux_Depot">#REF!</definedName>
    <definedName name="Taux_DGI">#REF!</definedName>
    <definedName name="Taux_foncière">#REF!</definedName>
    <definedName name="Taux_foncière_garage">#REF!</definedName>
    <definedName name="Taux_foncière_jardin">#REF!</definedName>
    <definedName name="Taux_Part">'[44]Echéancier des prêts'!$AH$7</definedName>
    <definedName name="Taux_Prefi">[45]Hypothèses!#REF!</definedName>
    <definedName name="Taux_révision">[23]Hypothèses!$C$47</definedName>
    <definedName name="Taux_US">#REF!</definedName>
    <definedName name="Taux_US1">#REF!</definedName>
    <definedName name="Tauxamortissement1">'[35]SF consolidé '!$H$13</definedName>
    <definedName name="tauxcdc">[13]Saisie!$C$84</definedName>
    <definedName name="Tauxconversion">#REF!</definedName>
    <definedName name="Tauxeffort">[13]Saisie!$C$66</definedName>
    <definedName name="TauxEmprunt">#REF!</definedName>
    <definedName name="tauxevolcharges">[13]Saisie!$C$93</definedName>
    <definedName name="tauxevoloyer">[13]Saisie!$C$95</definedName>
    <definedName name="tauxevolPGR">[13]Saisie!$C$94</definedName>
    <definedName name="tauxfp">#REF!</definedName>
    <definedName name="tauxgegr">[13]Saisie!$C$89</definedName>
    <definedName name="tauximpayes">[13]Saisie!$C$91</definedName>
    <definedName name="Tauxloyers">#REF!</definedName>
    <definedName name="Tauxpcomp">[13]Saisie!$C$64</definedName>
    <definedName name="Tauxprogression">#REF!</definedName>
    <definedName name="Tauxprogression1">'[35]SF consolidé '!$H$14</definedName>
    <definedName name="tauxrem">[46]data!#REF!</definedName>
    <definedName name="Tauxsub.LLS">#REF!</definedName>
    <definedName name="Tauxsub.LLTS">#REF!</definedName>
    <definedName name="tauxvacance">[13]Saisie!$C$90</definedName>
    <definedName name="TAX_autres">'[5]Param opération'!$F$48</definedName>
    <definedName name="Taxes_diverses">'[4]Hypothèses générales'!#REF!</definedName>
    <definedName name="tbat">'[18]Prix rev.CE'!$D$24</definedName>
    <definedName name="tbat_com">'[18]Prix rev.CE'!$E$24</definedName>
    <definedName name="TD">[22]Hyp_Res!$D$17</definedName>
    <definedName name="TempsAmortissement">#REF!</definedName>
    <definedName name="terrain">'[17]Param opération'!$F$27</definedName>
    <definedName name="tfin">'[17]Param opération'!$F$7</definedName>
    <definedName name="TFNA">[33]Paramètres!$C$16</definedName>
    <definedName name="TFNN">[33]Paramètres!$C$15</definedName>
    <definedName name="tfpb">[13]Saisie!$D$92</definedName>
    <definedName name="TI">[33]Paramètres!$C$4</definedName>
    <definedName name="Tirage_apport_foncier">#REF!</definedName>
    <definedName name="Tirage_apport_travaux">#REF!</definedName>
    <definedName name="Tirage_prêt_foncier">#REF!</definedName>
    <definedName name="Tirage_Prêt_Princi">#REF!</definedName>
    <definedName name="Tirage_Prêt_Relais">#REF!</definedName>
    <definedName name="Tirage_prêt_travaux">#REF!</definedName>
    <definedName name="tot_sp">#REF!</definedName>
    <definedName name="Total_taxe_fonc_XPF">'[23]Détail des surfaces'!$K$5</definedName>
    <definedName name="TOTAL2008">'[20]Suivi décaissement'!$CM$11:$CM$65</definedName>
    <definedName name="TOTAL2008R">'[20]Suivi décaissement'!$EB$11:$EB$65</definedName>
    <definedName name="TOTAL2011">'[20]Suivi décaissement'!$DE$11:$DE$65</definedName>
    <definedName name="TOTAL2011R">'[20]Suivi décaissement'!$ET$11:$ET$65</definedName>
    <definedName name="TOTAL2012">'[20]Suivi décaissement'!$DK$11:$DK$65</definedName>
    <definedName name="TOTAL2012R">'[20]Suivi décaissement'!$EZ$11:$EZ$65</definedName>
    <definedName name="TotinvestUSD">[21]HYP!#REF!</definedName>
    <definedName name="TOTLOGT">[13]Saisie!$C$38</definedName>
    <definedName name="TP">#REF!</definedName>
    <definedName name="tpgr">[13]Résultats!$H$34</definedName>
    <definedName name="tprogcdc">[13]Saisie!$C$85</definedName>
    <definedName name="Travaux">#REF!</definedName>
    <definedName name="Travaux_revalo">#REF!</definedName>
    <definedName name="TRI">[6]Modele!#REF!</definedName>
    <definedName name="TroisQuatre">#REF!</definedName>
    <definedName name="tsol">'[18]Prix rev.CE'!$D$25</definedName>
    <definedName name="tt">'[28]Par. Op.'!$F$5</definedName>
    <definedName name="TVAdefisc">'[8]Par. Op.'!$F$147</definedName>
    <definedName name="TVAdue">'[5]Param globaux'!$J$36</definedName>
    <definedName name="TVAN">'[42]76 Budget'!$H$4</definedName>
    <definedName name="TVAN1">#REF!</definedName>
    <definedName name="TVArec">'[5]Param globaux'!$J$37</definedName>
    <definedName name="TVAS">'[42]76 Budget'!$H$3</definedName>
    <definedName name="tvrd">'[18]Prix rev.CE'!$D$23</definedName>
    <definedName name="tvrd_com">'[18]Prix rev.CE'!$E$23</definedName>
    <definedName name="tx_change">#REF!</definedName>
    <definedName name="txAL">'[18]Prix rev.CE'!$J$22</definedName>
    <definedName name="TXbatHT">'[18]Prix rev.CE'!$E$56</definedName>
    <definedName name="txCAUE">'[5]Param opération'!$F$44</definedName>
    <definedName name="Txfonlls">'[17]Param globaux'!#REF!</definedName>
    <definedName name="Txfonllts">'[17]Param globaux'!#REF!</definedName>
    <definedName name="Txfonpls">'[17]Param globaux'!#REF!</definedName>
    <definedName name="txFS">'[18]Prix rev.CE'!$J$24</definedName>
    <definedName name="TxInt1">[13]Résultats!$G$13</definedName>
    <definedName name="TxInt2">[13]Résultats!$G$14</definedName>
    <definedName name="TxInt3">[13]Résultats!$G$18</definedName>
    <definedName name="Txint4">[13]Résultats!$G$19</definedName>
    <definedName name="Txintlls">'[17]Param globaux'!#REF!</definedName>
    <definedName name="Txintllts">'[17]Param globaux'!#REF!</definedName>
    <definedName name="Txintpls">'[17]Param globaux'!#REF!</definedName>
    <definedName name="TxLT">'[14]Hypothèses Investissement'!$C$58</definedName>
    <definedName name="txMO">#REF!</definedName>
    <definedName name="Txremsidr">'[5]Param globaux'!$J$35</definedName>
    <definedName name="txrév">'[5]Param globaux'!$J$34</definedName>
    <definedName name="TXsolHT">'[19]Tableau financier'!#REF!</definedName>
    <definedName name="txSUB">'[5]Param opération'!$F$51</definedName>
    <definedName name="txTDENS">'[5]Param opération'!$F$45</definedName>
    <definedName name="TxTLE">'[5]Param opération'!$F$43</definedName>
    <definedName name="TXvrdHT">'[18]Prix rev.CE'!$E$37</definedName>
    <definedName name="Type">[13]Saisie!$C$39</definedName>
    <definedName name="Type_Amortissement">#REF!</definedName>
    <definedName name="type_hab">'[2]Param opération'!$F$9</definedName>
    <definedName name="type_lg_LLS">'[1]Donnée d''entrée'!$D$10</definedName>
    <definedName name="type_lg_LLTS">'[1]Donnée d''entrée'!$E$10</definedName>
    <definedName name="type_lg_PLS">'[1]Donnée d''entrée'!$F$10</definedName>
    <definedName name="Type_Remboursement">#REF!</definedName>
    <definedName name="TYPE1">'Prgr. 2018'!$A$76</definedName>
    <definedName name="TYPE2">'Prgr. 2018'!$A$84</definedName>
    <definedName name="TYPE3">'Prgr. 2018'!$A$92</definedName>
    <definedName name="Typedefisc">'[8]Par. Op.'!$F$146</definedName>
    <definedName name="Typesurf">'[14]Surfaces Corossol'!$BC$15:$BM$32</definedName>
    <definedName name="V_charges_copro">#REF!</definedName>
    <definedName name="V_choix_apparts">'[4]Hypothèses Investisseur'!#REF!</definedName>
    <definedName name="V_comm_appart">#REF!</definedName>
    <definedName name="V_eros_mone">#REF!</definedName>
    <definedName name="V_lots_appart">#REF!</definedName>
    <definedName name="V_loyers">#REF!</definedName>
    <definedName name="V_montant_travaux">#REF!</definedName>
    <definedName name="V_surfaces">#REF!</definedName>
    <definedName name="V_taxe_fonciére">#REF!</definedName>
    <definedName name="V_valeur_appart">#REF!</definedName>
    <definedName name="Valeur_bien">'[4]Hypothèses Investisseur'!$N$21</definedName>
    <definedName name="Valeur_immobilier">'[4]Hypothèses générales'!$B$13</definedName>
    <definedName name="VALEURACQUISITION">'[26]Suivi décaissement'!$N$11:$N$65</definedName>
    <definedName name="VASTR">#REF!</definedName>
    <definedName name="VATL">#REF!</definedName>
    <definedName name="VBE">#REF!</definedName>
    <definedName name="VDH">#REF!</definedName>
    <definedName name="VDIV">#REF!</definedName>
    <definedName name="VDM">#REF!</definedName>
    <definedName name="VEMB">#REF!</definedName>
    <definedName name="vent_gf">#REF!</definedName>
    <definedName name="vent_inst">#REF!</definedName>
    <definedName name="vent_pf">#REF!</definedName>
    <definedName name="VFAX">#REF!</definedName>
    <definedName name="VGC">#REF!</definedName>
    <definedName name="VGF">#REF!</definedName>
    <definedName name="vinst">#REF!</definedName>
    <definedName name="VMIS">#REF!</definedName>
    <definedName name="VMOH">#REF!</definedName>
    <definedName name="VMOH1">#REF!</definedName>
    <definedName name="VMOH3">#REF!</definedName>
    <definedName name="VMOL">#REF!</definedName>
    <definedName name="VMOL1">#REF!</definedName>
    <definedName name="VMOL3">#REF!</definedName>
    <definedName name="VMOM">#REF!</definedName>
    <definedName name="VMOM1">#REF!</definedName>
    <definedName name="vmom3">#REF!</definedName>
    <definedName name="VMOT1">#REF!</definedName>
    <definedName name="VMOT3">#REF!</definedName>
    <definedName name="VPF">#REF!</definedName>
    <definedName name="VRA">#REF!</definedName>
    <definedName name="VRAF">#REF!</definedName>
    <definedName name="VRAH">#REF!</definedName>
    <definedName name="VRAR">#REF!</definedName>
    <definedName name="VRAV">#REF!</definedName>
    <definedName name="VRAVE">#REF!</definedName>
    <definedName name="VSTT">#REF!</definedName>
    <definedName name="VTR">#REF!</definedName>
    <definedName name="VTRAD">#REF!</definedName>
    <definedName name="VVEHMO">#REF!</definedName>
    <definedName name="VVMO">#REF!</definedName>
    <definedName name="WHT">#REF!</definedName>
    <definedName name="whtint">#REF!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yyy">_L17C2</definedName>
    <definedName name="Z_7260F990_129C_11D3_AE5E_0090274E55AC_.wvu.PrintArea" localSheetId="0" hidden="1">'Prgr. 2018'!$A$1:$AB$108</definedName>
    <definedName name="Z_7260F990_129C_11D3_AE5E_0090274E55AC_.wvu.Rows" localSheetId="0" hidden="1">'Prgr. 2018'!#REF!,'Prgr. 2018'!#REF!,'Prgr. 2018'!#REF!,'Prgr. 2018'!#REF!</definedName>
    <definedName name="_xlnm.Print_Area" localSheetId="0">'Prgr. 2018'!$A$1:$AL$110</definedName>
    <definedName name="zone400">#REF!</definedName>
    <definedName name="zone400m">'[32]Param opération'!$F$17</definedName>
    <definedName name="zonedonnées1">#REF!</definedName>
    <definedName name="zonedonnées2">#REF!</definedName>
    <definedName name="zoneurba">'[32]Param opération'!$F$82</definedName>
    <definedName name="zonnedonnées3">#REF!</definedName>
    <definedName name="zreglementaire">#REF!</definedName>
    <definedName name="zz">'[28]Par. Op.'!$F$7</definedName>
  </definedNames>
  <calcPr calcId="162913" iterate="1" iterateCount="2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2" i="1" l="1"/>
  <c r="A102" i="1"/>
  <c r="B101" i="1"/>
  <c r="A101" i="1"/>
  <c r="B100" i="1"/>
  <c r="A100" i="1"/>
  <c r="B99" i="1"/>
  <c r="B103" i="1" s="1"/>
  <c r="A99" i="1"/>
  <c r="B96" i="1"/>
  <c r="B95" i="1"/>
  <c r="A95" i="1"/>
  <c r="B94" i="1"/>
  <c r="A94" i="1"/>
  <c r="AC94" i="1" s="1"/>
  <c r="AC93" i="1"/>
  <c r="B93" i="1"/>
  <c r="A93" i="1"/>
  <c r="A92" i="1"/>
  <c r="AC95" i="1" s="1"/>
  <c r="B90" i="1"/>
  <c r="B89" i="1"/>
  <c r="A89" i="1"/>
  <c r="AC88" i="1"/>
  <c r="B88" i="1"/>
  <c r="A88" i="1"/>
  <c r="B87" i="1"/>
  <c r="A87" i="1"/>
  <c r="B86" i="1"/>
  <c r="A86" i="1"/>
  <c r="B85" i="1"/>
  <c r="A85" i="1"/>
  <c r="F84" i="1"/>
  <c r="A84" i="1"/>
  <c r="K81" i="1"/>
  <c r="B81" i="1"/>
  <c r="A81" i="1"/>
  <c r="B80" i="1"/>
  <c r="A80" i="1"/>
  <c r="K79" i="1"/>
  <c r="B79" i="1"/>
  <c r="A79" i="1"/>
  <c r="AC78" i="1"/>
  <c r="B78" i="1"/>
  <c r="A78" i="1"/>
  <c r="B77" i="1"/>
  <c r="A77" i="1"/>
  <c r="F76" i="1"/>
  <c r="A76" i="1"/>
  <c r="AC77" i="1" s="1"/>
  <c r="A74" i="1"/>
  <c r="Q73" i="1"/>
  <c r="I73" i="1"/>
  <c r="G73" i="1"/>
  <c r="F73" i="1"/>
  <c r="R73" i="1" s="1"/>
  <c r="W73" i="1" s="1"/>
  <c r="AA68" i="1"/>
  <c r="Z68" i="1"/>
  <c r="Y68" i="1"/>
  <c r="H68" i="1"/>
  <c r="G68" i="1"/>
  <c r="F68" i="1"/>
  <c r="J68" i="1" s="1"/>
  <c r="AB67" i="1"/>
  <c r="AA67" i="1"/>
  <c r="Z67" i="1"/>
  <c r="Y67" i="1"/>
  <c r="AC67" i="1" s="1"/>
  <c r="I67" i="1"/>
  <c r="AC66" i="1"/>
  <c r="J66" i="1"/>
  <c r="D66" i="1"/>
  <c r="AB65" i="1"/>
  <c r="AA65" i="1"/>
  <c r="Z65" i="1"/>
  <c r="Y65" i="1"/>
  <c r="J65" i="1"/>
  <c r="D65" i="1"/>
  <c r="AA64" i="1"/>
  <c r="Z64" i="1"/>
  <c r="Z62" i="1" s="1"/>
  <c r="Y64" i="1"/>
  <c r="AC64" i="1" s="1"/>
  <c r="I64" i="1"/>
  <c r="H64" i="1"/>
  <c r="H67" i="1" s="1"/>
  <c r="G64" i="1"/>
  <c r="G67" i="1" s="1"/>
  <c r="F64" i="1"/>
  <c r="F67" i="1" s="1"/>
  <c r="D64" i="1"/>
  <c r="B64" i="1"/>
  <c r="AA63" i="1"/>
  <c r="Z63" i="1"/>
  <c r="Y63" i="1"/>
  <c r="B63" i="1"/>
  <c r="AB62" i="1"/>
  <c r="AA62" i="1"/>
  <c r="I62" i="1"/>
  <c r="H62" i="1"/>
  <c r="G62" i="1"/>
  <c r="F62" i="1"/>
  <c r="AA61" i="1"/>
  <c r="Z61" i="1"/>
  <c r="Y61" i="1"/>
  <c r="I61" i="1"/>
  <c r="H61" i="1"/>
  <c r="G61" i="1"/>
  <c r="F61" i="1"/>
  <c r="AA60" i="1"/>
  <c r="AA55" i="1" s="1"/>
  <c r="Z60" i="1"/>
  <c r="Y60" i="1"/>
  <c r="AC60" i="1" s="1"/>
  <c r="I60" i="1"/>
  <c r="H60" i="1"/>
  <c r="G60" i="1"/>
  <c r="F60" i="1"/>
  <c r="AC59" i="1"/>
  <c r="V59" i="1"/>
  <c r="I59" i="1"/>
  <c r="I63" i="1" s="1"/>
  <c r="H59" i="1"/>
  <c r="G59" i="1"/>
  <c r="F59" i="1"/>
  <c r="AC58" i="1"/>
  <c r="V58" i="1"/>
  <c r="F58" i="1"/>
  <c r="AC57" i="1"/>
  <c r="J57" i="1"/>
  <c r="AC56" i="1"/>
  <c r="Z56" i="1"/>
  <c r="Y56" i="1"/>
  <c r="I56" i="1"/>
  <c r="H56" i="1"/>
  <c r="G56" i="1"/>
  <c r="F56" i="1"/>
  <c r="AB55" i="1"/>
  <c r="AB69" i="1" s="1"/>
  <c r="AB71" i="1" s="1"/>
  <c r="Z55" i="1"/>
  <c r="Z69" i="1" s="1"/>
  <c r="I55" i="1"/>
  <c r="I58" i="1" s="1"/>
  <c r="H55" i="1"/>
  <c r="H58" i="1" s="1"/>
  <c r="G55" i="1"/>
  <c r="G58" i="1" s="1"/>
  <c r="F55" i="1"/>
  <c r="J55" i="1" s="1"/>
  <c r="D52" i="1"/>
  <c r="F92" i="1" s="1"/>
  <c r="D51" i="1"/>
  <c r="C50" i="1"/>
  <c r="AC47" i="1"/>
  <c r="Z46" i="1"/>
  <c r="C46" i="1"/>
  <c r="G45" i="1"/>
  <c r="F45" i="1"/>
  <c r="W37" i="1"/>
  <c r="V37" i="1"/>
  <c r="AB36" i="1"/>
  <c r="Y36" i="1"/>
  <c r="Q36" i="1"/>
  <c r="P36" i="1"/>
  <c r="S36" i="1" s="1"/>
  <c r="AA36" i="1" s="1"/>
  <c r="M36" i="1"/>
  <c r="J36" i="1"/>
  <c r="AB35" i="1"/>
  <c r="S35" i="1"/>
  <c r="AA35" i="1" s="1"/>
  <c r="R35" i="1"/>
  <c r="Z35" i="1" s="1"/>
  <c r="P35" i="1"/>
  <c r="M35" i="1"/>
  <c r="Q35" i="1" s="1"/>
  <c r="Y35" i="1" s="1"/>
  <c r="J35" i="1"/>
  <c r="AB34" i="1"/>
  <c r="S34" i="1"/>
  <c r="AA34" i="1" s="1"/>
  <c r="P34" i="1"/>
  <c r="M34" i="1"/>
  <c r="Q34" i="1" s="1"/>
  <c r="Y34" i="1" s="1"/>
  <c r="J34" i="1"/>
  <c r="AB33" i="1"/>
  <c r="AB37" i="1" s="1"/>
  <c r="X33" i="1"/>
  <c r="Q33" i="1"/>
  <c r="Y33" i="1" s="1"/>
  <c r="P33" i="1"/>
  <c r="S33" i="1" s="1"/>
  <c r="AA33" i="1" s="1"/>
  <c r="M33" i="1"/>
  <c r="J33" i="1"/>
  <c r="AB30" i="1"/>
  <c r="V30" i="1"/>
  <c r="AB29" i="1"/>
  <c r="W29" i="1"/>
  <c r="T29" i="1"/>
  <c r="S29" i="1"/>
  <c r="AA29" i="1" s="1"/>
  <c r="P29" i="1"/>
  <c r="M29" i="1"/>
  <c r="Q29" i="1" s="1"/>
  <c r="Y29" i="1" s="1"/>
  <c r="J29" i="1"/>
  <c r="AB28" i="1"/>
  <c r="AA28" i="1"/>
  <c r="W28" i="1"/>
  <c r="T28" i="1"/>
  <c r="S28" i="1"/>
  <c r="Q28" i="1"/>
  <c r="Y28" i="1" s="1"/>
  <c r="P28" i="1"/>
  <c r="M28" i="1"/>
  <c r="J28" i="1"/>
  <c r="W27" i="1"/>
  <c r="AG4" i="1" s="1"/>
  <c r="T27" i="1"/>
  <c r="AB27" i="1" s="1"/>
  <c r="S27" i="1"/>
  <c r="AA27" i="1" s="1"/>
  <c r="P27" i="1"/>
  <c r="M27" i="1"/>
  <c r="Q27" i="1" s="1"/>
  <c r="Y27" i="1" s="1"/>
  <c r="Y30" i="1" s="1"/>
  <c r="J27" i="1"/>
  <c r="V24" i="1"/>
  <c r="X23" i="1"/>
  <c r="W23" i="1"/>
  <c r="T23" i="1"/>
  <c r="AB23" i="1" s="1"/>
  <c r="Q23" i="1"/>
  <c r="Y23" i="1" s="1"/>
  <c r="P23" i="1"/>
  <c r="S23" i="1" s="1"/>
  <c r="AA23" i="1" s="1"/>
  <c r="M23" i="1"/>
  <c r="J23" i="1"/>
  <c r="K89" i="1" s="1"/>
  <c r="W22" i="1"/>
  <c r="T22" i="1"/>
  <c r="AB22" i="1" s="1"/>
  <c r="P22" i="1"/>
  <c r="S22" i="1" s="1"/>
  <c r="AA22" i="1" s="1"/>
  <c r="M22" i="1"/>
  <c r="Q22" i="1" s="1"/>
  <c r="Y22" i="1" s="1"/>
  <c r="J22" i="1"/>
  <c r="K88" i="1" s="1"/>
  <c r="AB21" i="1"/>
  <c r="X21" i="1"/>
  <c r="W21" i="1"/>
  <c r="T21" i="1"/>
  <c r="S21" i="1"/>
  <c r="AA21" i="1" s="1"/>
  <c r="P21" i="1"/>
  <c r="M21" i="1"/>
  <c r="Q21" i="1" s="1"/>
  <c r="Y21" i="1" s="1"/>
  <c r="J21" i="1"/>
  <c r="K87" i="1" s="1"/>
  <c r="W20" i="1"/>
  <c r="W24" i="1" s="1"/>
  <c r="W41" i="1" s="1"/>
  <c r="Z45" i="1" s="1"/>
  <c r="T20" i="1"/>
  <c r="AB20" i="1" s="1"/>
  <c r="Q20" i="1"/>
  <c r="Y20" i="1" s="1"/>
  <c r="P20" i="1"/>
  <c r="S20" i="1" s="1"/>
  <c r="AA20" i="1" s="1"/>
  <c r="M20" i="1"/>
  <c r="J20" i="1"/>
  <c r="K86" i="1" s="1"/>
  <c r="X19" i="1"/>
  <c r="W19" i="1"/>
  <c r="T19" i="1"/>
  <c r="AB19" i="1" s="1"/>
  <c r="Q19" i="1"/>
  <c r="Y19" i="1" s="1"/>
  <c r="Y24" i="1" s="1"/>
  <c r="P19" i="1"/>
  <c r="S19" i="1" s="1"/>
  <c r="AA19" i="1" s="1"/>
  <c r="M19" i="1"/>
  <c r="J19" i="1"/>
  <c r="K85" i="1" s="1"/>
  <c r="V16" i="1"/>
  <c r="AB15" i="1"/>
  <c r="X15" i="1"/>
  <c r="W15" i="1"/>
  <c r="T15" i="1"/>
  <c r="S15" i="1"/>
  <c r="AA15" i="1" s="1"/>
  <c r="P15" i="1"/>
  <c r="M15" i="1"/>
  <c r="Q15" i="1" s="1"/>
  <c r="Y15" i="1" s="1"/>
  <c r="J15" i="1"/>
  <c r="R15" i="1" s="1"/>
  <c r="W14" i="1"/>
  <c r="T14" i="1"/>
  <c r="AB14" i="1" s="1"/>
  <c r="Q14" i="1"/>
  <c r="Y14" i="1" s="1"/>
  <c r="P14" i="1"/>
  <c r="S14" i="1" s="1"/>
  <c r="AA14" i="1" s="1"/>
  <c r="M14" i="1"/>
  <c r="J14" i="1"/>
  <c r="K80" i="1" s="1"/>
  <c r="AB13" i="1"/>
  <c r="X13" i="1"/>
  <c r="W13" i="1"/>
  <c r="T13" i="1"/>
  <c r="S13" i="1"/>
  <c r="AA13" i="1" s="1"/>
  <c r="Q13" i="1"/>
  <c r="Y13" i="1" s="1"/>
  <c r="P13" i="1"/>
  <c r="M13" i="1"/>
  <c r="J13" i="1"/>
  <c r="R13" i="1" s="1"/>
  <c r="W12" i="1"/>
  <c r="T12" i="1"/>
  <c r="AB12" i="1" s="1"/>
  <c r="P12" i="1"/>
  <c r="S12" i="1" s="1"/>
  <c r="AA12" i="1" s="1"/>
  <c r="M12" i="1"/>
  <c r="Q12" i="1" s="1"/>
  <c r="Y12" i="1" s="1"/>
  <c r="J12" i="1"/>
  <c r="K78" i="1" s="1"/>
  <c r="AB11" i="1"/>
  <c r="AB16" i="1" s="1"/>
  <c r="X11" i="1"/>
  <c r="W11" i="1"/>
  <c r="W16" i="1" s="1"/>
  <c r="T11" i="1"/>
  <c r="S11" i="1"/>
  <c r="AA11" i="1" s="1"/>
  <c r="P11" i="1"/>
  <c r="M11" i="1"/>
  <c r="Q11" i="1" s="1"/>
  <c r="Y11" i="1" s="1"/>
  <c r="J11" i="1"/>
  <c r="K77" i="1" s="1"/>
  <c r="AG6" i="1"/>
  <c r="AF6" i="1"/>
  <c r="AE6" i="1"/>
  <c r="AG5" i="1"/>
  <c r="AF5" i="1"/>
  <c r="AE5" i="1"/>
  <c r="AF4" i="1"/>
  <c r="AE4" i="1"/>
  <c r="AG3" i="1"/>
  <c r="AF3" i="1"/>
  <c r="AE3" i="1"/>
  <c r="AG2" i="1"/>
  <c r="AF2" i="1"/>
  <c r="AF7" i="1" s="1"/>
  <c r="AH2" i="1" s="1"/>
  <c r="AE2" i="1"/>
  <c r="AE7" i="1" s="1"/>
  <c r="AB24" i="1" l="1"/>
  <c r="AA37" i="1"/>
  <c r="AA30" i="1"/>
  <c r="AG7" i="1"/>
  <c r="L81" i="1"/>
  <c r="Z81" i="1" s="1"/>
  <c r="O81" i="1" s="1"/>
  <c r="Z15" i="1"/>
  <c r="Y16" i="1"/>
  <c r="Y39" i="1" s="1"/>
  <c r="W40" i="1"/>
  <c r="Y45" i="1" s="1"/>
  <c r="AC45" i="1" s="1"/>
  <c r="W39" i="1"/>
  <c r="L79" i="1"/>
  <c r="Z79" i="1" s="1"/>
  <c r="O79" i="1" s="1"/>
  <c r="Z13" i="1"/>
  <c r="AA16" i="1"/>
  <c r="AB39" i="1"/>
  <c r="AA41" i="1" s="1"/>
  <c r="AA24" i="1"/>
  <c r="U27" i="1"/>
  <c r="U12" i="1"/>
  <c r="X14" i="1"/>
  <c r="V39" i="1"/>
  <c r="R19" i="1"/>
  <c r="X20" i="1"/>
  <c r="X24" i="1" s="1"/>
  <c r="U22" i="1"/>
  <c r="R23" i="1"/>
  <c r="R33" i="1"/>
  <c r="Z33" i="1" s="1"/>
  <c r="U33" i="1"/>
  <c r="AC33" i="1" s="1"/>
  <c r="R34" i="1"/>
  <c r="Z34" i="1" s="1"/>
  <c r="U34" i="1"/>
  <c r="AC34" i="1" s="1"/>
  <c r="C100" i="1" s="1"/>
  <c r="X35" i="1"/>
  <c r="U35" i="1"/>
  <c r="AC35" i="1" s="1"/>
  <c r="C101" i="1" s="1"/>
  <c r="R92" i="1"/>
  <c r="I69" i="1"/>
  <c r="J56" i="1"/>
  <c r="Y46" i="1"/>
  <c r="AC46" i="1" s="1"/>
  <c r="J59" i="1"/>
  <c r="J60" i="1"/>
  <c r="AA69" i="1"/>
  <c r="U13" i="1"/>
  <c r="R14" i="1"/>
  <c r="U19" i="1"/>
  <c r="R20" i="1"/>
  <c r="K94" i="1"/>
  <c r="X28" i="1"/>
  <c r="R76" i="1"/>
  <c r="U11" i="1"/>
  <c r="R12" i="1"/>
  <c r="U15" i="1"/>
  <c r="U21" i="1"/>
  <c r="R22" i="1"/>
  <c r="U36" i="1"/>
  <c r="AC36" i="1" s="1"/>
  <c r="C102" i="1" s="1"/>
  <c r="R36" i="1"/>
  <c r="Z36" i="1" s="1"/>
  <c r="R55" i="1"/>
  <c r="J61" i="1"/>
  <c r="J62" i="1"/>
  <c r="AC63" i="1"/>
  <c r="AC62" i="1" s="1"/>
  <c r="R66" i="1"/>
  <c r="R68" i="1"/>
  <c r="AC68" i="1"/>
  <c r="AB70" i="1"/>
  <c r="B82" i="1"/>
  <c r="R84" i="1"/>
  <c r="U23" i="1"/>
  <c r="R28" i="1"/>
  <c r="K95" i="1"/>
  <c r="U29" i="1"/>
  <c r="Y37" i="1"/>
  <c r="F69" i="1"/>
  <c r="R65" i="1"/>
  <c r="R11" i="1"/>
  <c r="X12" i="1"/>
  <c r="X16" i="1" s="1"/>
  <c r="U14" i="1"/>
  <c r="U20" i="1"/>
  <c r="R21" i="1"/>
  <c r="X22" i="1"/>
  <c r="K93" i="1"/>
  <c r="X27" i="1"/>
  <c r="R27" i="1"/>
  <c r="W30" i="1"/>
  <c r="U28" i="1"/>
  <c r="R29" i="1"/>
  <c r="X29" i="1"/>
  <c r="X36" i="1"/>
  <c r="Z71" i="1"/>
  <c r="H63" i="1"/>
  <c r="AC61" i="1"/>
  <c r="AC55" i="1" s="1"/>
  <c r="Y55" i="1"/>
  <c r="Y69" i="1" s="1"/>
  <c r="F63" i="1"/>
  <c r="J67" i="1"/>
  <c r="J64" i="1"/>
  <c r="AC65" i="1"/>
  <c r="X34" i="1"/>
  <c r="X37" i="1" s="1"/>
  <c r="J37" i="1" s="1"/>
  <c r="G63" i="1"/>
  <c r="G69" i="1" s="1"/>
  <c r="AC79" i="1"/>
  <c r="Y62" i="1"/>
  <c r="AC86" i="1"/>
  <c r="AC89" i="1"/>
  <c r="AC87" i="1"/>
  <c r="AC85" i="1"/>
  <c r="Z70" i="1" l="1"/>
  <c r="K82" i="1"/>
  <c r="J16" i="1"/>
  <c r="K96" i="1"/>
  <c r="K90" i="1"/>
  <c r="J24" i="1"/>
  <c r="R67" i="1"/>
  <c r="M79" i="1"/>
  <c r="AC13" i="1"/>
  <c r="C79" i="1" s="1"/>
  <c r="D79" i="1" s="1"/>
  <c r="X30" i="1"/>
  <c r="J30" i="1" s="1"/>
  <c r="L77" i="1"/>
  <c r="Z77" i="1" s="1"/>
  <c r="Z11" i="1"/>
  <c r="R61" i="1"/>
  <c r="M81" i="1"/>
  <c r="AC15" i="1"/>
  <c r="C81" i="1" s="1"/>
  <c r="D81" i="1" s="1"/>
  <c r="L86" i="1"/>
  <c r="Z86" i="1" s="1"/>
  <c r="O86" i="1" s="1"/>
  <c r="Z20" i="1"/>
  <c r="AA71" i="1"/>
  <c r="Z37" i="1"/>
  <c r="R37" i="1" s="1"/>
  <c r="L85" i="1"/>
  <c r="Z85" i="1" s="1"/>
  <c r="O85" i="1" s="1"/>
  <c r="Z19" i="1"/>
  <c r="M78" i="1"/>
  <c r="AC12" i="1"/>
  <c r="C78" i="1" s="1"/>
  <c r="D78" i="1" s="1"/>
  <c r="Y71" i="1"/>
  <c r="Y70" i="1"/>
  <c r="AC69" i="1"/>
  <c r="B105" i="1"/>
  <c r="R56" i="1"/>
  <c r="C99" i="1"/>
  <c r="C103" i="1" s="1"/>
  <c r="AC37" i="1"/>
  <c r="M89" i="1"/>
  <c r="AC23" i="1"/>
  <c r="C89" i="1" s="1"/>
  <c r="D89" i="1" s="1"/>
  <c r="L78" i="1"/>
  <c r="Z78" i="1" s="1"/>
  <c r="Z12" i="1"/>
  <c r="M85" i="1"/>
  <c r="AC19" i="1"/>
  <c r="R60" i="1"/>
  <c r="L89" i="1"/>
  <c r="Z89" i="1" s="1"/>
  <c r="O89" i="1" s="1"/>
  <c r="Z23" i="1"/>
  <c r="H69" i="1"/>
  <c r="L93" i="1"/>
  <c r="Z93" i="1" s="1"/>
  <c r="Z27" i="1"/>
  <c r="M87" i="1"/>
  <c r="AC21" i="1"/>
  <c r="C87" i="1" s="1"/>
  <c r="D87" i="1" s="1"/>
  <c r="R59" i="1"/>
  <c r="J63" i="1"/>
  <c r="L95" i="1"/>
  <c r="Z95" i="1" s="1"/>
  <c r="Z29" i="1"/>
  <c r="L87" i="1"/>
  <c r="Z87" i="1" s="1"/>
  <c r="O87" i="1" s="1"/>
  <c r="Z21" i="1"/>
  <c r="L94" i="1"/>
  <c r="Z94" i="1" s="1"/>
  <c r="Z28" i="1"/>
  <c r="M94" i="1"/>
  <c r="AC28" i="1"/>
  <c r="C94" i="1" s="1"/>
  <c r="D94" i="1" s="1"/>
  <c r="M86" i="1"/>
  <c r="AC20" i="1"/>
  <c r="C86" i="1" s="1"/>
  <c r="D86" i="1" s="1"/>
  <c r="AB87" i="1"/>
  <c r="AB79" i="1"/>
  <c r="R64" i="1"/>
  <c r="M80" i="1"/>
  <c r="AC14" i="1"/>
  <c r="C80" i="1" s="1"/>
  <c r="D80" i="1" s="1"/>
  <c r="M95" i="1"/>
  <c r="AC29" i="1"/>
  <c r="C95" i="1" s="1"/>
  <c r="D95" i="1" s="1"/>
  <c r="R62" i="1"/>
  <c r="L88" i="1"/>
  <c r="Z88" i="1" s="1"/>
  <c r="Z22" i="1"/>
  <c r="M77" i="1"/>
  <c r="AC11" i="1"/>
  <c r="L80" i="1"/>
  <c r="Z80" i="1" s="1"/>
  <c r="O80" i="1" s="1"/>
  <c r="Z14" i="1"/>
  <c r="M88" i="1"/>
  <c r="AC22" i="1"/>
  <c r="C88" i="1" s="1"/>
  <c r="D88" i="1" s="1"/>
  <c r="B106" i="1"/>
  <c r="M93" i="1"/>
  <c r="AC27" i="1"/>
  <c r="AA39" i="1"/>
  <c r="J58" i="1"/>
  <c r="J69" i="1" l="1"/>
  <c r="J70" i="1" s="1"/>
  <c r="R58" i="1"/>
  <c r="O88" i="1"/>
  <c r="AB88" i="1"/>
  <c r="F88" i="1"/>
  <c r="E88" i="1"/>
  <c r="E80" i="1"/>
  <c r="F80" i="1"/>
  <c r="F94" i="1"/>
  <c r="E94" i="1"/>
  <c r="O95" i="1"/>
  <c r="AB95" i="1"/>
  <c r="AC71" i="1"/>
  <c r="AC70" i="1"/>
  <c r="AD69" i="1"/>
  <c r="F78" i="1"/>
  <c r="E78" i="1"/>
  <c r="F79" i="1"/>
  <c r="E79" i="1"/>
  <c r="X39" i="1"/>
  <c r="C93" i="1"/>
  <c r="AC30" i="1"/>
  <c r="M69" i="1" s="1"/>
  <c r="O78" i="1"/>
  <c r="AB78" i="1"/>
  <c r="AB85" i="1"/>
  <c r="E81" i="1"/>
  <c r="F81" i="1"/>
  <c r="Z16" i="1"/>
  <c r="F95" i="1"/>
  <c r="E95" i="1"/>
  <c r="E86" i="1"/>
  <c r="F86" i="1"/>
  <c r="AB86" i="1"/>
  <c r="F87" i="1"/>
  <c r="E87" i="1"/>
  <c r="C85" i="1"/>
  <c r="AC24" i="1"/>
  <c r="F89" i="1"/>
  <c r="E89" i="1"/>
  <c r="Z24" i="1"/>
  <c r="AA70" i="1"/>
  <c r="O77" i="1"/>
  <c r="AB77" i="1"/>
  <c r="Z30" i="1"/>
  <c r="R30" i="1" s="1"/>
  <c r="AB89" i="1"/>
  <c r="O90" i="1"/>
  <c r="R63" i="1"/>
  <c r="C77" i="1"/>
  <c r="AC16" i="1"/>
  <c r="O94" i="1"/>
  <c r="AB94" i="1"/>
  <c r="O93" i="1"/>
  <c r="O96" i="1" s="1"/>
  <c r="AB93" i="1"/>
  <c r="C96" i="1" l="1"/>
  <c r="D96" i="1" s="1"/>
  <c r="D93" i="1"/>
  <c r="I78" i="1"/>
  <c r="Q78" i="1"/>
  <c r="H78" i="1"/>
  <c r="G78" i="1"/>
  <c r="E57" i="1"/>
  <c r="C90" i="1"/>
  <c r="D90" i="1" s="1"/>
  <c r="D85" i="1"/>
  <c r="Q94" i="1"/>
  <c r="H94" i="1"/>
  <c r="I94" i="1"/>
  <c r="G94" i="1"/>
  <c r="C83" i="1"/>
  <c r="K61" i="1"/>
  <c r="M82" i="1"/>
  <c r="K55" i="1"/>
  <c r="AC39" i="1"/>
  <c r="U16" i="1"/>
  <c r="K60" i="1"/>
  <c r="K58" i="1"/>
  <c r="K62" i="1"/>
  <c r="Y44" i="1"/>
  <c r="F49" i="1"/>
  <c r="K56" i="1"/>
  <c r="K59" i="1"/>
  <c r="K67" i="1"/>
  <c r="K69" i="1"/>
  <c r="K63" i="1"/>
  <c r="H87" i="1"/>
  <c r="G87" i="1"/>
  <c r="Q87" i="1"/>
  <c r="I87" i="1"/>
  <c r="C82" i="1"/>
  <c r="D77" i="1"/>
  <c r="O82" i="1"/>
  <c r="O105" i="1" s="1"/>
  <c r="Z105" i="1" s="1"/>
  <c r="G95" i="1"/>
  <c r="H95" i="1"/>
  <c r="Q95" i="1"/>
  <c r="I95" i="1"/>
  <c r="G81" i="1"/>
  <c r="I81" i="1"/>
  <c r="H81" i="1"/>
  <c r="Q81" i="1"/>
  <c r="K105" i="1"/>
  <c r="J39" i="1"/>
  <c r="R69" i="1"/>
  <c r="L96" i="1"/>
  <c r="Z96" i="1" s="1"/>
  <c r="L90" i="1"/>
  <c r="Z90" i="1" s="1"/>
  <c r="R24" i="1"/>
  <c r="L82" i="1"/>
  <c r="Z82" i="1" s="1"/>
  <c r="Z39" i="1"/>
  <c r="R16" i="1"/>
  <c r="C97" i="1"/>
  <c r="M62" i="1"/>
  <c r="M60" i="1"/>
  <c r="M59" i="1"/>
  <c r="M56" i="1"/>
  <c r="U30" i="1"/>
  <c r="M55" i="1"/>
  <c r="M61" i="1"/>
  <c r="M67" i="1"/>
  <c r="M58" i="1"/>
  <c r="M63" i="1"/>
  <c r="I88" i="1"/>
  <c r="H88" i="1"/>
  <c r="G88" i="1"/>
  <c r="Q88" i="1"/>
  <c r="Q89" i="1"/>
  <c r="H89" i="1"/>
  <c r="G89" i="1"/>
  <c r="I89" i="1"/>
  <c r="G86" i="1"/>
  <c r="Q86" i="1"/>
  <c r="I86" i="1"/>
  <c r="H86" i="1"/>
  <c r="M90" i="1"/>
  <c r="M96" i="1"/>
  <c r="C91" i="1"/>
  <c r="L55" i="1"/>
  <c r="L56" i="1"/>
  <c r="L61" i="1"/>
  <c r="U24" i="1"/>
  <c r="G49" i="1"/>
  <c r="L59" i="1"/>
  <c r="Z44" i="1"/>
  <c r="Z48" i="1" s="1"/>
  <c r="Z50" i="1" s="1"/>
  <c r="L62" i="1"/>
  <c r="L67" i="1"/>
  <c r="L60" i="1"/>
  <c r="L58" i="1"/>
  <c r="L69" i="1"/>
  <c r="L63" i="1"/>
  <c r="I79" i="1"/>
  <c r="H79" i="1"/>
  <c r="Q79" i="1"/>
  <c r="G79" i="1"/>
  <c r="Q80" i="1"/>
  <c r="H80" i="1"/>
  <c r="I80" i="1"/>
  <c r="G80" i="1"/>
  <c r="W79" i="1" l="1"/>
  <c r="R79" i="1"/>
  <c r="T79" i="1"/>
  <c r="Y79" i="1"/>
  <c r="S79" i="1"/>
  <c r="X79" i="1"/>
  <c r="V79" i="1"/>
  <c r="V89" i="1"/>
  <c r="Y89" i="1"/>
  <c r="S89" i="1"/>
  <c r="X89" i="1"/>
  <c r="R89" i="1"/>
  <c r="W89" i="1"/>
  <c r="T89" i="1"/>
  <c r="V94" i="1"/>
  <c r="W94" i="1"/>
  <c r="T94" i="1"/>
  <c r="Y94" i="1"/>
  <c r="S94" i="1"/>
  <c r="X94" i="1"/>
  <c r="R94" i="1"/>
  <c r="W88" i="1"/>
  <c r="R88" i="1"/>
  <c r="V88" i="1"/>
  <c r="T88" i="1"/>
  <c r="Y88" i="1"/>
  <c r="S88" i="1"/>
  <c r="X88" i="1"/>
  <c r="F77" i="1"/>
  <c r="E77" i="1"/>
  <c r="C105" i="1"/>
  <c r="D105" i="1" s="1"/>
  <c r="D82" i="1"/>
  <c r="I49" i="1"/>
  <c r="I50" i="1" s="1"/>
  <c r="F50" i="1"/>
  <c r="F70" i="1"/>
  <c r="F85" i="1"/>
  <c r="E85" i="1"/>
  <c r="E93" i="1"/>
  <c r="F93" i="1"/>
  <c r="Y95" i="1"/>
  <c r="T95" i="1"/>
  <c r="S95" i="1"/>
  <c r="X95" i="1"/>
  <c r="R95" i="1"/>
  <c r="W95" i="1"/>
  <c r="V95" i="1"/>
  <c r="C106" i="1"/>
  <c r="M105" i="1"/>
  <c r="U39" i="1"/>
  <c r="Q66" i="1"/>
  <c r="Q68" i="1"/>
  <c r="Q65" i="1"/>
  <c r="Q55" i="1"/>
  <c r="Q56" i="1"/>
  <c r="Q62" i="1"/>
  <c r="Q61" i="1"/>
  <c r="Q67" i="1"/>
  <c r="Q64" i="1"/>
  <c r="Q60" i="1"/>
  <c r="Q59" i="1"/>
  <c r="Q63" i="1"/>
  <c r="Q58" i="1"/>
  <c r="X78" i="1"/>
  <c r="S78" i="1"/>
  <c r="W78" i="1"/>
  <c r="R78" i="1"/>
  <c r="V78" i="1"/>
  <c r="T78" i="1"/>
  <c r="Y78" i="1"/>
  <c r="G50" i="1"/>
  <c r="G70" i="1"/>
  <c r="L105" i="1"/>
  <c r="R39" i="1"/>
  <c r="X87" i="1"/>
  <c r="S87" i="1"/>
  <c r="T87" i="1"/>
  <c r="Y87" i="1"/>
  <c r="R87" i="1"/>
  <c r="W87" i="1"/>
  <c r="V87" i="1"/>
  <c r="V80" i="1"/>
  <c r="X80" i="1"/>
  <c r="R80" i="1"/>
  <c r="W80" i="1"/>
  <c r="T80" i="1"/>
  <c r="Y80" i="1"/>
  <c r="S80" i="1"/>
  <c r="Y86" i="1"/>
  <c r="T86" i="1"/>
  <c r="X86" i="1"/>
  <c r="R86" i="1"/>
  <c r="W86" i="1"/>
  <c r="V86" i="1"/>
  <c r="S86" i="1"/>
  <c r="Y81" i="1"/>
  <c r="T81" i="1"/>
  <c r="V81" i="1"/>
  <c r="S81" i="1"/>
  <c r="X81" i="1"/>
  <c r="R81" i="1"/>
  <c r="W81" i="1"/>
  <c r="AC44" i="1"/>
  <c r="Y48" i="1"/>
  <c r="E90" i="1"/>
  <c r="F90" i="1"/>
  <c r="F96" i="1"/>
  <c r="E96" i="1"/>
  <c r="G96" i="1" l="1"/>
  <c r="Q96" i="1"/>
  <c r="H96" i="1"/>
  <c r="AA88" i="1"/>
  <c r="N88" i="1"/>
  <c r="P88" i="1" s="1"/>
  <c r="AD88" i="1"/>
  <c r="AE88" i="1"/>
  <c r="AD89" i="1"/>
  <c r="N89" i="1"/>
  <c r="P89" i="1" s="1"/>
  <c r="AA89" i="1"/>
  <c r="AE89" i="1"/>
  <c r="Q90" i="1"/>
  <c r="H90" i="1"/>
  <c r="G90" i="1"/>
  <c r="N87" i="1"/>
  <c r="P87" i="1" s="1"/>
  <c r="AD87" i="1"/>
  <c r="AA87" i="1"/>
  <c r="AE87" i="1"/>
  <c r="F82" i="1"/>
  <c r="E82" i="1"/>
  <c r="Y50" i="1"/>
  <c r="AC50" i="1" s="1"/>
  <c r="AC48" i="1"/>
  <c r="AA78" i="1"/>
  <c r="N78" i="1"/>
  <c r="P78" i="1" s="1"/>
  <c r="AD78" i="1"/>
  <c r="AE78" i="1"/>
  <c r="AD94" i="1"/>
  <c r="AA94" i="1"/>
  <c r="N94" i="1"/>
  <c r="P94" i="1" s="1"/>
  <c r="AE94" i="1"/>
  <c r="AA79" i="1"/>
  <c r="N79" i="1"/>
  <c r="P79" i="1" s="1"/>
  <c r="AD79" i="1"/>
  <c r="AE79" i="1"/>
  <c r="I97" i="1"/>
  <c r="Q69" i="1"/>
  <c r="N95" i="1"/>
  <c r="P95" i="1" s="1"/>
  <c r="AD95" i="1"/>
  <c r="AA95" i="1"/>
  <c r="AE95" i="1"/>
  <c r="I93" i="1"/>
  <c r="I96" i="1" s="1"/>
  <c r="T97" i="1" s="1"/>
  <c r="G93" i="1"/>
  <c r="Q93" i="1"/>
  <c r="H93" i="1"/>
  <c r="G77" i="1"/>
  <c r="I77" i="1"/>
  <c r="I82" i="1" s="1"/>
  <c r="H77" i="1"/>
  <c r="Q77" i="1"/>
  <c r="I91" i="1"/>
  <c r="AA81" i="1"/>
  <c r="AC81" i="1" s="1"/>
  <c r="AB81" i="1" s="1"/>
  <c r="AE81" i="1" s="1"/>
  <c r="N81" i="1"/>
  <c r="P81" i="1" s="1"/>
  <c r="AD81" i="1"/>
  <c r="AD86" i="1"/>
  <c r="AA86" i="1"/>
  <c r="N86" i="1"/>
  <c r="P86" i="1" s="1"/>
  <c r="AE86" i="1"/>
  <c r="AA80" i="1"/>
  <c r="AC80" i="1" s="1"/>
  <c r="AB80" i="1" s="1"/>
  <c r="AE80" i="1" s="1"/>
  <c r="N80" i="1"/>
  <c r="P80" i="1" s="1"/>
  <c r="Q85" i="1"/>
  <c r="H85" i="1"/>
  <c r="G85" i="1"/>
  <c r="I85" i="1"/>
  <c r="I90" i="1" s="1"/>
  <c r="T91" i="1" s="1"/>
  <c r="X90" i="1" l="1"/>
  <c r="R90" i="1"/>
  <c r="W90" i="1"/>
  <c r="T90" i="1"/>
  <c r="S90" i="1"/>
  <c r="Y90" i="1"/>
  <c r="I105" i="1"/>
  <c r="T83" i="1"/>
  <c r="T106" i="1" s="1"/>
  <c r="I83" i="1"/>
  <c r="W93" i="1"/>
  <c r="R93" i="1"/>
  <c r="Y93" i="1"/>
  <c r="S93" i="1"/>
  <c r="X93" i="1"/>
  <c r="V93" i="1"/>
  <c r="T93" i="1"/>
  <c r="G82" i="1"/>
  <c r="H82" i="1"/>
  <c r="Q82" i="1"/>
  <c r="AD80" i="1"/>
  <c r="V85" i="1"/>
  <c r="Y85" i="1"/>
  <c r="S85" i="1"/>
  <c r="X85" i="1"/>
  <c r="R85" i="1"/>
  <c r="W85" i="1"/>
  <c r="T85" i="1"/>
  <c r="Y96" i="1"/>
  <c r="T96" i="1"/>
  <c r="X96" i="1"/>
  <c r="R96" i="1"/>
  <c r="W96" i="1"/>
  <c r="S96" i="1"/>
  <c r="Y77" i="1"/>
  <c r="T77" i="1"/>
  <c r="X77" i="1"/>
  <c r="S77" i="1"/>
  <c r="W77" i="1"/>
  <c r="R77" i="1"/>
  <c r="V77" i="1"/>
  <c r="AA93" i="1" l="1"/>
  <c r="N93" i="1"/>
  <c r="AD93" i="1"/>
  <c r="AD97" i="1" s="1"/>
  <c r="AE93" i="1"/>
  <c r="F105" i="1"/>
  <c r="I106" i="1" s="1"/>
  <c r="T107" i="1" s="1"/>
  <c r="E105" i="1"/>
  <c r="AD85" i="1"/>
  <c r="AD91" i="1" s="1"/>
  <c r="AA85" i="1"/>
  <c r="N85" i="1"/>
  <c r="AE85" i="1"/>
  <c r="Y82" i="1"/>
  <c r="T82" i="1"/>
  <c r="S82" i="1"/>
  <c r="R82" i="1"/>
  <c r="X82" i="1"/>
  <c r="W82" i="1"/>
  <c r="AA77" i="1"/>
  <c r="N77" i="1"/>
  <c r="AD77" i="1"/>
  <c r="AD83" i="1" s="1"/>
  <c r="AE77" i="1"/>
  <c r="N82" i="1" l="1"/>
  <c r="P77" i="1"/>
  <c r="P82" i="1" s="1"/>
  <c r="G105" i="1"/>
  <c r="Q105" i="1"/>
  <c r="H105" i="1"/>
  <c r="P93" i="1"/>
  <c r="P96" i="1" s="1"/>
  <c r="N96" i="1"/>
  <c r="Y97" i="1" s="1"/>
  <c r="V96" i="1" s="1"/>
  <c r="AA96" i="1" s="1"/>
  <c r="N90" i="1"/>
  <c r="Y91" i="1" s="1"/>
  <c r="V90" i="1" s="1"/>
  <c r="AA90" i="1" s="1"/>
  <c r="P85" i="1"/>
  <c r="P90" i="1" s="1"/>
  <c r="Y105" i="1" l="1"/>
  <c r="T105" i="1"/>
  <c r="X105" i="1"/>
  <c r="S105" i="1"/>
  <c r="W105" i="1"/>
  <c r="R105" i="1"/>
  <c r="AE97" i="1"/>
  <c r="F97" i="1" s="1"/>
  <c r="AE91" i="1"/>
  <c r="F91" i="1" s="1"/>
  <c r="N105" i="1"/>
  <c r="Y83" i="1"/>
  <c r="P105" i="1"/>
  <c r="AA105" i="1" s="1"/>
  <c r="AA82" i="1"/>
  <c r="Y106" i="1" l="1"/>
  <c r="V105" i="1" s="1"/>
  <c r="V82" i="1"/>
  <c r="AE83" i="1"/>
  <c r="F83" i="1" s="1"/>
</calcChain>
</file>

<file path=xl/comments1.xml><?xml version="1.0" encoding="utf-8"?>
<comments xmlns="http://schemas.openxmlformats.org/spreadsheetml/2006/main">
  <authors>
    <author>DJA</author>
    <author>JACAMON</author>
    <author>lmai</author>
    <author>NBL</author>
    <author>Dominique Jacamon</author>
    <author>Nathalie BLANDINO</author>
  </authors>
  <commentList>
    <comment ref="U8" authorId="0" shapeId="0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9" authorId="1" shapeId="0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9" authorId="1" shapeId="0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9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9" authorId="2" shapeId="0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9" authorId="1" shapeId="0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9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46" authorId="3" shape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C53" authorId="0" shapeId="0">
      <text>
        <r>
          <rPr>
            <b/>
            <sz val="8"/>
            <color indexed="81"/>
            <rFont val="Tahoma"/>
            <family val="2"/>
          </rPr>
          <t>date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53" authorId="0" shapeId="0">
      <text>
        <r>
          <rPr>
            <b/>
            <sz val="8"/>
            <color indexed="81"/>
            <rFont val="Tahoma"/>
            <family val="2"/>
          </rPr>
          <t>stade d'avancement (ex. PC, PRO, DAT…)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55" authorId="4" shapeId="0">
      <text>
        <r>
          <rPr>
            <sz val="8"/>
            <color indexed="81"/>
            <rFont val="Tahoma"/>
            <family val="2"/>
          </rPr>
          <t>n° décision de subvention</t>
        </r>
      </text>
    </comment>
    <comment ref="V55" authorId="4" shapeId="0">
      <text>
        <r>
          <rPr>
            <sz val="8"/>
            <color indexed="81"/>
            <rFont val="Tahoma"/>
            <family val="2"/>
          </rPr>
          <t xml:space="preserve">date décision de subvention
</t>
        </r>
      </text>
    </comment>
    <comment ref="Q73" authorId="0" shapeId="0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73" authorId="0" shapeId="0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74" authorId="0" shapeId="0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76" authorId="0" shapeId="0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76" authorId="0" shapeId="0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77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82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84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84" authorId="5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85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0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92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92" authorId="5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93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96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<sst xmlns="http://schemas.openxmlformats.org/spreadsheetml/2006/main" count="385" uniqueCount="229">
  <si>
    <t>Groupe</t>
  </si>
  <si>
    <t>PRLC</t>
  </si>
  <si>
    <t>LLS</t>
  </si>
  <si>
    <t>LLTS</t>
  </si>
  <si>
    <t>PLS</t>
  </si>
  <si>
    <t>Conformité LLTS (min 30 % T1/2)</t>
  </si>
  <si>
    <t>Conformité Loyers T1/2
10 % LLTS loyer &lt; 370 € CC</t>
  </si>
  <si>
    <t>T I Bis a + V</t>
  </si>
  <si>
    <t>T II +V a</t>
  </si>
  <si>
    <t>T III +V a</t>
  </si>
  <si>
    <t>T IV + V a</t>
  </si>
  <si>
    <t>T V +V a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</si>
  <si>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</si>
  <si>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</si>
  <si>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</si>
  <si>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</si>
  <si>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</si>
  <si>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</si>
  <si>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</si>
  <si>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</si>
  <si>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SU</t>
  </si>
  <si>
    <t>Sg/2</t>
  </si>
  <si>
    <t>Slcr/2</t>
  </si>
  <si>
    <t>SF</t>
  </si>
  <si>
    <t>Nombre</t>
  </si>
  <si>
    <t>ECS</t>
  </si>
  <si>
    <t>Surfaces totales</t>
  </si>
  <si>
    <t>Type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</si>
  <si>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</si>
  <si>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</si>
  <si>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Cat.Fin.</t>
  </si>
  <si>
    <t>Localisation</t>
  </si>
  <si>
    <t>N°</t>
  </si>
  <si>
    <t>h (handicapable)
H (équipé de barres d'appui)</t>
  </si>
  <si>
    <t>S.habitable intérieure</t>
  </si>
  <si>
    <t>S.Varangue</t>
  </si>
  <si>
    <t>Surface habitable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</si>
  <si>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</si>
  <si>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</si>
  <si>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</si>
  <si>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</si>
  <si>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</si>
  <si>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</si>
  <si>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</si>
  <si>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LCR</t>
  </si>
  <si>
    <t>Surface finançable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</si>
  <si>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</si>
  <si>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</si>
  <si>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</si>
  <si>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</si>
  <si>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</si>
  <si>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</si>
  <si>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</si>
  <si>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</si>
  <si>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30 / 50</t>
  </si>
  <si>
    <t>30 / 30</t>
  </si>
  <si>
    <t>I Bis</t>
  </si>
  <si>
    <t>46 / 85</t>
  </si>
  <si>
    <t>46 / 46</t>
  </si>
  <si>
    <t>III</t>
  </si>
  <si>
    <t>56 / 100</t>
  </si>
  <si>
    <t>66 / 70</t>
  </si>
  <si>
    <t>IV</t>
  </si>
  <si>
    <t>66 / 115</t>
  </si>
  <si>
    <t>76 / 80</t>
  </si>
  <si>
    <t>V</t>
  </si>
  <si>
    <t>76 / 130</t>
  </si>
  <si>
    <t>86 / 90</t>
  </si>
  <si>
    <t>VI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</si>
  <si>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</si>
  <si>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</si>
  <si>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PLS</t>
    </r>
  </si>
  <si>
    <t>COMMERCES</t>
  </si>
  <si>
    <t>COMMERCE 1</t>
  </si>
  <si>
    <t>COMMERCE 2</t>
  </si>
  <si>
    <t>COMMERCE 3</t>
  </si>
  <si>
    <t>COMMERCE 4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</si>
  <si>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</si>
  <si>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</si>
  <si>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t>surface réelle</t>
  </si>
  <si>
    <t>SHOB</t>
  </si>
  <si>
    <t>cr.</t>
  </si>
  <si>
    <t>S plancher</t>
  </si>
  <si>
    <t>PARAMETRES</t>
  </si>
  <si>
    <t>LLS/TS</t>
  </si>
  <si>
    <t>PRG</t>
  </si>
  <si>
    <t>Prix de revient prévisionnel</t>
  </si>
  <si>
    <t>Financement</t>
  </si>
  <si>
    <t>valeur au</t>
  </si>
  <si>
    <r>
      <t xml:space="preserve">ICC </t>
    </r>
    <r>
      <rPr>
        <sz val="9"/>
        <rFont val="Arial"/>
        <family val="2"/>
      </rPr>
      <t>(moyenne)</t>
    </r>
  </si>
  <si>
    <t>PRP</t>
  </si>
  <si>
    <t>Nbre</t>
  </si>
  <si>
    <t>CFRéf</t>
  </si>
  <si>
    <t>LBU</t>
  </si>
  <si>
    <t>Total</t>
  </si>
  <si>
    <t>2 TR 2016</t>
  </si>
  <si>
    <t>2 TR 2017</t>
  </si>
  <si>
    <t>coef. 2018/2017</t>
  </si>
  <si>
    <t>ASC</t>
  </si>
  <si>
    <t>&lt; 5%</t>
  </si>
  <si>
    <t>IRL</t>
  </si>
  <si>
    <t>LM  Dom</t>
  </si>
  <si>
    <t>REV</t>
  </si>
  <si>
    <t>indicatif</t>
  </si>
  <si>
    <t>Com</t>
  </si>
  <si>
    <t>LBU - TS</t>
  </si>
  <si>
    <t>A max</t>
  </si>
  <si>
    <t>Taux de subvention</t>
  </si>
  <si>
    <t>Au m2/SF</t>
  </si>
  <si>
    <t>Subvention LBU</t>
  </si>
  <si>
    <t>LMDOM LLTS</t>
  </si>
  <si>
    <t>LMDOM PLS</t>
  </si>
  <si>
    <t>REALISATION</t>
  </si>
  <si>
    <t>AU</t>
  </si>
  <si>
    <t>Prix de Revient</t>
  </si>
  <si>
    <t>par log./équiv.</t>
  </si>
  <si>
    <t>au m2</t>
  </si>
  <si>
    <t>Terrain</t>
  </si>
  <si>
    <t>Calendrier travaux</t>
  </si>
  <si>
    <t>DF LLS</t>
  </si>
  <si>
    <t>Subventions</t>
  </si>
  <si>
    <t>VRD/Aménag.</t>
  </si>
  <si>
    <t>DF LLTS</t>
  </si>
  <si>
    <t>Surcharge foncière</t>
  </si>
  <si>
    <t xml:space="preserve"> Charge Foncière</t>
  </si>
  <si>
    <t>LBU compl.</t>
  </si>
  <si>
    <t xml:space="preserve">PC    n°  </t>
  </si>
  <si>
    <t>Travaux Bâtiment</t>
  </si>
  <si>
    <t>Collectivité</t>
  </si>
  <si>
    <t>Achat</t>
  </si>
  <si>
    <t>Date</t>
  </si>
  <si>
    <t>Honoraires Techniques</t>
  </si>
  <si>
    <t xml:space="preserve">Autres </t>
  </si>
  <si>
    <t>EDF</t>
  </si>
  <si>
    <t>Surface</t>
  </si>
  <si>
    <t>DROC</t>
  </si>
  <si>
    <t xml:space="preserve">Assurance </t>
  </si>
  <si>
    <t>EPFR</t>
  </si>
  <si>
    <t>Prix</t>
  </si>
  <si>
    <t>OS n°1</t>
  </si>
  <si>
    <t>Frais annexes techniques</t>
  </si>
  <si>
    <t>Prêt CDC</t>
  </si>
  <si>
    <t>Au m2/terrain</t>
  </si>
  <si>
    <t>Durée prév./mois</t>
  </si>
  <si>
    <t xml:space="preserve"> Coût Technique</t>
  </si>
  <si>
    <t>Construction</t>
  </si>
  <si>
    <t>Au m2/SHON</t>
  </si>
  <si>
    <t>Réception</t>
  </si>
  <si>
    <t>Rém</t>
  </si>
  <si>
    <t>Foncier</t>
  </si>
  <si>
    <t>COS</t>
  </si>
  <si>
    <t>NR</t>
  </si>
  <si>
    <t>Mise en service</t>
  </si>
  <si>
    <t>IC immobilisés</t>
  </si>
  <si>
    <t>Autres Prêts</t>
  </si>
  <si>
    <t>DAT</t>
  </si>
  <si>
    <t>Autres</t>
  </si>
  <si>
    <t>1%</t>
  </si>
  <si>
    <t>Conformité</t>
  </si>
  <si>
    <t xml:space="preserve"> Frais généraux</t>
  </si>
  <si>
    <t>Fonds Propres</t>
  </si>
  <si>
    <t>Frais notaire défisc</t>
  </si>
  <si>
    <t>Crédit d'impôt</t>
  </si>
  <si>
    <t xml:space="preserve">PRP </t>
  </si>
  <si>
    <t>Total Financement</t>
  </si>
  <si>
    <t>Cr Fiche Pgr</t>
  </si>
  <si>
    <t>Cr Bdgt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</si>
  <si>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</si>
  <si>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</si>
  <si>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</si>
  <si>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</si>
  <si>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</si>
  <si>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</si>
  <si>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</si>
  <si>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>4 TR 2017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</si>
  <si>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</si>
  <si>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</si>
  <si>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</si>
  <si>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</si>
  <si>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</si>
  <si>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</si>
  <si>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</si>
  <si>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</si>
  <si>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</si>
  <si>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</si>
  <si>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loyer demandé</t>
  </si>
  <si>
    <t>Calcul loyer demandé</t>
  </si>
  <si>
    <t>Perte de loyer GL / lgt</t>
  </si>
  <si>
    <t>estimation</t>
  </si>
  <si>
    <t xml:space="preserve">reste 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</si>
  <si>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</si>
  <si>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</si>
  <si>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</si>
  <si>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</si>
  <si>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</si>
  <si>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</si>
  <si>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</si>
  <si>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</si>
  <si>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</si>
  <si>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</si>
  <si>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GL hors charges</t>
  </si>
  <si>
    <t>GL y/c charges</t>
  </si>
  <si>
    <t>GL hors charges annuel</t>
  </si>
  <si>
    <t>AL</t>
  </si>
  <si>
    <t>à charge</t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</si>
  <si>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</si>
  <si>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LP pratiqué</t>
  </si>
  <si>
    <t>annuel</t>
  </si>
  <si>
    <t>à pratiquer</t>
  </si>
  <si>
    <t>Contrôle</t>
  </si>
  <si>
    <t xml:space="preserve"> </t>
  </si>
  <si>
    <t>T I</t>
  </si>
  <si>
    <t>16 / 30</t>
  </si>
  <si>
    <t>I</t>
  </si>
  <si>
    <t>T I Bis a</t>
  </si>
  <si>
    <t xml:space="preserve">T II </t>
  </si>
  <si>
    <t>46 / 70</t>
  </si>
  <si>
    <t>II</t>
  </si>
  <si>
    <t>56 / 85</t>
  </si>
  <si>
    <t>T III a</t>
  </si>
  <si>
    <t>66 / 100</t>
  </si>
  <si>
    <t>T IV</t>
  </si>
  <si>
    <t>76 / 115</t>
  </si>
  <si>
    <t>T V</t>
  </si>
  <si>
    <t>86 / 130</t>
  </si>
  <si>
    <t>T VI</t>
  </si>
  <si>
    <t>T VI + V a</t>
  </si>
  <si>
    <t>96 / 145</t>
  </si>
  <si>
    <t>VII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</si>
</sst>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64" formatCode="#,###,##0&quot; €&quot;"/>
    <numFmt numFmtId="165" formatCode="#,###,##0.00&quot; €&quot;"/>
    <numFmt numFmtId="166" formatCode="0.0000"/>
    <numFmt numFmtId="167" formatCode="#,##0.00\ &quot;€&quot;"/>
    <numFmt numFmtId="168" formatCode="0.000"/>
    <numFmt numFmtId="169" formatCode="#,##0.0000"/>
    <numFmt numFmtId="170" formatCode="[$-40C]d\-mmm\-yy;@"/>
    <numFmt numFmtId="171" formatCode="#,##0\ &quot;F&quot;"/>
    <numFmt numFmtId="172" formatCode="dd/mm/yy;@"/>
    <numFmt numFmtId="173" formatCode="#,##0\ &quot;€&quot;"/>
    <numFmt numFmtId="174" formatCode="#,##0.000"/>
    <numFmt numFmtId="175" formatCode="0.0%"/>
  </numFmts>
  <fonts count="43">
    <font>
      <sz val="10"/>
      <name val="Arial"/>
      <family val="2"/>
    </font>
    <font>
      <sz val="10"/>
      <name val="Geneva"/>
    </font>
    <font>
      <b/>
      <sz val="16"/>
      <name val="Arial"/>
      <family val="2"/>
    </font>
    <font>
      <b/>
      <sz val="16"/>
      <color indexed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sz val="10"/>
      <name val="Geneva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i/>
      <sz val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0"/>
      <color indexed="12"/>
      <name val="Arial"/>
      <family val="2"/>
    </font>
    <font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b/>
      <i/>
      <sz val="9"/>
      <color indexed="10"/>
      <name val="Arial"/>
      <family val="2"/>
    </font>
    <font>
      <i/>
      <sz val="9"/>
      <color indexed="39"/>
      <name val="Arial"/>
      <family val="2"/>
    </font>
    <font>
      <i/>
      <sz val="9"/>
      <color indexed="10"/>
      <name val="Arial"/>
      <family val="2"/>
    </font>
    <font>
      <b/>
      <i/>
      <sz val="9"/>
      <color indexed="39"/>
      <name val="Arial"/>
      <family val="2"/>
    </font>
    <font>
      <i/>
      <sz val="8"/>
      <color indexed="10"/>
      <name val="Arial"/>
      <family val="2"/>
    </font>
    <font>
      <sz val="9"/>
      <color indexed="62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b/>
      <sz val="9"/>
      <color rgb="FFFF0000"/>
      <name val="Arial"/>
      <family val="2"/>
    </font>
    <font>
      <sz val="8"/>
      <color indexed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7">
    <fill>
      <patternFill patternType="none"/>
    </fill>
    <fill>
      <patternFill patternType="gray125"/>
    </fill>
    <fill>
      <patternFill patternType="solid">
        <fgColor indexed="43"/>
        <bgColor indexed="43"/>
      </patternFill>
    </fill>
    <fill>
      <patternFill patternType="gray06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gray0625">
        <bgColor theme="3" tint="0.79998168889431442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theme="5" tint="0.39997558519241921"/>
      </patternFill>
    </fill>
    <fill>
      <patternFill patternType="solid">
        <fgColor rgb="FF92D050"/>
        <bgColor indexed="64"/>
      </patternFill>
    </fill>
    <fill>
      <patternFill patternType="gray0625">
        <bgColor rgb="FF92D050"/>
      </patternFill>
    </fill>
    <fill>
      <patternFill patternType="solid">
        <fgColor rgb="FF00B0F0"/>
        <bgColor indexed="64"/>
      </patternFill>
    </fill>
    <fill>
      <patternFill patternType="gray0625">
        <bgColor rgb="FF00B0F0"/>
      </patternFill>
    </fill>
    <fill>
      <patternFill patternType="solid">
        <fgColor rgb="FFFFC000"/>
        <bgColor indexed="64"/>
      </patternFill>
    </fill>
    <fill>
      <patternFill patternType="gray0625">
        <bgColor rgb="FFFFC000"/>
      </patternFill>
    </fill>
    <fill>
      <patternFill patternType="solid">
        <fgColor indexed="65"/>
        <bgColor indexed="64"/>
      </patternFill>
    </fill>
    <fill>
      <patternFill patternType="solid">
        <fgColor indexed="65"/>
        <bgColor indexed="8"/>
      </patternFill>
    </fill>
    <fill>
      <patternFill patternType="gray0625">
        <fgColor indexed="8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gray0625">
        <fgColor indexed="8"/>
      </patternFill>
    </fill>
    <fill>
      <patternFill patternType="solid">
        <fgColor rgb="FFFFFF0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9" fontId="6" fillId="0" borderId="0" applyFont="0" applyFill="0" applyBorder="0" applyAlignment="0" applyProtection="0"/>
    <xf numFmtId="0" fontId="1" fillId="0" borderId="0"/>
    <xf numFmtId="0" fontId="10" fillId="0" borderId="0"/>
  </cellStyleXfs>
  <cellXfs count="737">
    <xf numFmtId="0" fontId="0" fillId="0" borderId="0" xfId="0"/>
    <xf numFmtId="3" fontId="2" fillId="0" borderId="0" xfId="2" applyNumberFormat="1" applyFont="1" applyFill="1" applyBorder="1" applyAlignment="1" applyProtection="1">
      <alignment horizontal="center" vertical="center"/>
    </xf>
    <xf numFmtId="3" fontId="3" fillId="0" borderId="1" xfId="2" applyNumberFormat="1" applyFont="1" applyBorder="1" applyAlignment="1" applyProtection="1">
      <alignment horizontal="center" vertical="center"/>
    </xf>
    <xf numFmtId="2" fontId="2" fillId="2" borderId="2" xfId="2" applyNumberFormat="1" applyFont="1" applyFill="1" applyBorder="1" applyAlignment="1" applyProtection="1">
      <alignment horizontal="center" vertical="center"/>
      <protection locked="0"/>
    </xf>
    <xf numFmtId="3" fontId="2" fillId="3" borderId="3" xfId="2" applyNumberFormat="1" applyFont="1" applyFill="1" applyBorder="1" applyAlignment="1" applyProtection="1">
      <alignment horizontal="center" vertical="center"/>
    </xf>
    <xf numFmtId="3" fontId="2" fillId="3" borderId="0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" vertical="center"/>
      <protection locked="0"/>
    </xf>
    <xf numFmtId="3" fontId="5" fillId="0" borderId="1" xfId="2" applyNumberFormat="1" applyFont="1" applyFill="1" applyBorder="1" applyAlignment="1" applyProtection="1"/>
    <xf numFmtId="3" fontId="5" fillId="0" borderId="1" xfId="2" applyNumberFormat="1" applyFont="1" applyBorder="1" applyAlignment="1" applyProtection="1">
      <alignment horizontal="centerContinuous"/>
    </xf>
    <xf numFmtId="3" fontId="5" fillId="0" borderId="1" xfId="2" applyNumberFormat="1" applyFont="1" applyFill="1" applyBorder="1" applyAlignment="1" applyProtection="1">
      <alignment horizontal="centerContinuous"/>
    </xf>
    <xf numFmtId="0" fontId="5" fillId="0" borderId="1" xfId="2" applyFont="1" applyBorder="1" applyAlignment="1" applyProtection="1">
      <protection locked="0"/>
    </xf>
    <xf numFmtId="0" fontId="5" fillId="0" borderId="0" xfId="2" applyFont="1" applyAlignment="1" applyProtection="1">
      <protection locked="0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Protection="1">
      <protection locked="0"/>
    </xf>
    <xf numFmtId="3" fontId="5" fillId="0" borderId="4" xfId="2" applyNumberFormat="1" applyFont="1" applyBorder="1" applyAlignment="1" applyProtection="1">
      <alignment vertical="center"/>
    </xf>
    <xf numFmtId="3" fontId="5" fillId="0" borderId="0" xfId="2" applyNumberFormat="1" applyFont="1" applyBorder="1" applyAlignment="1" applyProtection="1">
      <alignment horizontal="center" vertical="center"/>
    </xf>
    <xf numFmtId="3" fontId="5" fillId="0" borderId="0" xfId="2" applyNumberFormat="1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3" fontId="4" fillId="0" borderId="0" xfId="2" applyNumberFormat="1" applyFont="1" applyBorder="1" applyAlignment="1" applyProtection="1">
      <alignment horizontal="center" vertical="center"/>
    </xf>
    <xf numFmtId="3" fontId="5" fillId="0" borderId="0" xfId="2" applyNumberFormat="1" applyFont="1" applyFill="1" applyBorder="1" applyAlignment="1" applyProtection="1">
      <alignment vertical="center"/>
    </xf>
    <xf numFmtId="3" fontId="5" fillId="0" borderId="0" xfId="2" applyNumberFormat="1" applyFont="1" applyFill="1" applyBorder="1" applyAlignment="1" applyProtection="1">
      <alignment horizontal="center" vertical="justify"/>
    </xf>
    <xf numFmtId="3" fontId="5" fillId="0" borderId="0" xfId="2" applyNumberFormat="1" applyFont="1" applyFill="1" applyBorder="1" applyAlignment="1" applyProtection="1">
      <alignment horizontal="centerContinuous" vertical="center"/>
    </xf>
    <xf numFmtId="3" fontId="5" fillId="0" borderId="0" xfId="2" applyNumberFormat="1" applyFont="1" applyBorder="1" applyAlignment="1" applyProtection="1">
      <alignment vertical="center"/>
    </xf>
    <xf numFmtId="0" fontId="7" fillId="0" borderId="0" xfId="0" applyFont="1"/>
    <xf numFmtId="0" fontId="5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9" fontId="0" fillId="0" borderId="0" xfId="1" applyFont="1" applyAlignment="1">
      <alignment horizontal="center"/>
    </xf>
    <xf numFmtId="3" fontId="4" fillId="0" borderId="0" xfId="2" applyNumberFormat="1" applyFont="1" applyBorder="1" applyAlignment="1" applyProtection="1">
      <alignment horizontal="center" vertical="center"/>
    </xf>
    <xf numFmtId="3" fontId="5" fillId="0" borderId="4" xfId="2" applyNumberFormat="1" applyFont="1" applyBorder="1" applyAlignment="1" applyProtection="1"/>
    <xf numFmtId="3" fontId="5" fillId="0" borderId="0" xfId="2" applyNumberFormat="1" applyFont="1" applyBorder="1" applyAlignment="1" applyProtection="1">
      <alignment horizontal="center"/>
    </xf>
    <xf numFmtId="3" fontId="5" fillId="0" borderId="0" xfId="2" applyNumberFormat="1" applyFont="1" applyBorder="1" applyAlignment="1" applyProtection="1"/>
    <xf numFmtId="3" fontId="5" fillId="0" borderId="0" xfId="2" applyNumberFormat="1" applyFont="1" applyFill="1" applyBorder="1" applyAlignment="1" applyProtection="1"/>
    <xf numFmtId="17" fontId="8" fillId="4" borderId="2" xfId="2" applyNumberFormat="1" applyFont="1" applyFill="1" applyBorder="1" applyAlignment="1" applyProtection="1">
      <alignment horizontal="center"/>
      <protection locked="0"/>
    </xf>
    <xf numFmtId="17" fontId="8" fillId="4" borderId="2" xfId="2" applyNumberFormat="1" applyFont="1" applyFill="1" applyBorder="1" applyAlignment="1" applyProtection="1">
      <protection locked="0"/>
    </xf>
    <xf numFmtId="0" fontId="7" fillId="0" borderId="0" xfId="0" applyFont="1" applyAlignment="1">
      <alignment horizontal="center"/>
    </xf>
    <xf numFmtId="3" fontId="4" fillId="5" borderId="4" xfId="2" applyNumberFormat="1" applyFont="1" applyFill="1" applyBorder="1" applyAlignment="1" applyProtection="1">
      <alignment vertical="center"/>
    </xf>
    <xf numFmtId="3" fontId="4" fillId="5" borderId="0" xfId="2" applyNumberFormat="1" applyFont="1" applyFill="1" applyBorder="1" applyAlignment="1" applyProtection="1">
      <alignment horizontal="center" vertical="center"/>
    </xf>
    <xf numFmtId="3" fontId="4" fillId="5" borderId="0" xfId="2" applyNumberFormat="1" applyFont="1" applyFill="1" applyBorder="1" applyAlignment="1" applyProtection="1">
      <alignment vertical="center"/>
    </xf>
    <xf numFmtId="3" fontId="4" fillId="5" borderId="5" xfId="2" applyNumberFormat="1" applyFont="1" applyFill="1" applyBorder="1" applyAlignment="1" applyProtection="1">
      <alignment horizontal="center" vertical="center"/>
    </xf>
    <xf numFmtId="3" fontId="4" fillId="0" borderId="5" xfId="2" applyNumberFormat="1" applyFont="1" applyFill="1" applyBorder="1" applyAlignment="1" applyProtection="1">
      <alignment horizontal="center" vertical="center"/>
    </xf>
    <xf numFmtId="3" fontId="4" fillId="0" borderId="0" xfId="2" applyNumberFormat="1" applyFont="1" applyFill="1" applyBorder="1" applyAlignment="1" applyProtection="1">
      <alignment horizontal="centerContinuous" vertical="center"/>
    </xf>
    <xf numFmtId="3" fontId="4" fillId="6" borderId="0" xfId="2" applyNumberFormat="1" applyFont="1" applyFill="1" applyBorder="1" applyAlignment="1" applyProtection="1">
      <alignment horizontal="center" vertical="center"/>
    </xf>
    <xf numFmtId="3" fontId="4" fillId="7" borderId="0" xfId="2" applyNumberFormat="1" applyFont="1" applyFill="1" applyBorder="1" applyAlignment="1" applyProtection="1">
      <alignment horizontal="center" vertical="center"/>
    </xf>
    <xf numFmtId="3" fontId="4" fillId="5" borderId="5" xfId="2" applyNumberFormat="1" applyFont="1" applyFill="1" applyBorder="1" applyAlignment="1" applyProtection="1">
      <alignment horizontal="center" vertical="center"/>
    </xf>
    <xf numFmtId="3" fontId="4" fillId="5" borderId="6" xfId="2" applyNumberFormat="1" applyFont="1" applyFill="1" applyBorder="1" applyAlignment="1" applyProtection="1">
      <alignment horizontal="center" vertical="center"/>
    </xf>
    <xf numFmtId="3" fontId="4" fillId="0" borderId="7" xfId="2" applyNumberFormat="1" applyFont="1" applyBorder="1" applyAlignment="1" applyProtection="1">
      <alignment horizontal="center" vertical="justify"/>
    </xf>
    <xf numFmtId="3" fontId="5" fillId="0" borderId="8" xfId="2" applyNumberFormat="1" applyFont="1" applyBorder="1" applyAlignment="1" applyProtection="1">
      <alignment horizontal="center" vertical="justify" wrapText="1"/>
    </xf>
    <xf numFmtId="3" fontId="5" fillId="0" borderId="2" xfId="2" applyNumberFormat="1" applyFont="1" applyBorder="1" applyAlignment="1" applyProtection="1">
      <alignment horizontal="center" vertical="justify"/>
    </xf>
    <xf numFmtId="3" fontId="5" fillId="0" borderId="9" xfId="2" applyNumberFormat="1" applyFont="1" applyBorder="1" applyAlignment="1" applyProtection="1">
      <alignment horizontal="center" vertical="justify"/>
    </xf>
    <xf numFmtId="3" fontId="5" fillId="0" borderId="7" xfId="2" applyNumberFormat="1" applyFont="1" applyFill="1" applyBorder="1" applyAlignment="1" applyProtection="1">
      <alignment horizontal="center" vertical="justify"/>
    </xf>
    <xf numFmtId="3" fontId="5" fillId="0" borderId="2" xfId="2" applyNumberFormat="1" applyFont="1" applyFill="1" applyBorder="1" applyAlignment="1" applyProtection="1">
      <alignment horizontal="center" vertical="justify"/>
    </xf>
    <xf numFmtId="3" fontId="4" fillId="0" borderId="8" xfId="2" applyNumberFormat="1" applyFont="1" applyFill="1" applyBorder="1" applyAlignment="1" applyProtection="1">
      <alignment horizontal="center" vertical="justify"/>
    </xf>
    <xf numFmtId="3" fontId="5" fillId="4" borderId="2" xfId="2" applyNumberFormat="1" applyFont="1" applyFill="1" applyBorder="1" applyAlignment="1" applyProtection="1">
      <alignment horizontal="center" vertical="justify"/>
    </xf>
    <xf numFmtId="3" fontId="4" fillId="4" borderId="10" xfId="2" applyNumberFormat="1" applyFont="1" applyFill="1" applyBorder="1" applyAlignment="1" applyProtection="1">
      <alignment horizontal="center" vertical="justify"/>
    </xf>
    <xf numFmtId="3" fontId="5" fillId="4" borderId="8" xfId="2" applyNumberFormat="1" applyFont="1" applyFill="1" applyBorder="1" applyAlignment="1" applyProtection="1">
      <alignment horizontal="center" vertical="justify"/>
    </xf>
    <xf numFmtId="3" fontId="5" fillId="0" borderId="8" xfId="2" applyNumberFormat="1" applyFont="1" applyFill="1" applyBorder="1" applyAlignment="1" applyProtection="1">
      <alignment horizontal="center" vertical="justify"/>
    </xf>
    <xf numFmtId="3" fontId="4" fillId="0" borderId="11" xfId="2" applyNumberFormat="1" applyFont="1" applyBorder="1" applyAlignment="1" applyProtection="1">
      <alignment horizontal="center" vertical="justify"/>
    </xf>
    <xf numFmtId="3" fontId="5" fillId="0" borderId="7" xfId="2" applyNumberFormat="1" applyFont="1" applyBorder="1" applyAlignment="1" applyProtection="1">
      <alignment horizontal="center" vertical="justify"/>
    </xf>
    <xf numFmtId="3" fontId="5" fillId="0" borderId="12" xfId="2" applyNumberFormat="1" applyFont="1" applyBorder="1" applyAlignment="1" applyProtection="1">
      <alignment horizontal="center" vertical="justify"/>
    </xf>
    <xf numFmtId="3" fontId="4" fillId="0" borderId="13" xfId="2" applyNumberFormat="1" applyFont="1" applyBorder="1" applyAlignment="1" applyProtection="1">
      <alignment horizontal="center" vertical="justify"/>
    </xf>
    <xf numFmtId="3" fontId="5" fillId="0" borderId="12" xfId="2" applyNumberFormat="1" applyFont="1" applyFill="1" applyBorder="1" applyAlignment="1" applyProtection="1">
      <alignment horizontal="center" vertical="justify"/>
    </xf>
    <xf numFmtId="3" fontId="4" fillId="0" borderId="8" xfId="2" applyNumberFormat="1" applyFont="1" applyBorder="1" applyAlignment="1" applyProtection="1">
      <alignment horizontal="center" vertical="justify"/>
    </xf>
    <xf numFmtId="0" fontId="5" fillId="0" borderId="0" xfId="0" applyFont="1" applyAlignment="1" applyProtection="1">
      <alignment vertical="justify"/>
      <protection locked="0"/>
    </xf>
    <xf numFmtId="3" fontId="4" fillId="0" borderId="14" xfId="2" applyNumberFormat="1" applyFont="1" applyBorder="1" applyAlignment="1" applyProtection="1"/>
    <xf numFmtId="3" fontId="4" fillId="0" borderId="15" xfId="2" applyNumberFormat="1" applyFont="1" applyBorder="1" applyAlignment="1" applyProtection="1">
      <alignment horizontal="center"/>
    </xf>
    <xf numFmtId="3" fontId="5" fillId="0" borderId="0" xfId="2" applyNumberFormat="1" applyFont="1" applyFill="1" applyBorder="1" applyAlignment="1" applyProtection="1">
      <alignment horizontal="center"/>
    </xf>
    <xf numFmtId="3" fontId="4" fillId="0" borderId="16" xfId="2" applyNumberFormat="1" applyFont="1" applyBorder="1" applyAlignment="1" applyProtection="1">
      <alignment horizontal="center"/>
    </xf>
    <xf numFmtId="3" fontId="5" fillId="0" borderId="16" xfId="2" applyNumberFormat="1" applyFont="1" applyBorder="1" applyAlignment="1" applyProtection="1">
      <alignment horizontal="center"/>
    </xf>
    <xf numFmtId="3" fontId="5" fillId="0" borderId="17" xfId="2" applyNumberFormat="1" applyFont="1" applyBorder="1" applyAlignment="1" applyProtection="1">
      <alignment horizontal="center"/>
    </xf>
    <xf numFmtId="3" fontId="8" fillId="0" borderId="14" xfId="2" applyNumberFormat="1" applyFont="1" applyFill="1" applyBorder="1" applyAlignment="1" applyProtection="1">
      <alignment horizontal="center"/>
    </xf>
    <xf numFmtId="3" fontId="5" fillId="0" borderId="16" xfId="2" applyNumberFormat="1" applyFont="1" applyFill="1" applyBorder="1" applyAlignment="1" applyProtection="1">
      <alignment horizontal="center"/>
    </xf>
    <xf numFmtId="3" fontId="5" fillId="0" borderId="17" xfId="2" applyNumberFormat="1" applyFont="1" applyFill="1" applyBorder="1" applyAlignment="1" applyProtection="1">
      <alignment horizontal="center"/>
    </xf>
    <xf numFmtId="2" fontId="5" fillId="8" borderId="0" xfId="2" applyNumberFormat="1" applyFont="1" applyFill="1" applyAlignment="1" applyProtection="1">
      <alignment horizontal="center"/>
      <protection locked="0"/>
    </xf>
    <xf numFmtId="0" fontId="5" fillId="8" borderId="18" xfId="2" applyFont="1" applyFill="1" applyBorder="1" applyAlignment="1" applyProtection="1">
      <alignment horizontal="center"/>
      <protection locked="0"/>
    </xf>
    <xf numFmtId="4" fontId="5" fillId="8" borderId="17" xfId="2" applyNumberFormat="1" applyFont="1" applyFill="1" applyBorder="1" applyAlignment="1" applyProtection="1">
      <alignment horizontal="center"/>
    </xf>
    <xf numFmtId="3" fontId="4" fillId="0" borderId="19" xfId="2" applyNumberFormat="1" applyFont="1" applyBorder="1" applyAlignment="1" applyProtection="1">
      <alignment horizontal="center"/>
    </xf>
    <xf numFmtId="4" fontId="5" fillId="8" borderId="20" xfId="2" applyNumberFormat="1" applyFont="1" applyFill="1" applyBorder="1" applyAlignment="1" applyProtection="1">
      <alignment horizontal="center"/>
    </xf>
    <xf numFmtId="3" fontId="4" fillId="0" borderId="21" xfId="2" applyNumberFormat="1" applyFont="1" applyBorder="1" applyAlignment="1" applyProtection="1">
      <alignment horizontal="center"/>
    </xf>
    <xf numFmtId="3" fontId="5" fillId="0" borderId="14" xfId="2" applyNumberFormat="1" applyFont="1" applyBorder="1" applyAlignment="1" applyProtection="1">
      <alignment horizontal="center"/>
    </xf>
    <xf numFmtId="3" fontId="5" fillId="0" borderId="20" xfId="2" applyNumberFormat="1" applyFont="1" applyFill="1" applyBorder="1" applyAlignment="1" applyProtection="1">
      <alignment horizontal="center"/>
    </xf>
    <xf numFmtId="3" fontId="4" fillId="9" borderId="14" xfId="3" applyNumberFormat="1" applyFont="1" applyFill="1" applyBorder="1" applyAlignment="1" applyProtection="1">
      <protection locked="0"/>
    </xf>
    <xf numFmtId="3" fontId="5" fillId="9" borderId="16" xfId="3" applyNumberFormat="1" applyFont="1" applyFill="1" applyBorder="1" applyAlignment="1" applyProtection="1">
      <alignment horizontal="center"/>
      <protection locked="0"/>
    </xf>
    <xf numFmtId="3" fontId="5" fillId="9" borderId="17" xfId="3" applyNumberFormat="1" applyFont="1" applyFill="1" applyBorder="1" applyAlignment="1" applyProtection="1">
      <alignment horizontal="center"/>
      <protection locked="0"/>
    </xf>
    <xf numFmtId="3" fontId="5" fillId="9" borderId="16" xfId="2" applyNumberFormat="1" applyFont="1" applyFill="1" applyBorder="1" applyAlignment="1" applyProtection="1">
      <protection locked="0"/>
    </xf>
    <xf numFmtId="4" fontId="5" fillId="9" borderId="16" xfId="2" applyNumberFormat="1" applyFont="1" applyFill="1" applyBorder="1" applyAlignment="1" applyProtection="1">
      <protection locked="0"/>
    </xf>
    <xf numFmtId="4" fontId="5" fillId="9" borderId="0" xfId="2" applyNumberFormat="1" applyFont="1" applyFill="1" applyBorder="1" applyAlignment="1" applyProtection="1">
      <protection locked="0"/>
    </xf>
    <xf numFmtId="4" fontId="5" fillId="9" borderId="4" xfId="2" applyNumberFormat="1" applyFont="1" applyFill="1" applyBorder="1" applyAlignment="1" applyProtection="1">
      <protection locked="0"/>
    </xf>
    <xf numFmtId="4" fontId="4" fillId="9" borderId="17" xfId="2" applyNumberFormat="1" applyFont="1" applyFill="1" applyBorder="1" applyAlignment="1" applyProtection="1"/>
    <xf numFmtId="4" fontId="5" fillId="9" borderId="17" xfId="2" applyNumberFormat="1" applyFont="1" applyFill="1" applyBorder="1" applyAlignment="1" applyProtection="1">
      <protection locked="0"/>
    </xf>
    <xf numFmtId="4" fontId="5" fillId="9" borderId="18" xfId="2" applyNumberFormat="1" applyFont="1" applyFill="1" applyBorder="1" applyAlignment="1" applyProtection="1">
      <protection locked="0"/>
    </xf>
    <xf numFmtId="4" fontId="5" fillId="10" borderId="16" xfId="2" applyNumberFormat="1" applyFont="1" applyFill="1" applyBorder="1" applyAlignment="1" applyProtection="1">
      <protection locked="0"/>
    </xf>
    <xf numFmtId="4" fontId="5" fillId="10" borderId="0" xfId="2" applyNumberFormat="1" applyFont="1" applyFill="1" applyBorder="1" applyAlignment="1" applyProtection="1">
      <protection locked="0"/>
    </xf>
    <xf numFmtId="4" fontId="5" fillId="9" borderId="17" xfId="2" applyNumberFormat="1" applyFont="1" applyFill="1" applyBorder="1" applyAlignment="1" applyProtection="1"/>
    <xf numFmtId="4" fontId="4" fillId="9" borderId="19" xfId="2" applyNumberFormat="1" applyFont="1" applyFill="1" applyBorder="1" applyAlignment="1" applyProtection="1"/>
    <xf numFmtId="4" fontId="5" fillId="9" borderId="14" xfId="2" applyNumberFormat="1" applyFont="1" applyFill="1" applyBorder="1" applyAlignment="1" applyProtection="1"/>
    <xf numFmtId="4" fontId="5" fillId="9" borderId="20" xfId="2" applyNumberFormat="1" applyFont="1" applyFill="1" applyBorder="1" applyAlignment="1" applyProtection="1"/>
    <xf numFmtId="4" fontId="4" fillId="9" borderId="21" xfId="2" applyNumberFormat="1" applyFont="1" applyFill="1" applyBorder="1" applyAlignment="1" applyProtection="1"/>
    <xf numFmtId="3" fontId="4" fillId="9" borderId="14" xfId="2" applyNumberFormat="1" applyFont="1" applyFill="1" applyBorder="1" applyAlignment="1" applyProtection="1">
      <protection locked="0"/>
    </xf>
    <xf numFmtId="3" fontId="5" fillId="9" borderId="20" xfId="2" applyNumberFormat="1" applyFont="1" applyFill="1" applyBorder="1" applyAlignment="1" applyProtection="1"/>
    <xf numFmtId="3" fontId="5" fillId="9" borderId="17" xfId="2" applyNumberFormat="1" applyFont="1" applyFill="1" applyBorder="1" applyAlignment="1" applyProtection="1"/>
    <xf numFmtId="3" fontId="4" fillId="9" borderId="21" xfId="2" applyNumberFormat="1" applyFont="1" applyFill="1" applyBorder="1" applyAlignment="1" applyProtection="1"/>
    <xf numFmtId="3" fontId="4" fillId="11" borderId="14" xfId="3" applyNumberFormat="1" applyFont="1" applyFill="1" applyBorder="1" applyAlignment="1" applyProtection="1">
      <protection locked="0"/>
    </xf>
    <xf numFmtId="3" fontId="5" fillId="11" borderId="16" xfId="3" applyNumberFormat="1" applyFont="1" applyFill="1" applyBorder="1" applyAlignment="1" applyProtection="1">
      <alignment horizontal="center"/>
      <protection locked="0"/>
    </xf>
    <xf numFmtId="3" fontId="5" fillId="11" borderId="17" xfId="3" applyNumberFormat="1" applyFont="1" applyFill="1" applyBorder="1" applyAlignment="1" applyProtection="1">
      <alignment horizontal="center"/>
      <protection locked="0"/>
    </xf>
    <xf numFmtId="3" fontId="5" fillId="11" borderId="16" xfId="2" applyNumberFormat="1" applyFont="1" applyFill="1" applyBorder="1" applyAlignment="1" applyProtection="1">
      <protection locked="0"/>
    </xf>
    <xf numFmtId="4" fontId="5" fillId="11" borderId="16" xfId="2" applyNumberFormat="1" applyFont="1" applyFill="1" applyBorder="1" applyAlignment="1" applyProtection="1">
      <protection locked="0"/>
    </xf>
    <xf numFmtId="4" fontId="5" fillId="11" borderId="0" xfId="2" applyNumberFormat="1" applyFont="1" applyFill="1" applyBorder="1" applyAlignment="1" applyProtection="1">
      <protection locked="0"/>
    </xf>
    <xf numFmtId="4" fontId="5" fillId="11" borderId="4" xfId="2" applyNumberFormat="1" applyFont="1" applyFill="1" applyBorder="1" applyAlignment="1" applyProtection="1">
      <protection locked="0"/>
    </xf>
    <xf numFmtId="4" fontId="4" fillId="11" borderId="17" xfId="2" applyNumberFormat="1" applyFont="1" applyFill="1" applyBorder="1" applyAlignment="1" applyProtection="1"/>
    <xf numFmtId="4" fontId="5" fillId="11" borderId="17" xfId="2" applyNumberFormat="1" applyFont="1" applyFill="1" applyBorder="1" applyAlignment="1" applyProtection="1">
      <protection locked="0"/>
    </xf>
    <xf numFmtId="4" fontId="5" fillId="11" borderId="18" xfId="2" applyNumberFormat="1" applyFont="1" applyFill="1" applyBorder="1" applyAlignment="1" applyProtection="1">
      <protection locked="0"/>
    </xf>
    <xf numFmtId="4" fontId="5" fillId="12" borderId="16" xfId="2" applyNumberFormat="1" applyFont="1" applyFill="1" applyBorder="1" applyAlignment="1" applyProtection="1">
      <protection locked="0"/>
    </xf>
    <xf numFmtId="4" fontId="5" fillId="12" borderId="0" xfId="2" applyNumberFormat="1" applyFont="1" applyFill="1" applyBorder="1" applyAlignment="1" applyProtection="1">
      <protection locked="0"/>
    </xf>
    <xf numFmtId="4" fontId="5" fillId="11" borderId="17" xfId="2" applyNumberFormat="1" applyFont="1" applyFill="1" applyBorder="1" applyAlignment="1" applyProtection="1"/>
    <xf numFmtId="4" fontId="4" fillId="11" borderId="19" xfId="2" applyNumberFormat="1" applyFont="1" applyFill="1" applyBorder="1" applyAlignment="1" applyProtection="1"/>
    <xf numFmtId="4" fontId="5" fillId="11" borderId="14" xfId="2" applyNumberFormat="1" applyFont="1" applyFill="1" applyBorder="1" applyAlignment="1" applyProtection="1"/>
    <xf numFmtId="4" fontId="5" fillId="11" borderId="20" xfId="2" applyNumberFormat="1" applyFont="1" applyFill="1" applyBorder="1" applyAlignment="1" applyProtection="1"/>
    <xf numFmtId="4" fontId="4" fillId="11" borderId="21" xfId="2" applyNumberFormat="1" applyFont="1" applyFill="1" applyBorder="1" applyAlignment="1" applyProtection="1"/>
    <xf numFmtId="3" fontId="4" fillId="11" borderId="14" xfId="2" applyNumberFormat="1" applyFont="1" applyFill="1" applyBorder="1" applyAlignment="1" applyProtection="1">
      <protection locked="0"/>
    </xf>
    <xf numFmtId="3" fontId="5" fillId="11" borderId="20" xfId="2" applyNumberFormat="1" applyFont="1" applyFill="1" applyBorder="1" applyAlignment="1" applyProtection="1"/>
    <xf numFmtId="3" fontId="5" fillId="11" borderId="17" xfId="2" applyNumberFormat="1" applyFont="1" applyFill="1" applyBorder="1" applyAlignment="1" applyProtection="1"/>
    <xf numFmtId="3" fontId="4" fillId="11" borderId="21" xfId="2" applyNumberFormat="1" applyFont="1" applyFill="1" applyBorder="1" applyAlignment="1" applyProtection="1"/>
    <xf numFmtId="3" fontId="4" fillId="13" borderId="14" xfId="3" applyNumberFormat="1" applyFont="1" applyFill="1" applyBorder="1" applyAlignment="1" applyProtection="1">
      <protection locked="0"/>
    </xf>
    <xf numFmtId="3" fontId="5" fillId="13" borderId="16" xfId="3" applyNumberFormat="1" applyFont="1" applyFill="1" applyBorder="1" applyAlignment="1" applyProtection="1">
      <alignment horizontal="center"/>
      <protection locked="0"/>
    </xf>
    <xf numFmtId="3" fontId="5" fillId="13" borderId="17" xfId="3" applyNumberFormat="1" applyFont="1" applyFill="1" applyBorder="1" applyAlignment="1" applyProtection="1">
      <alignment horizontal="center"/>
      <protection locked="0"/>
    </xf>
    <xf numFmtId="3" fontId="5" fillId="13" borderId="16" xfId="2" applyNumberFormat="1" applyFont="1" applyFill="1" applyBorder="1" applyAlignment="1" applyProtection="1">
      <protection locked="0"/>
    </xf>
    <xf numFmtId="4" fontId="5" fillId="13" borderId="16" xfId="2" applyNumberFormat="1" applyFont="1" applyFill="1" applyBorder="1" applyAlignment="1" applyProtection="1">
      <protection locked="0"/>
    </xf>
    <xf numFmtId="4" fontId="5" fillId="13" borderId="0" xfId="2" applyNumberFormat="1" applyFont="1" applyFill="1" applyBorder="1" applyAlignment="1" applyProtection="1">
      <protection locked="0"/>
    </xf>
    <xf numFmtId="4" fontId="5" fillId="13" borderId="4" xfId="2" applyNumberFormat="1" applyFont="1" applyFill="1" applyBorder="1" applyAlignment="1" applyProtection="1">
      <protection locked="0"/>
    </xf>
    <xf numFmtId="4" fontId="4" fillId="13" borderId="17" xfId="2" applyNumberFormat="1" applyFont="1" applyFill="1" applyBorder="1" applyAlignment="1" applyProtection="1"/>
    <xf numFmtId="4" fontId="5" fillId="13" borderId="17" xfId="2" applyNumberFormat="1" applyFont="1" applyFill="1" applyBorder="1" applyAlignment="1" applyProtection="1">
      <protection locked="0"/>
    </xf>
    <xf numFmtId="4" fontId="5" fillId="13" borderId="18" xfId="2" applyNumberFormat="1" applyFont="1" applyFill="1" applyBorder="1" applyAlignment="1" applyProtection="1">
      <protection locked="0"/>
    </xf>
    <xf numFmtId="4" fontId="5" fillId="14" borderId="16" xfId="2" applyNumberFormat="1" applyFont="1" applyFill="1" applyBorder="1" applyAlignment="1" applyProtection="1">
      <protection locked="0"/>
    </xf>
    <xf numFmtId="4" fontId="5" fillId="14" borderId="0" xfId="2" applyNumberFormat="1" applyFont="1" applyFill="1" applyBorder="1" applyAlignment="1" applyProtection="1">
      <protection locked="0"/>
    </xf>
    <xf numFmtId="4" fontId="5" fillId="13" borderId="17" xfId="2" applyNumberFormat="1" applyFont="1" applyFill="1" applyBorder="1" applyAlignment="1" applyProtection="1"/>
    <xf numFmtId="4" fontId="4" fillId="13" borderId="19" xfId="2" applyNumberFormat="1" applyFont="1" applyFill="1" applyBorder="1" applyAlignment="1" applyProtection="1"/>
    <xf numFmtId="4" fontId="5" fillId="13" borderId="14" xfId="2" applyNumberFormat="1" applyFont="1" applyFill="1" applyBorder="1" applyAlignment="1" applyProtection="1"/>
    <xf numFmtId="4" fontId="5" fillId="13" borderId="20" xfId="2" applyNumberFormat="1" applyFont="1" applyFill="1" applyBorder="1" applyAlignment="1" applyProtection="1"/>
    <xf numFmtId="4" fontId="4" fillId="13" borderId="21" xfId="2" applyNumberFormat="1" applyFont="1" applyFill="1" applyBorder="1" applyAlignment="1" applyProtection="1"/>
    <xf numFmtId="3" fontId="4" fillId="13" borderId="14" xfId="2" applyNumberFormat="1" applyFont="1" applyFill="1" applyBorder="1" applyAlignment="1" applyProtection="1">
      <protection locked="0"/>
    </xf>
    <xf numFmtId="3" fontId="5" fillId="13" borderId="20" xfId="2" applyNumberFormat="1" applyFont="1" applyFill="1" applyBorder="1" applyAlignment="1" applyProtection="1"/>
    <xf numFmtId="3" fontId="5" fillId="13" borderId="17" xfId="2" applyNumberFormat="1" applyFont="1" applyFill="1" applyBorder="1" applyAlignment="1" applyProtection="1"/>
    <xf numFmtId="3" fontId="4" fillId="13" borderId="21" xfId="2" applyNumberFormat="1" applyFont="1" applyFill="1" applyBorder="1" applyAlignment="1" applyProtection="1"/>
    <xf numFmtId="3" fontId="4" fillId="15" borderId="14" xfId="3" applyNumberFormat="1" applyFont="1" applyFill="1" applyBorder="1" applyAlignment="1" applyProtection="1">
      <protection locked="0"/>
    </xf>
    <xf numFmtId="3" fontId="5" fillId="15" borderId="16" xfId="3" applyNumberFormat="1" applyFont="1" applyFill="1" applyBorder="1" applyAlignment="1" applyProtection="1">
      <alignment horizontal="center"/>
      <protection locked="0"/>
    </xf>
    <xf numFmtId="3" fontId="5" fillId="15" borderId="17" xfId="3" applyNumberFormat="1" applyFont="1" applyFill="1" applyBorder="1" applyAlignment="1" applyProtection="1">
      <alignment horizontal="center"/>
      <protection locked="0"/>
    </xf>
    <xf numFmtId="3" fontId="5" fillId="15" borderId="16" xfId="2" applyNumberFormat="1" applyFont="1" applyFill="1" applyBorder="1" applyAlignment="1" applyProtection="1">
      <protection locked="0"/>
    </xf>
    <xf numFmtId="4" fontId="5" fillId="15" borderId="16" xfId="2" applyNumberFormat="1" applyFont="1" applyFill="1" applyBorder="1" applyAlignment="1" applyProtection="1">
      <protection locked="0"/>
    </xf>
    <xf numFmtId="4" fontId="5" fillId="15" borderId="0" xfId="2" applyNumberFormat="1" applyFont="1" applyFill="1" applyBorder="1" applyAlignment="1" applyProtection="1">
      <protection locked="0"/>
    </xf>
    <xf numFmtId="4" fontId="5" fillId="15" borderId="4" xfId="2" applyNumberFormat="1" applyFont="1" applyFill="1" applyBorder="1" applyAlignment="1" applyProtection="1">
      <protection locked="0"/>
    </xf>
    <xf numFmtId="4" fontId="4" fillId="15" borderId="17" xfId="2" applyNumberFormat="1" applyFont="1" applyFill="1" applyBorder="1" applyAlignment="1" applyProtection="1"/>
    <xf numFmtId="4" fontId="5" fillId="15" borderId="17" xfId="2" applyNumberFormat="1" applyFont="1" applyFill="1" applyBorder="1" applyAlignment="1" applyProtection="1">
      <protection locked="0"/>
    </xf>
    <xf numFmtId="4" fontId="5" fillId="15" borderId="18" xfId="2" applyNumberFormat="1" applyFont="1" applyFill="1" applyBorder="1" applyAlignment="1" applyProtection="1">
      <protection locked="0"/>
    </xf>
    <xf numFmtId="4" fontId="5" fillId="16" borderId="16" xfId="2" applyNumberFormat="1" applyFont="1" applyFill="1" applyBorder="1" applyAlignment="1" applyProtection="1">
      <protection locked="0"/>
    </xf>
    <xf numFmtId="4" fontId="5" fillId="16" borderId="0" xfId="2" applyNumberFormat="1" applyFont="1" applyFill="1" applyBorder="1" applyAlignment="1" applyProtection="1">
      <protection locked="0"/>
    </xf>
    <xf numFmtId="4" fontId="5" fillId="15" borderId="17" xfId="2" applyNumberFormat="1" applyFont="1" applyFill="1" applyBorder="1" applyAlignment="1" applyProtection="1"/>
    <xf numFmtId="4" fontId="4" fillId="15" borderId="19" xfId="2" applyNumberFormat="1" applyFont="1" applyFill="1" applyBorder="1" applyAlignment="1" applyProtection="1"/>
    <xf numFmtId="4" fontId="5" fillId="15" borderId="14" xfId="2" applyNumberFormat="1" applyFont="1" applyFill="1" applyBorder="1" applyAlignment="1" applyProtection="1"/>
    <xf numFmtId="4" fontId="5" fillId="15" borderId="20" xfId="2" applyNumberFormat="1" applyFont="1" applyFill="1" applyBorder="1" applyAlignment="1" applyProtection="1"/>
    <xf numFmtId="4" fontId="4" fillId="15" borderId="21" xfId="2" applyNumberFormat="1" applyFont="1" applyFill="1" applyBorder="1" applyAlignment="1" applyProtection="1"/>
    <xf numFmtId="3" fontId="4" fillId="15" borderId="14" xfId="2" applyNumberFormat="1" applyFont="1" applyFill="1" applyBorder="1" applyAlignment="1" applyProtection="1">
      <protection locked="0"/>
    </xf>
    <xf numFmtId="3" fontId="5" fillId="15" borderId="20" xfId="2" applyNumberFormat="1" applyFont="1" applyFill="1" applyBorder="1" applyAlignment="1" applyProtection="1"/>
    <xf numFmtId="3" fontId="5" fillId="15" borderId="17" xfId="2" applyNumberFormat="1" applyFont="1" applyFill="1" applyBorder="1" applyAlignment="1" applyProtection="1"/>
    <xf numFmtId="3" fontId="4" fillId="15" borderId="21" xfId="2" applyNumberFormat="1" applyFont="1" applyFill="1" applyBorder="1" applyAlignment="1" applyProtection="1"/>
    <xf numFmtId="3" fontId="4" fillId="17" borderId="14" xfId="3" applyNumberFormat="1" applyFont="1" applyFill="1" applyBorder="1" applyAlignment="1" applyProtection="1">
      <protection locked="0"/>
    </xf>
    <xf numFmtId="3" fontId="5" fillId="17" borderId="16" xfId="3" applyNumberFormat="1" applyFont="1" applyFill="1" applyBorder="1" applyAlignment="1" applyProtection="1">
      <alignment horizontal="center"/>
      <protection locked="0"/>
    </xf>
    <xf numFmtId="3" fontId="5" fillId="17" borderId="17" xfId="3" applyNumberFormat="1" applyFont="1" applyFill="1" applyBorder="1" applyAlignment="1" applyProtection="1">
      <alignment horizontal="center"/>
      <protection locked="0"/>
    </xf>
    <xf numFmtId="3" fontId="4" fillId="17" borderId="16" xfId="2" applyNumberFormat="1" applyFont="1" applyFill="1" applyBorder="1" applyAlignment="1" applyProtection="1">
      <protection locked="0"/>
    </xf>
    <xf numFmtId="4" fontId="4" fillId="17" borderId="16" xfId="2" applyNumberFormat="1" applyFont="1" applyFill="1" applyBorder="1" applyAlignment="1" applyProtection="1">
      <protection locked="0"/>
    </xf>
    <xf numFmtId="4" fontId="4" fillId="17" borderId="0" xfId="2" applyNumberFormat="1" applyFont="1" applyFill="1" applyBorder="1" applyAlignment="1" applyProtection="1">
      <protection locked="0"/>
    </xf>
    <xf numFmtId="4" fontId="5" fillId="17" borderId="4" xfId="2" applyNumberFormat="1" applyFont="1" applyFill="1" applyBorder="1" applyAlignment="1" applyProtection="1">
      <protection locked="0"/>
    </xf>
    <xf numFmtId="4" fontId="5" fillId="17" borderId="16" xfId="2" applyNumberFormat="1" applyFont="1" applyFill="1" applyBorder="1" applyAlignment="1" applyProtection="1">
      <protection locked="0"/>
    </xf>
    <xf numFmtId="4" fontId="4" fillId="17" borderId="17" xfId="2" applyNumberFormat="1" applyFont="1" applyFill="1" applyBorder="1" applyAlignment="1" applyProtection="1"/>
    <xf numFmtId="4" fontId="5" fillId="17" borderId="17" xfId="2" applyNumberFormat="1" applyFont="1" applyFill="1" applyBorder="1" applyAlignment="1" applyProtection="1">
      <protection locked="0"/>
    </xf>
    <xf numFmtId="4" fontId="5" fillId="17" borderId="18" xfId="2" applyNumberFormat="1" applyFont="1" applyFill="1" applyBorder="1" applyAlignment="1" applyProtection="1">
      <protection locked="0"/>
    </xf>
    <xf numFmtId="4" fontId="5" fillId="18" borderId="16" xfId="2" applyNumberFormat="1" applyFont="1" applyFill="1" applyBorder="1" applyAlignment="1" applyProtection="1">
      <protection locked="0"/>
    </xf>
    <xf numFmtId="4" fontId="5" fillId="18" borderId="0" xfId="2" applyNumberFormat="1" applyFont="1" applyFill="1" applyBorder="1" applyAlignment="1" applyProtection="1">
      <protection locked="0"/>
    </xf>
    <xf numFmtId="4" fontId="5" fillId="17" borderId="17" xfId="2" applyNumberFormat="1" applyFont="1" applyFill="1" applyBorder="1" applyAlignment="1" applyProtection="1"/>
    <xf numFmtId="4" fontId="4" fillId="17" borderId="19" xfId="2" applyNumberFormat="1" applyFont="1" applyFill="1" applyBorder="1" applyAlignment="1" applyProtection="1"/>
    <xf numFmtId="4" fontId="5" fillId="17" borderId="14" xfId="2" applyNumberFormat="1" applyFont="1" applyFill="1" applyBorder="1" applyAlignment="1" applyProtection="1"/>
    <xf numFmtId="4" fontId="5" fillId="17" borderId="20" xfId="2" applyNumberFormat="1" applyFont="1" applyFill="1" applyBorder="1" applyAlignment="1" applyProtection="1"/>
    <xf numFmtId="4" fontId="4" fillId="17" borderId="21" xfId="2" applyNumberFormat="1" applyFont="1" applyFill="1" applyBorder="1" applyAlignment="1" applyProtection="1"/>
    <xf numFmtId="3" fontId="4" fillId="17" borderId="14" xfId="2" applyNumberFormat="1" applyFont="1" applyFill="1" applyBorder="1" applyAlignment="1" applyProtection="1">
      <protection locked="0"/>
    </xf>
    <xf numFmtId="3" fontId="5" fillId="17" borderId="20" xfId="2" applyNumberFormat="1" applyFont="1" applyFill="1" applyBorder="1" applyAlignment="1" applyProtection="1"/>
    <xf numFmtId="3" fontId="5" fillId="17" borderId="17" xfId="2" applyNumberFormat="1" applyFont="1" applyFill="1" applyBorder="1" applyAlignment="1" applyProtection="1"/>
    <xf numFmtId="3" fontId="4" fillId="17" borderId="21" xfId="2" applyNumberFormat="1" applyFont="1" applyFill="1" applyBorder="1" applyAlignment="1" applyProtection="1"/>
    <xf numFmtId="0" fontId="4" fillId="0" borderId="0" xfId="0" applyFont="1" applyProtection="1">
      <protection locked="0"/>
    </xf>
    <xf numFmtId="3" fontId="7" fillId="0" borderId="22" xfId="2" applyNumberFormat="1" applyFont="1" applyBorder="1" applyAlignment="1" applyProtection="1">
      <alignment horizontal="center"/>
    </xf>
    <xf numFmtId="3" fontId="7" fillId="0" borderId="23" xfId="2" applyNumberFormat="1" applyFont="1" applyBorder="1" applyAlignment="1" applyProtection="1">
      <alignment horizontal="center"/>
    </xf>
    <xf numFmtId="3" fontId="5" fillId="0" borderId="23" xfId="2" applyNumberFormat="1" applyFont="1" applyFill="1" applyBorder="1" applyAlignment="1" applyProtection="1">
      <alignment horizontal="center"/>
    </xf>
    <xf numFmtId="3" fontId="5" fillId="0" borderId="23" xfId="2" applyNumberFormat="1" applyFont="1" applyBorder="1" applyAlignment="1" applyProtection="1">
      <alignment horizontal="center"/>
    </xf>
    <xf numFmtId="3" fontId="5" fillId="0" borderId="23" xfId="2" applyNumberFormat="1" applyFont="1" applyBorder="1" applyAlignment="1" applyProtection="1"/>
    <xf numFmtId="3" fontId="5" fillId="19" borderId="23" xfId="2" applyNumberFormat="1" applyFont="1" applyFill="1" applyBorder="1" applyAlignment="1" applyProtection="1"/>
    <xf numFmtId="4" fontId="12" fillId="0" borderId="23" xfId="2" applyNumberFormat="1" applyFont="1" applyFill="1" applyBorder="1" applyAlignment="1" applyProtection="1">
      <alignment horizontal="right"/>
    </xf>
    <xf numFmtId="4" fontId="5" fillId="4" borderId="23" xfId="2" applyNumberFormat="1" applyFont="1" applyFill="1" applyBorder="1" applyAlignment="1" applyProtection="1">
      <protection locked="0"/>
    </xf>
    <xf numFmtId="3" fontId="5" fillId="0" borderId="23" xfId="2" applyNumberFormat="1" applyFont="1" applyFill="1" applyBorder="1" applyAlignment="1" applyProtection="1"/>
    <xf numFmtId="4" fontId="12" fillId="0" borderId="23" xfId="2" applyNumberFormat="1" applyFont="1" applyFill="1" applyBorder="1" applyAlignment="1" applyProtection="1"/>
    <xf numFmtId="3" fontId="4" fillId="0" borderId="23" xfId="2" applyNumberFormat="1" applyFont="1" applyFill="1" applyBorder="1" applyAlignment="1" applyProtection="1">
      <alignment horizontal="centerContinuous"/>
    </xf>
    <xf numFmtId="3" fontId="4" fillId="19" borderId="24" xfId="2" applyNumberFormat="1" applyFont="1" applyFill="1" applyBorder="1" applyAlignment="1" applyProtection="1"/>
    <xf numFmtId="3" fontId="4" fillId="19" borderId="25" xfId="2" applyNumberFormat="1" applyFont="1" applyFill="1" applyBorder="1" applyAlignment="1" applyProtection="1"/>
    <xf numFmtId="4" fontId="5" fillId="0" borderId="26" xfId="2" applyNumberFormat="1" applyFont="1" applyFill="1" applyBorder="1" applyAlignment="1" applyProtection="1"/>
    <xf numFmtId="4" fontId="5" fillId="0" borderId="27" xfId="2" applyNumberFormat="1" applyFont="1" applyFill="1" applyBorder="1" applyAlignment="1" applyProtection="1"/>
    <xf numFmtId="4" fontId="4" fillId="0" borderId="25" xfId="2" applyNumberFormat="1" applyFont="1" applyFill="1" applyBorder="1" applyAlignment="1" applyProtection="1"/>
    <xf numFmtId="0" fontId="5" fillId="0" borderId="0" xfId="0" applyFont="1" applyBorder="1" applyProtection="1">
      <protection locked="0"/>
    </xf>
    <xf numFmtId="3" fontId="4" fillId="7" borderId="28" xfId="2" applyNumberFormat="1" applyFont="1" applyFill="1" applyBorder="1" applyAlignment="1" applyProtection="1"/>
    <xf numFmtId="3" fontId="4" fillId="7" borderId="29" xfId="2" applyNumberFormat="1" applyFont="1" applyFill="1" applyBorder="1" applyAlignment="1" applyProtection="1">
      <alignment horizontal="center"/>
    </xf>
    <xf numFmtId="3" fontId="5" fillId="7" borderId="30" xfId="2" applyNumberFormat="1" applyFont="1" applyFill="1" applyBorder="1" applyAlignment="1" applyProtection="1">
      <alignment horizontal="center"/>
    </xf>
    <xf numFmtId="3" fontId="5" fillId="7" borderId="30" xfId="2" applyNumberFormat="1" applyFont="1" applyFill="1" applyBorder="1" applyAlignment="1" applyProtection="1"/>
    <xf numFmtId="3" fontId="5" fillId="4" borderId="29" xfId="2" applyNumberFormat="1" applyFont="1" applyFill="1" applyBorder="1" applyAlignment="1" applyProtection="1"/>
    <xf numFmtId="3" fontId="4" fillId="7" borderId="30" xfId="2" applyNumberFormat="1" applyFont="1" applyFill="1" applyBorder="1" applyAlignment="1" applyProtection="1"/>
    <xf numFmtId="3" fontId="5" fillId="7" borderId="31" xfId="2" applyNumberFormat="1" applyFont="1" applyFill="1" applyBorder="1" applyAlignment="1" applyProtection="1"/>
    <xf numFmtId="3" fontId="5" fillId="7" borderId="32" xfId="2" applyNumberFormat="1" applyFont="1" applyFill="1" applyBorder="1" applyAlignment="1" applyProtection="1"/>
    <xf numFmtId="4" fontId="5" fillId="7" borderId="30" xfId="2" applyNumberFormat="1" applyFont="1" applyFill="1" applyBorder="1" applyAlignment="1" applyProtection="1"/>
    <xf numFmtId="4" fontId="13" fillId="7" borderId="33" xfId="2" applyNumberFormat="1" applyFont="1" applyFill="1" applyBorder="1" applyAlignment="1" applyProtection="1"/>
    <xf numFmtId="3" fontId="4" fillId="0" borderId="34" xfId="2" applyNumberFormat="1" applyFont="1" applyBorder="1" applyAlignment="1" applyProtection="1">
      <alignment horizontal="center"/>
    </xf>
    <xf numFmtId="3" fontId="8" fillId="19" borderId="14" xfId="2" applyNumberFormat="1" applyFont="1" applyFill="1" applyBorder="1" applyAlignment="1" applyProtection="1">
      <alignment horizontal="center"/>
    </xf>
    <xf numFmtId="3" fontId="5" fillId="19" borderId="16" xfId="2" applyNumberFormat="1" applyFont="1" applyFill="1" applyBorder="1" applyAlignment="1" applyProtection="1">
      <alignment horizontal="center"/>
    </xf>
    <xf numFmtId="0" fontId="5" fillId="8" borderId="35" xfId="2" applyFont="1" applyFill="1" applyBorder="1" applyAlignment="1" applyProtection="1">
      <alignment horizontal="center"/>
      <protection locked="0"/>
    </xf>
    <xf numFmtId="3" fontId="4" fillId="0" borderId="36" xfId="2" applyNumberFormat="1" applyFont="1" applyBorder="1" applyAlignment="1" applyProtection="1">
      <alignment horizontal="center"/>
    </xf>
    <xf numFmtId="3" fontId="5" fillId="0" borderId="37" xfId="2" applyNumberFormat="1" applyFont="1" applyBorder="1" applyAlignment="1" applyProtection="1">
      <alignment horizontal="center"/>
    </xf>
    <xf numFmtId="3" fontId="5" fillId="0" borderId="20" xfId="2" applyNumberFormat="1" applyFont="1" applyBorder="1" applyAlignment="1" applyProtection="1">
      <alignment horizontal="center"/>
    </xf>
    <xf numFmtId="3" fontId="5" fillId="19" borderId="14" xfId="2" applyNumberFormat="1" applyFont="1" applyFill="1" applyBorder="1" applyAlignment="1" applyProtection="1">
      <alignment horizontal="center"/>
    </xf>
    <xf numFmtId="3" fontId="5" fillId="19" borderId="20" xfId="2" applyNumberFormat="1" applyFont="1" applyFill="1" applyBorder="1" applyAlignment="1" applyProtection="1">
      <alignment horizontal="center"/>
    </xf>
    <xf numFmtId="3" fontId="14" fillId="9" borderId="4" xfId="2" applyNumberFormat="1" applyFont="1" applyFill="1" applyBorder="1" applyAlignment="1" applyProtection="1">
      <protection locked="0"/>
    </xf>
    <xf numFmtId="3" fontId="15" fillId="9" borderId="20" xfId="2" applyNumberFormat="1" applyFont="1" applyFill="1" applyBorder="1" applyAlignment="1" applyProtection="1">
      <protection locked="0"/>
    </xf>
    <xf numFmtId="3" fontId="14" fillId="11" borderId="4" xfId="2" applyNumberFormat="1" applyFont="1" applyFill="1" applyBorder="1" applyAlignment="1" applyProtection="1">
      <protection locked="0"/>
    </xf>
    <xf numFmtId="3" fontId="15" fillId="11" borderId="20" xfId="2" applyNumberFormat="1" applyFont="1" applyFill="1" applyBorder="1" applyAlignment="1" applyProtection="1">
      <protection locked="0"/>
    </xf>
    <xf numFmtId="3" fontId="14" fillId="13" borderId="4" xfId="2" applyNumberFormat="1" applyFont="1" applyFill="1" applyBorder="1" applyAlignment="1" applyProtection="1">
      <protection locked="0"/>
    </xf>
    <xf numFmtId="3" fontId="15" fillId="13" borderId="20" xfId="2" applyNumberFormat="1" applyFont="1" applyFill="1" applyBorder="1" applyAlignment="1" applyProtection="1">
      <protection locked="0"/>
    </xf>
    <xf numFmtId="3" fontId="14" fillId="15" borderId="4" xfId="2" applyNumberFormat="1" applyFont="1" applyFill="1" applyBorder="1" applyAlignment="1" applyProtection="1">
      <protection locked="0"/>
    </xf>
    <xf numFmtId="3" fontId="15" fillId="15" borderId="20" xfId="2" applyNumberFormat="1" applyFont="1" applyFill="1" applyBorder="1" applyAlignment="1" applyProtection="1">
      <protection locked="0"/>
    </xf>
    <xf numFmtId="3" fontId="5" fillId="17" borderId="16" xfId="2" applyNumberFormat="1" applyFont="1" applyFill="1" applyBorder="1" applyAlignment="1" applyProtection="1">
      <protection locked="0"/>
    </xf>
    <xf numFmtId="4" fontId="5" fillId="17" borderId="0" xfId="2" applyNumberFormat="1" applyFont="1" applyFill="1" applyBorder="1" applyAlignment="1" applyProtection="1">
      <protection locked="0"/>
    </xf>
    <xf numFmtId="3" fontId="14" fillId="17" borderId="4" xfId="2" applyNumberFormat="1" applyFont="1" applyFill="1" applyBorder="1" applyAlignment="1" applyProtection="1">
      <protection locked="0"/>
    </xf>
    <xf numFmtId="3" fontId="15" fillId="17" borderId="20" xfId="2" applyNumberFormat="1" applyFont="1" applyFill="1" applyBorder="1" applyAlignment="1" applyProtection="1">
      <protection locked="0"/>
    </xf>
    <xf numFmtId="3" fontId="4" fillId="0" borderId="24" xfId="2" applyNumberFormat="1" applyFont="1" applyFill="1" applyBorder="1" applyAlignment="1" applyProtection="1"/>
    <xf numFmtId="3" fontId="4" fillId="0" borderId="25" xfId="2" applyNumberFormat="1" applyFont="1" applyFill="1" applyBorder="1" applyAlignment="1" applyProtection="1"/>
    <xf numFmtId="3" fontId="5" fillId="7" borderId="29" xfId="2" applyNumberFormat="1" applyFont="1" applyFill="1" applyBorder="1" applyAlignment="1" applyProtection="1">
      <alignment horizontal="center"/>
    </xf>
    <xf numFmtId="3" fontId="5" fillId="7" borderId="29" xfId="2" applyNumberFormat="1" applyFont="1" applyFill="1" applyBorder="1" applyAlignment="1" applyProtection="1"/>
    <xf numFmtId="3" fontId="4" fillId="7" borderId="29" xfId="2" applyNumberFormat="1" applyFont="1" applyFill="1" applyBorder="1" applyAlignment="1" applyProtection="1"/>
    <xf numFmtId="3" fontId="5" fillId="7" borderId="26" xfId="2" applyNumberFormat="1" applyFont="1" applyFill="1" applyBorder="1" applyAlignment="1" applyProtection="1"/>
    <xf numFmtId="3" fontId="5" fillId="7" borderId="25" xfId="2" applyNumberFormat="1" applyFont="1" applyFill="1" applyBorder="1" applyAlignment="1" applyProtection="1"/>
    <xf numFmtId="4" fontId="5" fillId="20" borderId="4" xfId="2" applyNumberFormat="1" applyFont="1" applyFill="1" applyBorder="1" applyAlignment="1" applyProtection="1">
      <protection locked="0"/>
    </xf>
    <xf numFmtId="3" fontId="4" fillId="0" borderId="14" xfId="2" applyNumberFormat="1" applyFont="1" applyBorder="1" applyAlignment="1" applyProtection="1">
      <protection locked="0"/>
    </xf>
    <xf numFmtId="3" fontId="5" fillId="0" borderId="16" xfId="2" applyNumberFormat="1" applyFont="1" applyFill="1" applyBorder="1" applyAlignment="1" applyProtection="1">
      <alignment horizontal="center"/>
      <protection locked="0"/>
    </xf>
    <xf numFmtId="3" fontId="5" fillId="0" borderId="17" xfId="2" applyNumberFormat="1" applyFont="1" applyFill="1" applyBorder="1" applyAlignment="1" applyProtection="1">
      <alignment horizontal="center"/>
      <protection locked="0"/>
    </xf>
    <xf numFmtId="3" fontId="5" fillId="0" borderId="16" xfId="2" applyNumberFormat="1" applyFont="1" applyBorder="1" applyAlignment="1" applyProtection="1">
      <alignment horizontal="center"/>
      <protection locked="0"/>
    </xf>
    <xf numFmtId="3" fontId="5" fillId="0" borderId="16" xfId="2" applyNumberFormat="1" applyFont="1" applyBorder="1" applyAlignment="1" applyProtection="1">
      <protection locked="0"/>
    </xf>
    <xf numFmtId="4" fontId="5" fillId="0" borderId="16" xfId="2" applyNumberFormat="1" applyFont="1" applyBorder="1" applyAlignment="1" applyProtection="1">
      <protection locked="0"/>
    </xf>
    <xf numFmtId="4" fontId="5" fillId="0" borderId="0" xfId="2" applyNumberFormat="1" applyFont="1" applyBorder="1" applyAlignment="1" applyProtection="1">
      <protection locked="0"/>
    </xf>
    <xf numFmtId="4" fontId="5" fillId="3" borderId="4" xfId="2" applyNumberFormat="1" applyFont="1" applyFill="1" applyBorder="1" applyAlignment="1" applyProtection="1">
      <protection locked="0"/>
    </xf>
    <xf numFmtId="4" fontId="5" fillId="3" borderId="16" xfId="2" applyNumberFormat="1" applyFont="1" applyFill="1" applyBorder="1" applyAlignment="1" applyProtection="1">
      <protection locked="0"/>
    </xf>
    <xf numFmtId="4" fontId="4" fillId="0" borderId="17" xfId="2" applyNumberFormat="1" applyFont="1" applyFill="1" applyBorder="1" applyAlignment="1" applyProtection="1"/>
    <xf numFmtId="4" fontId="5" fillId="4" borderId="17" xfId="2" applyNumberFormat="1" applyFont="1" applyFill="1" applyBorder="1" applyAlignment="1" applyProtection="1">
      <protection locked="0"/>
    </xf>
    <xf numFmtId="4" fontId="5" fillId="4" borderId="18" xfId="2" applyNumberFormat="1" applyFont="1" applyFill="1" applyBorder="1" applyAlignment="1" applyProtection="1">
      <protection locked="0"/>
    </xf>
    <xf numFmtId="4" fontId="5" fillId="4" borderId="16" xfId="2" applyNumberFormat="1" applyFont="1" applyFill="1" applyBorder="1" applyAlignment="1" applyProtection="1">
      <protection locked="0"/>
    </xf>
    <xf numFmtId="4" fontId="5" fillId="4" borderId="0" xfId="2" applyNumberFormat="1" applyFont="1" applyFill="1" applyBorder="1" applyAlignment="1" applyProtection="1">
      <protection locked="0"/>
    </xf>
    <xf numFmtId="4" fontId="5" fillId="0" borderId="17" xfId="2" applyNumberFormat="1" applyFont="1" applyFill="1" applyBorder="1" applyAlignment="1" applyProtection="1"/>
    <xf numFmtId="4" fontId="4" fillId="0" borderId="19" xfId="2" applyNumberFormat="1" applyFont="1" applyBorder="1" applyAlignment="1" applyProtection="1"/>
    <xf numFmtId="4" fontId="5" fillId="0" borderId="14" xfId="2" applyNumberFormat="1" applyFont="1" applyBorder="1" applyAlignment="1" applyProtection="1"/>
    <xf numFmtId="4" fontId="5" fillId="0" borderId="20" xfId="2" applyNumberFormat="1" applyFont="1" applyBorder="1" applyAlignment="1" applyProtection="1"/>
    <xf numFmtId="4" fontId="4" fillId="0" borderId="21" xfId="2" applyNumberFormat="1" applyFont="1" applyBorder="1" applyAlignment="1" applyProtection="1"/>
    <xf numFmtId="3" fontId="14" fillId="3" borderId="14" xfId="2" applyNumberFormat="1" applyFont="1" applyFill="1" applyBorder="1" applyAlignment="1" applyProtection="1">
      <protection locked="0"/>
    </xf>
    <xf numFmtId="3" fontId="5" fillId="3" borderId="20" xfId="2" applyNumberFormat="1" applyFont="1" applyFill="1" applyBorder="1" applyAlignment="1" applyProtection="1"/>
    <xf numFmtId="3" fontId="5" fillId="0" borderId="17" xfId="2" applyNumberFormat="1" applyFont="1" applyFill="1" applyBorder="1" applyAlignment="1" applyProtection="1"/>
    <xf numFmtId="3" fontId="4" fillId="0" borderId="21" xfId="2" applyNumberFormat="1" applyFont="1" applyBorder="1" applyAlignment="1" applyProtection="1"/>
    <xf numFmtId="3" fontId="16" fillId="0" borderId="38" xfId="2" applyNumberFormat="1" applyFont="1" applyBorder="1" applyAlignment="1" applyProtection="1">
      <alignment horizontal="center"/>
    </xf>
    <xf numFmtId="3" fontId="16" fillId="0" borderId="39" xfId="2" applyNumberFormat="1" applyFont="1" applyBorder="1" applyAlignment="1" applyProtection="1">
      <alignment horizontal="center"/>
    </xf>
    <xf numFmtId="3" fontId="19" fillId="0" borderId="39" xfId="2" applyNumberFormat="1" applyFont="1" applyFill="1" applyBorder="1" applyAlignment="1" applyProtection="1">
      <alignment horizontal="center"/>
    </xf>
    <xf numFmtId="3" fontId="19" fillId="0" borderId="39" xfId="2" applyNumberFormat="1" applyFont="1" applyBorder="1" applyAlignment="1" applyProtection="1">
      <alignment horizontal="center"/>
    </xf>
    <xf numFmtId="3" fontId="19" fillId="0" borderId="39" xfId="2" applyNumberFormat="1" applyFont="1" applyBorder="1" applyAlignment="1" applyProtection="1"/>
    <xf numFmtId="3" fontId="19" fillId="0" borderId="39" xfId="2" applyNumberFormat="1" applyFont="1" applyFill="1" applyBorder="1" applyAlignment="1" applyProtection="1"/>
    <xf numFmtId="4" fontId="20" fillId="0" borderId="39" xfId="2" applyNumberFormat="1" applyFont="1" applyFill="1" applyBorder="1" applyAlignment="1" applyProtection="1">
      <alignment horizontal="right"/>
    </xf>
    <xf numFmtId="4" fontId="20" fillId="4" borderId="39" xfId="2" applyNumberFormat="1" applyFont="1" applyFill="1" applyBorder="1" applyAlignment="1" applyProtection="1">
      <alignment horizontal="right"/>
    </xf>
    <xf numFmtId="4" fontId="20" fillId="0" borderId="40" xfId="2" applyNumberFormat="1" applyFont="1" applyFill="1" applyBorder="1" applyAlignment="1" applyProtection="1">
      <alignment horizontal="right"/>
    </xf>
    <xf numFmtId="3" fontId="21" fillId="0" borderId="41" xfId="2" applyNumberFormat="1" applyFont="1" applyFill="1" applyBorder="1" applyAlignment="1" applyProtection="1"/>
    <xf numFmtId="4" fontId="21" fillId="0" borderId="42" xfId="2" applyNumberFormat="1" applyFont="1" applyFill="1" applyBorder="1" applyAlignment="1" applyProtection="1"/>
    <xf numFmtId="3" fontId="4" fillId="0" borderId="4" xfId="2" applyNumberFormat="1" applyFont="1" applyBorder="1" applyAlignment="1" applyProtection="1">
      <protection locked="0"/>
    </xf>
    <xf numFmtId="3" fontId="4" fillId="0" borderId="0" xfId="2" applyNumberFormat="1" applyFont="1" applyBorder="1" applyAlignment="1" applyProtection="1">
      <alignment horizontal="center"/>
      <protection locked="0"/>
    </xf>
    <xf numFmtId="3" fontId="5" fillId="0" borderId="0" xfId="2" applyNumberFormat="1" applyFont="1" applyFill="1" applyBorder="1" applyAlignment="1" applyProtection="1">
      <alignment horizontal="center"/>
      <protection locked="0"/>
    </xf>
    <xf numFmtId="3" fontId="5" fillId="0" borderId="0" xfId="2" applyNumberFormat="1" applyFont="1" applyBorder="1" applyAlignment="1" applyProtection="1">
      <alignment horizontal="center"/>
      <protection locked="0"/>
    </xf>
    <xf numFmtId="3" fontId="5" fillId="0" borderId="0" xfId="2" applyNumberFormat="1" applyFont="1" applyBorder="1" applyAlignment="1" applyProtection="1">
      <protection locked="0"/>
    </xf>
    <xf numFmtId="3" fontId="5" fillId="0" borderId="0" xfId="2" applyNumberFormat="1" applyFont="1" applyFill="1" applyBorder="1" applyAlignment="1" applyProtection="1">
      <protection locked="0"/>
    </xf>
    <xf numFmtId="3" fontId="5" fillId="4" borderId="0" xfId="2" applyNumberFormat="1" applyFont="1" applyFill="1" applyBorder="1" applyAlignment="1" applyProtection="1">
      <protection locked="0"/>
    </xf>
    <xf numFmtId="3" fontId="4" fillId="0" borderId="0" xfId="2" applyNumberFormat="1" applyFont="1" applyFill="1" applyBorder="1" applyAlignment="1" applyProtection="1">
      <protection locked="0"/>
    </xf>
    <xf numFmtId="3" fontId="5" fillId="0" borderId="0" xfId="2" applyNumberFormat="1" applyFont="1" applyFill="1" applyBorder="1" applyAlignment="1" applyProtection="1">
      <alignment horizontal="center" vertical="center"/>
      <protection locked="0"/>
    </xf>
    <xf numFmtId="3" fontId="5" fillId="7" borderId="1" xfId="2" applyNumberFormat="1" applyFont="1" applyFill="1" applyBorder="1" applyAlignment="1" applyProtection="1">
      <alignment horizontal="center" vertical="center"/>
      <protection locked="0"/>
    </xf>
    <xf numFmtId="3" fontId="5" fillId="0" borderId="43" xfId="2" applyNumberFormat="1" applyFont="1" applyFill="1" applyBorder="1" applyAlignment="1" applyProtection="1">
      <protection locked="0"/>
    </xf>
    <xf numFmtId="3" fontId="22" fillId="0" borderId="1" xfId="2" applyNumberFormat="1" applyFont="1" applyFill="1" applyBorder="1" applyAlignment="1" applyProtection="1">
      <alignment horizontal="center" vertical="center"/>
      <protection locked="0"/>
    </xf>
    <xf numFmtId="3" fontId="23" fillId="0" borderId="0" xfId="2" applyNumberFormat="1" applyFont="1" applyFill="1" applyBorder="1" applyAlignment="1" applyProtection="1">
      <alignment horizontal="center"/>
      <protection locked="0"/>
    </xf>
    <xf numFmtId="0" fontId="4" fillId="3" borderId="44" xfId="2" applyFont="1" applyFill="1" applyBorder="1" applyAlignment="1" applyProtection="1">
      <protection locked="0"/>
    </xf>
    <xf numFmtId="3" fontId="22" fillId="0" borderId="0" xfId="2" applyNumberFormat="1" applyFont="1" applyFill="1" applyBorder="1" applyAlignment="1" applyProtection="1">
      <alignment horizontal="center"/>
    </xf>
    <xf numFmtId="0" fontId="5" fillId="3" borderId="45" xfId="2" applyFont="1" applyFill="1" applyBorder="1" applyAlignment="1" applyProtection="1">
      <protection locked="0"/>
    </xf>
    <xf numFmtId="3" fontId="5" fillId="7" borderId="0" xfId="2" applyNumberFormat="1" applyFont="1" applyFill="1" applyBorder="1" applyAlignment="1" applyProtection="1">
      <alignment horizontal="center" vertical="center"/>
      <protection locked="0"/>
    </xf>
    <xf numFmtId="3" fontId="5" fillId="0" borderId="2" xfId="2" applyNumberFormat="1" applyFont="1" applyFill="1" applyBorder="1" applyAlignment="1" applyProtection="1"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0" fontId="23" fillId="0" borderId="0" xfId="2" applyFont="1" applyAlignment="1" applyProtection="1">
      <alignment horizontal="center"/>
      <protection locked="0"/>
    </xf>
    <xf numFmtId="3" fontId="24" fillId="0" borderId="46" xfId="2" applyNumberFormat="1" applyFont="1" applyFill="1" applyBorder="1" applyAlignment="1" applyProtection="1">
      <protection locked="0"/>
    </xf>
    <xf numFmtId="3" fontId="22" fillId="0" borderId="0" xfId="2" applyNumberFormat="1" applyFont="1" applyBorder="1" applyAlignment="1" applyProtection="1">
      <alignment horizontal="center"/>
    </xf>
    <xf numFmtId="3" fontId="5" fillId="3" borderId="47" xfId="2" applyNumberFormat="1" applyFont="1" applyFill="1" applyBorder="1" applyAlignment="1" applyProtection="1">
      <protection locked="0"/>
    </xf>
    <xf numFmtId="3" fontId="4" fillId="5" borderId="0" xfId="2" applyNumberFormat="1" applyFont="1" applyFill="1" applyBorder="1" applyAlignment="1" applyProtection="1">
      <alignment horizontal="centerContinuous" vertical="center"/>
    </xf>
    <xf numFmtId="3" fontId="5" fillId="5" borderId="0" xfId="2" applyNumberFormat="1" applyFont="1" applyFill="1" applyBorder="1" applyAlignment="1" applyProtection="1">
      <alignment horizontal="centerContinuous" vertical="center"/>
    </xf>
    <xf numFmtId="3" fontId="4" fillId="5" borderId="0" xfId="2" applyNumberFormat="1" applyFont="1" applyFill="1" applyBorder="1" applyAlignment="1" applyProtection="1">
      <alignment horizontal="left" vertical="center"/>
    </xf>
    <xf numFmtId="3" fontId="4" fillId="5" borderId="21" xfId="2" applyNumberFormat="1" applyFont="1" applyFill="1" applyBorder="1" applyAlignment="1" applyProtection="1">
      <alignment vertical="center"/>
    </xf>
    <xf numFmtId="0" fontId="4" fillId="0" borderId="0" xfId="2" applyFont="1" applyAlignment="1" applyProtection="1">
      <alignment horizontal="center"/>
      <protection locked="0"/>
    </xf>
    <xf numFmtId="0" fontId="4" fillId="0" borderId="5" xfId="2" applyFont="1" applyFill="1" applyBorder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  <protection locked="0"/>
    </xf>
    <xf numFmtId="3" fontId="4" fillId="0" borderId="15" xfId="0" applyNumberFormat="1" applyFont="1" applyBorder="1" applyAlignment="1" applyProtection="1">
      <alignment horizontal="center" vertical="center"/>
    </xf>
    <xf numFmtId="3" fontId="5" fillId="0" borderId="0" xfId="0" applyNumberFormat="1" applyFont="1" applyBorder="1" applyAlignment="1" applyProtection="1">
      <alignment horizontal="center" vertical="center"/>
    </xf>
    <xf numFmtId="0" fontId="5" fillId="0" borderId="5" xfId="2" applyFont="1" applyBorder="1" applyAlignment="1" applyProtection="1">
      <alignment horizontal="center"/>
      <protection locked="0"/>
    </xf>
    <xf numFmtId="0" fontId="5" fillId="0" borderId="0" xfId="2" applyFont="1" applyFill="1" applyAlignment="1" applyProtection="1">
      <alignment horizontal="center"/>
      <protection locked="0"/>
    </xf>
    <xf numFmtId="3" fontId="5" fillId="4" borderId="0" xfId="2" applyNumberFormat="1" applyFont="1" applyFill="1" applyBorder="1" applyAlignment="1" applyProtection="1">
      <alignment horizontal="center"/>
    </xf>
    <xf numFmtId="0" fontId="5" fillId="0" borderId="5" xfId="2" applyFont="1" applyFill="1" applyBorder="1" applyAlignment="1" applyProtection="1">
      <alignment horizontal="center"/>
      <protection locked="0"/>
    </xf>
    <xf numFmtId="0" fontId="5" fillId="0" borderId="0" xfId="2" applyFont="1" applyAlignment="1" applyProtection="1">
      <alignment horizontal="center"/>
    </xf>
    <xf numFmtId="0" fontId="5" fillId="0" borderId="0" xfId="2" applyFont="1" applyFill="1" applyAlignment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3" fontId="4" fillId="0" borderId="0" xfId="2" applyNumberFormat="1" applyFont="1" applyBorder="1" applyAlignment="1" applyProtection="1">
      <alignment horizontal="center"/>
    </xf>
    <xf numFmtId="3" fontId="5" fillId="0" borderId="21" xfId="2" applyNumberFormat="1" applyFont="1" applyBorder="1" applyAlignment="1" applyProtection="1"/>
    <xf numFmtId="14" fontId="7" fillId="0" borderId="2" xfId="0" applyNumberFormat="1" applyFont="1" applyBorder="1" applyAlignment="1">
      <alignment horizontal="center"/>
    </xf>
    <xf numFmtId="0" fontId="5" fillId="0" borderId="2" xfId="3" applyFont="1" applyBorder="1" applyAlignment="1" applyProtection="1">
      <alignment horizontal="center"/>
      <protection locked="0"/>
    </xf>
    <xf numFmtId="4" fontId="4" fillId="0" borderId="2" xfId="3" applyNumberFormat="1" applyFont="1" applyFill="1" applyBorder="1" applyAlignment="1" applyProtection="1">
      <alignment horizontal="center"/>
    </xf>
    <xf numFmtId="0" fontId="4" fillId="0" borderId="0" xfId="3" applyFont="1" applyAlignment="1" applyProtection="1">
      <alignment horizontal="center"/>
      <protection locked="0"/>
    </xf>
    <xf numFmtId="3" fontId="4" fillId="0" borderId="16" xfId="0" applyNumberFormat="1" applyFont="1" applyBorder="1" applyAlignment="1" applyProtection="1">
      <alignment horizontal="center" vertical="center"/>
    </xf>
    <xf numFmtId="164" fontId="25" fillId="0" borderId="2" xfId="2" applyNumberFormat="1" applyFont="1" applyBorder="1" applyAlignment="1" applyProtection="1">
      <alignment horizontal="center"/>
    </xf>
    <xf numFmtId="164" fontId="25" fillId="0" borderId="9" xfId="2" applyNumberFormat="1" applyFont="1" applyBorder="1" applyAlignment="1" applyProtection="1">
      <alignment horizontal="center"/>
    </xf>
    <xf numFmtId="164" fontId="25" fillId="0" borderId="8" xfId="2" applyNumberFormat="1" applyFont="1" applyBorder="1" applyAlignment="1" applyProtection="1">
      <alignment horizontal="center"/>
    </xf>
    <xf numFmtId="164" fontId="25" fillId="0" borderId="0" xfId="2" applyNumberFormat="1" applyFont="1" applyBorder="1" applyAlignment="1" applyProtection="1">
      <alignment horizontal="center"/>
    </xf>
    <xf numFmtId="164" fontId="25" fillId="0" borderId="2" xfId="3" applyNumberFormat="1" applyFont="1" applyBorder="1" applyAlignment="1" applyProtection="1">
      <alignment horizontal="center"/>
    </xf>
    <xf numFmtId="164" fontId="25" fillId="0" borderId="0" xfId="3" applyNumberFormat="1" applyFont="1" applyBorder="1" applyAlignment="1" applyProtection="1">
      <alignment horizontal="center"/>
    </xf>
    <xf numFmtId="0" fontId="5" fillId="0" borderId="0" xfId="2" applyFont="1" applyFill="1" applyAlignment="1" applyProtection="1">
      <alignment horizontal="left"/>
      <protection locked="0"/>
    </xf>
    <xf numFmtId="165" fontId="8" fillId="0" borderId="2" xfId="2" applyNumberFormat="1" applyFont="1" applyBorder="1" applyAlignment="1" applyProtection="1">
      <alignment horizontal="right"/>
    </xf>
    <xf numFmtId="3" fontId="5" fillId="0" borderId="4" xfId="2" applyNumberFormat="1" applyFont="1" applyFill="1" applyBorder="1" applyAlignment="1" applyProtection="1"/>
    <xf numFmtId="0" fontId="5" fillId="0" borderId="21" xfId="2" applyNumberFormat="1" applyFont="1" applyFill="1" applyBorder="1" applyAlignment="1" applyProtection="1">
      <alignment horizontal="center"/>
      <protection locked="0"/>
    </xf>
    <xf numFmtId="3" fontId="4" fillId="0" borderId="43" xfId="0" applyNumberFormat="1" applyFont="1" applyBorder="1" applyAlignment="1" applyProtection="1">
      <alignment horizontal="center" vertical="center"/>
    </xf>
    <xf numFmtId="164" fontId="26" fillId="0" borderId="2" xfId="2" applyNumberFormat="1" applyFont="1" applyBorder="1" applyAlignment="1" applyProtection="1">
      <alignment horizontal="center"/>
    </xf>
    <xf numFmtId="164" fontId="26" fillId="0" borderId="0" xfId="2" applyNumberFormat="1" applyFont="1" applyBorder="1" applyAlignment="1" applyProtection="1">
      <alignment horizontal="center"/>
    </xf>
    <xf numFmtId="164" fontId="26" fillId="0" borderId="2" xfId="3" applyNumberFormat="1" applyFont="1" applyBorder="1" applyAlignment="1" applyProtection="1">
      <alignment horizontal="center"/>
    </xf>
    <xf numFmtId="164" fontId="26" fillId="0" borderId="0" xfId="3" applyNumberFormat="1" applyFont="1" applyBorder="1" applyAlignment="1" applyProtection="1">
      <alignment horizontal="center"/>
    </xf>
    <xf numFmtId="3" fontId="5" fillId="0" borderId="0" xfId="2" applyNumberFormat="1" applyFont="1" applyFill="1" applyBorder="1" applyAlignment="1" applyProtection="1">
      <alignment horizontal="left"/>
    </xf>
    <xf numFmtId="165" fontId="5" fillId="0" borderId="21" xfId="2" applyNumberFormat="1" applyFont="1" applyFill="1" applyBorder="1" applyAlignment="1" applyProtection="1">
      <alignment horizontal="center"/>
      <protection locked="0"/>
    </xf>
    <xf numFmtId="0" fontId="4" fillId="0" borderId="0" xfId="2" applyFont="1" applyAlignment="1" applyProtection="1">
      <protection locked="0"/>
    </xf>
    <xf numFmtId="0" fontId="5" fillId="0" borderId="0" xfId="3" applyFont="1" applyAlignment="1" applyProtection="1">
      <alignment horizontal="center"/>
      <protection locked="0"/>
    </xf>
    <xf numFmtId="166" fontId="4" fillId="8" borderId="0" xfId="2" applyNumberFormat="1" applyFont="1" applyFill="1" applyAlignment="1" applyProtection="1">
      <alignment horizontal="center"/>
      <protection locked="0"/>
    </xf>
    <xf numFmtId="0" fontId="4" fillId="0" borderId="2" xfId="2" applyFont="1" applyBorder="1" applyAlignment="1" applyProtection="1">
      <alignment horizontal="center"/>
      <protection locked="0"/>
    </xf>
    <xf numFmtId="9" fontId="27" fillId="21" borderId="2" xfId="1" applyFont="1" applyFill="1" applyBorder="1" applyAlignment="1" applyProtection="1">
      <alignment horizontal="center"/>
    </xf>
    <xf numFmtId="9" fontId="27" fillId="21" borderId="0" xfId="1" applyFont="1" applyFill="1" applyBorder="1" applyAlignment="1" applyProtection="1">
      <alignment horizontal="center"/>
    </xf>
    <xf numFmtId="9" fontId="5" fillId="0" borderId="0" xfId="1" applyFont="1" applyFill="1" applyBorder="1" applyAlignment="1" applyProtection="1">
      <alignment horizontal="left" vertical="center"/>
    </xf>
    <xf numFmtId="3" fontId="5" fillId="0" borderId="0" xfId="2" applyNumberFormat="1" applyFont="1" applyFill="1" applyBorder="1" applyAlignment="1" applyProtection="1">
      <alignment horizontal="left" vertical="center"/>
    </xf>
    <xf numFmtId="0" fontId="8" fillId="0" borderId="0" xfId="2" applyFont="1" applyAlignment="1" applyProtection="1">
      <alignment horizontal="center"/>
      <protection locked="0"/>
    </xf>
    <xf numFmtId="3" fontId="5" fillId="0" borderId="0" xfId="0" applyNumberFormat="1" applyFont="1" applyBorder="1" applyAlignment="1" applyProtection="1"/>
    <xf numFmtId="0" fontId="5" fillId="0" borderId="0" xfId="0" applyFont="1" applyAlignment="1" applyProtection="1">
      <alignment horizontal="left"/>
      <protection locked="0"/>
    </xf>
    <xf numFmtId="0" fontId="5" fillId="0" borderId="2" xfId="0" applyFont="1" applyBorder="1" applyProtection="1">
      <protection locked="0"/>
    </xf>
    <xf numFmtId="14" fontId="6" fillId="0" borderId="2" xfId="0" applyNumberFormat="1" applyFont="1" applyBorder="1" applyAlignment="1">
      <alignment horizontal="center"/>
    </xf>
    <xf numFmtId="4" fontId="4" fillId="0" borderId="2" xfId="3" applyNumberFormat="1" applyFont="1" applyBorder="1" applyAlignment="1" applyProtection="1">
      <alignment horizontal="center"/>
    </xf>
    <xf numFmtId="167" fontId="4" fillId="22" borderId="2" xfId="3" applyNumberFormat="1" applyFont="1" applyFill="1" applyBorder="1" applyAlignment="1" applyProtection="1">
      <alignment horizontal="center"/>
    </xf>
    <xf numFmtId="3" fontId="4" fillId="0" borderId="5" xfId="2" applyNumberFormat="1" applyFont="1" applyBorder="1" applyAlignment="1" applyProtection="1">
      <alignment horizontal="center"/>
    </xf>
    <xf numFmtId="0" fontId="4" fillId="0" borderId="0" xfId="0" applyFont="1" applyAlignment="1" applyProtection="1">
      <protection locked="0"/>
    </xf>
    <xf numFmtId="165" fontId="4" fillId="0" borderId="2" xfId="0" applyNumberFormat="1" applyFont="1" applyBorder="1" applyProtection="1">
      <protection locked="0"/>
    </xf>
    <xf numFmtId="164" fontId="21" fillId="20" borderId="9" xfId="2" applyNumberFormat="1" applyFont="1" applyFill="1" applyBorder="1" applyAlignment="1" applyProtection="1">
      <alignment horizontal="centerContinuous"/>
    </xf>
    <xf numFmtId="164" fontId="21" fillId="20" borderId="9" xfId="2" applyNumberFormat="1" applyFont="1" applyFill="1" applyBorder="1" applyAlignment="1" applyProtection="1">
      <alignment horizontal="center"/>
    </xf>
    <xf numFmtId="164" fontId="21" fillId="0" borderId="2" xfId="2" applyNumberFormat="1" applyFont="1" applyFill="1" applyBorder="1" applyAlignment="1" applyProtection="1">
      <alignment horizontal="centerContinuous"/>
    </xf>
    <xf numFmtId="164" fontId="21" fillId="0" borderId="0" xfId="2" applyNumberFormat="1" applyFont="1" applyFill="1" applyBorder="1" applyAlignment="1" applyProtection="1">
      <alignment horizontal="centerContinuous"/>
    </xf>
    <xf numFmtId="3" fontId="5" fillId="4" borderId="0" xfId="2" applyNumberFormat="1" applyFont="1" applyFill="1" applyBorder="1" applyAlignment="1" applyProtection="1"/>
    <xf numFmtId="0" fontId="5" fillId="0" borderId="0" xfId="0" applyFont="1" applyBorder="1" applyAlignment="1" applyProtection="1"/>
    <xf numFmtId="9" fontId="4" fillId="23" borderId="43" xfId="1" applyNumberFormat="1" applyFont="1" applyFill="1" applyBorder="1" applyAlignment="1" applyProtection="1">
      <alignment horizontal="center"/>
    </xf>
    <xf numFmtId="10" fontId="4" fillId="23" borderId="43" xfId="1" applyNumberFormat="1" applyFont="1" applyFill="1" applyBorder="1" applyAlignment="1" applyProtection="1">
      <alignment horizontal="center"/>
    </xf>
    <xf numFmtId="10" fontId="4" fillId="23" borderId="0" xfId="1" applyNumberFormat="1" applyFont="1" applyFill="1" applyBorder="1" applyAlignment="1" applyProtection="1">
      <alignment horizontal="center"/>
    </xf>
    <xf numFmtId="0" fontId="0" fillId="0" borderId="21" xfId="0" applyBorder="1"/>
    <xf numFmtId="3" fontId="5" fillId="0" borderId="4" xfId="0" applyNumberFormat="1" applyFont="1" applyBorder="1" applyAlignment="1" applyProtection="1"/>
    <xf numFmtId="168" fontId="12" fillId="8" borderId="0" xfId="2" applyNumberFormat="1" applyFont="1" applyFill="1" applyAlignment="1" applyProtection="1">
      <alignment horizontal="center"/>
      <protection locked="0"/>
    </xf>
    <xf numFmtId="165" fontId="5" fillId="0" borderId="2" xfId="2" applyNumberFormat="1" applyFont="1" applyBorder="1" applyAlignment="1" applyProtection="1">
      <alignment horizontal="centerContinuous"/>
    </xf>
    <xf numFmtId="165" fontId="5" fillId="0" borderId="2" xfId="2" applyNumberFormat="1" applyFont="1" applyBorder="1" applyAlignment="1" applyProtection="1">
      <alignment horizontal="center"/>
    </xf>
    <xf numFmtId="165" fontId="5" fillId="0" borderId="0" xfId="2" applyNumberFormat="1" applyFont="1" applyBorder="1" applyAlignment="1" applyProtection="1">
      <alignment horizontal="centerContinuous"/>
    </xf>
    <xf numFmtId="164" fontId="5" fillId="4" borderId="0" xfId="2" applyNumberFormat="1" applyFont="1" applyFill="1" applyBorder="1" applyAlignment="1" applyProtection="1"/>
    <xf numFmtId="169" fontId="5" fillId="0" borderId="0" xfId="2" applyNumberFormat="1" applyFont="1" applyBorder="1" applyAlignment="1" applyProtection="1"/>
    <xf numFmtId="3" fontId="4" fillId="0" borderId="0" xfId="2" applyNumberFormat="1" applyFont="1" applyFill="1" applyBorder="1" applyAlignment="1" applyProtection="1">
      <alignment horizontal="center"/>
    </xf>
    <xf numFmtId="165" fontId="21" fillId="0" borderId="2" xfId="2" applyNumberFormat="1" applyFont="1" applyFill="1" applyBorder="1" applyAlignment="1" applyProtection="1">
      <alignment horizontal="right"/>
    </xf>
    <xf numFmtId="164" fontId="21" fillId="0" borderId="2" xfId="2" applyNumberFormat="1" applyFont="1" applyFill="1" applyBorder="1" applyAlignment="1" applyProtection="1">
      <alignment horizontal="center"/>
    </xf>
    <xf numFmtId="0" fontId="4" fillId="0" borderId="2" xfId="3" applyFont="1" applyBorder="1" applyAlignment="1" applyProtection="1">
      <alignment horizontal="center"/>
      <protection locked="0"/>
    </xf>
    <xf numFmtId="2" fontId="4" fillId="0" borderId="2" xfId="3" applyNumberFormat="1" applyFont="1" applyBorder="1" applyAlignment="1" applyProtection="1">
      <alignment horizontal="center"/>
      <protection locked="0"/>
    </xf>
    <xf numFmtId="165" fontId="5" fillId="0" borderId="0" xfId="2" applyNumberFormat="1" applyFont="1" applyBorder="1" applyAlignment="1" applyProtection="1">
      <alignment horizontal="center"/>
    </xf>
    <xf numFmtId="3" fontId="4" fillId="0" borderId="0" xfId="2" applyNumberFormat="1" applyFont="1" applyFill="1" applyBorder="1" applyAlignment="1" applyProtection="1">
      <alignment horizontal="centerContinuous"/>
    </xf>
    <xf numFmtId="165" fontId="21" fillId="0" borderId="3" xfId="2" applyNumberFormat="1" applyFont="1" applyFill="1" applyBorder="1" applyAlignment="1" applyProtection="1">
      <alignment horizontal="right"/>
    </xf>
    <xf numFmtId="165" fontId="21" fillId="0" borderId="17" xfId="2" applyNumberFormat="1" applyFont="1" applyFill="1" applyBorder="1" applyAlignment="1" applyProtection="1">
      <alignment horizontal="right"/>
    </xf>
    <xf numFmtId="164" fontId="21" fillId="0" borderId="17" xfId="2" applyNumberFormat="1" applyFont="1" applyFill="1" applyBorder="1" applyAlignment="1" applyProtection="1">
      <alignment horizontal="center"/>
    </xf>
    <xf numFmtId="3" fontId="5" fillId="4" borderId="0" xfId="0" applyNumberFormat="1" applyFont="1" applyFill="1" applyBorder="1" applyAlignment="1" applyProtection="1"/>
    <xf numFmtId="0" fontId="5" fillId="0" borderId="3" xfId="2" applyFont="1" applyFill="1" applyBorder="1" applyAlignment="1" applyProtection="1">
      <protection locked="0"/>
    </xf>
    <xf numFmtId="0" fontId="5" fillId="0" borderId="17" xfId="2" applyFont="1" applyFill="1" applyBorder="1" applyAlignment="1" applyProtection="1">
      <protection locked="0"/>
    </xf>
    <xf numFmtId="0" fontId="5" fillId="0" borderId="17" xfId="2" applyFont="1" applyBorder="1" applyAlignment="1" applyProtection="1">
      <protection locked="0"/>
    </xf>
    <xf numFmtId="3" fontId="12" fillId="0" borderId="21" xfId="0" applyNumberFormat="1" applyFont="1" applyFill="1" applyBorder="1" applyAlignment="1" applyProtection="1">
      <alignment horizontal="center"/>
    </xf>
    <xf numFmtId="3" fontId="4" fillId="5" borderId="4" xfId="2" applyNumberFormat="1" applyFont="1" applyFill="1" applyBorder="1" applyAlignment="1" applyProtection="1">
      <alignment horizontal="center" vertical="center"/>
    </xf>
    <xf numFmtId="170" fontId="4" fillId="5" borderId="43" xfId="2" applyNumberFormat="1" applyFont="1" applyFill="1" applyBorder="1" applyAlignment="1" applyProtection="1">
      <alignment vertical="center"/>
    </xf>
    <xf numFmtId="3" fontId="4" fillId="5" borderId="43" xfId="2" applyNumberFormat="1" applyFont="1" applyFill="1" applyBorder="1" applyAlignment="1" applyProtection="1">
      <alignment horizontal="center" vertical="center"/>
    </xf>
    <xf numFmtId="3" fontId="4" fillId="5" borderId="3" xfId="2" applyNumberFormat="1" applyFont="1" applyFill="1" applyBorder="1" applyAlignment="1" applyProtection="1">
      <alignment horizontal="center" vertical="center"/>
    </xf>
    <xf numFmtId="3" fontId="4" fillId="4" borderId="3" xfId="2" applyNumberFormat="1" applyFont="1" applyFill="1" applyBorder="1" applyAlignment="1" applyProtection="1">
      <alignment horizontal="center" vertical="center"/>
    </xf>
    <xf numFmtId="3" fontId="4" fillId="4" borderId="16" xfId="2" applyNumberFormat="1" applyFont="1" applyFill="1" applyBorder="1" applyAlignment="1" applyProtection="1">
      <alignment horizontal="center" vertical="center"/>
    </xf>
    <xf numFmtId="0" fontId="5" fillId="4" borderId="0" xfId="0" applyFont="1" applyFill="1"/>
    <xf numFmtId="3" fontId="5" fillId="5" borderId="0" xfId="2" applyNumberFormat="1" applyFont="1" applyFill="1" applyBorder="1" applyAlignment="1" applyProtection="1">
      <alignment horizontal="center" vertical="center"/>
    </xf>
    <xf numFmtId="3" fontId="4" fillId="5" borderId="3" xfId="2" applyNumberFormat="1" applyFont="1" applyFill="1" applyBorder="1" applyAlignment="1" applyProtection="1">
      <alignment horizontal="centerContinuous" vertical="center"/>
    </xf>
    <xf numFmtId="3" fontId="4" fillId="5" borderId="17" xfId="2" applyNumberFormat="1" applyFont="1" applyFill="1" applyBorder="1" applyAlignment="1" applyProtection="1">
      <alignment horizontal="center" vertical="center"/>
    </xf>
    <xf numFmtId="3" fontId="12" fillId="0" borderId="21" xfId="2" applyNumberFormat="1" applyFont="1" applyFill="1" applyBorder="1" applyAlignment="1" applyProtection="1">
      <alignment horizontal="center" vertical="center"/>
    </xf>
    <xf numFmtId="3" fontId="5" fillId="0" borderId="43" xfId="2" applyNumberFormat="1" applyFont="1" applyBorder="1" applyAlignment="1" applyProtection="1"/>
    <xf numFmtId="3" fontId="5" fillId="4" borderId="43" xfId="2" applyNumberFormat="1" applyFont="1" applyFill="1" applyBorder="1" applyAlignment="1" applyProtection="1">
      <alignment horizontal="center"/>
    </xf>
    <xf numFmtId="3" fontId="5" fillId="0" borderId="43" xfId="0" applyNumberFormat="1" applyFont="1" applyBorder="1" applyAlignment="1" applyProtection="1"/>
    <xf numFmtId="0" fontId="5" fillId="0" borderId="3" xfId="2" applyFont="1" applyBorder="1" applyAlignment="1" applyProtection="1">
      <protection locked="0"/>
    </xf>
    <xf numFmtId="0" fontId="5" fillId="0" borderId="0" xfId="2" applyFont="1" applyFill="1" applyBorder="1" applyAlignment="1" applyProtection="1">
      <protection locked="0"/>
    </xf>
    <xf numFmtId="0" fontId="5" fillId="0" borderId="0" xfId="2" applyFont="1" applyBorder="1" applyAlignment="1" applyProtection="1">
      <protection locked="0"/>
    </xf>
    <xf numFmtId="3" fontId="5" fillId="0" borderId="21" xfId="2" applyNumberFormat="1" applyFont="1" applyFill="1" applyBorder="1" applyAlignment="1" applyProtection="1"/>
    <xf numFmtId="3" fontId="4" fillId="0" borderId="4" xfId="2" applyNumberFormat="1" applyFont="1" applyBorder="1" applyAlignment="1" applyProtection="1">
      <alignment horizontal="center"/>
    </xf>
    <xf numFmtId="3" fontId="4" fillId="0" borderId="0" xfId="2" applyNumberFormat="1" applyFont="1" applyBorder="1" applyAlignment="1" applyProtection="1">
      <alignment horizontal="center"/>
    </xf>
    <xf numFmtId="167" fontId="5" fillId="19" borderId="16" xfId="2" applyNumberFormat="1" applyFont="1" applyFill="1" applyBorder="1" applyAlignment="1" applyProtection="1"/>
    <xf numFmtId="165" fontId="5" fillId="0" borderId="16" xfId="2" applyNumberFormat="1" applyFont="1" applyBorder="1" applyAlignment="1" applyProtection="1"/>
    <xf numFmtId="165" fontId="5" fillId="4" borderId="0" xfId="2" applyNumberFormat="1" applyFont="1" applyFill="1" applyBorder="1" applyAlignment="1" applyProtection="1"/>
    <xf numFmtId="165" fontId="8" fillId="0" borderId="17" xfId="0" applyNumberFormat="1" applyFont="1" applyBorder="1" applyAlignment="1" applyProtection="1"/>
    <xf numFmtId="165" fontId="8" fillId="0" borderId="15" xfId="0" applyNumberFormat="1" applyFont="1" applyBorder="1" applyAlignment="1" applyProtection="1"/>
    <xf numFmtId="3" fontId="5" fillId="0" borderId="3" xfId="2" applyNumberFormat="1" applyFont="1" applyBorder="1" applyAlignment="1" applyProtection="1"/>
    <xf numFmtId="0" fontId="5" fillId="3" borderId="0" xfId="2" applyNumberFormat="1" applyFont="1" applyFill="1" applyBorder="1" applyAlignment="1" applyProtection="1">
      <alignment horizontal="center"/>
      <protection locked="0"/>
    </xf>
    <xf numFmtId="14" fontId="5" fillId="0" borderId="0" xfId="2" applyNumberFormat="1" applyFont="1" applyFill="1" applyBorder="1" applyAlignment="1" applyProtection="1">
      <alignment horizontal="center"/>
      <protection locked="0"/>
    </xf>
    <xf numFmtId="3" fontId="4" fillId="0" borderId="0" xfId="2" applyNumberFormat="1" applyFont="1" applyBorder="1" applyAlignment="1" applyProtection="1">
      <alignment horizontal="centerContinuous"/>
    </xf>
    <xf numFmtId="3" fontId="5" fillId="0" borderId="0" xfId="2" applyNumberFormat="1" applyFont="1" applyBorder="1" applyAlignment="1" applyProtection="1">
      <alignment horizontal="centerContinuous"/>
    </xf>
    <xf numFmtId="165" fontId="21" fillId="0" borderId="16" xfId="2" applyNumberFormat="1" applyFont="1" applyBorder="1" applyAlignment="1" applyProtection="1"/>
    <xf numFmtId="3" fontId="5" fillId="0" borderId="21" xfId="2" applyNumberFormat="1" applyFont="1" applyFill="1" applyBorder="1" applyAlignment="1" applyProtection="1">
      <alignment horizontal="center"/>
    </xf>
    <xf numFmtId="3" fontId="5" fillId="0" borderId="4" xfId="2" applyNumberFormat="1" applyFont="1" applyBorder="1" applyAlignment="1" applyProtection="1">
      <protection locked="0"/>
    </xf>
    <xf numFmtId="171" fontId="5" fillId="4" borderId="0" xfId="2" applyNumberFormat="1" applyFont="1" applyFill="1" applyBorder="1" applyAlignment="1" applyProtection="1">
      <alignment horizontal="center"/>
      <protection locked="0"/>
    </xf>
    <xf numFmtId="165" fontId="8" fillId="0" borderId="16" xfId="0" applyNumberFormat="1" applyFont="1" applyBorder="1" applyAlignment="1" applyProtection="1"/>
    <xf numFmtId="3" fontId="4" fillId="0" borderId="0" xfId="2" applyNumberFormat="1" applyFont="1" applyBorder="1" applyAlignment="1" applyProtection="1"/>
    <xf numFmtId="3" fontId="8" fillId="0" borderId="0" xfId="2" applyNumberFormat="1" applyFont="1" applyBorder="1" applyAlignment="1" applyProtection="1"/>
    <xf numFmtId="165" fontId="5" fillId="19" borderId="16" xfId="2" applyNumberFormat="1" applyFont="1" applyFill="1" applyBorder="1" applyAlignment="1" applyProtection="1"/>
    <xf numFmtId="10" fontId="28" fillId="0" borderId="21" xfId="1" applyNumberFormat="1" applyFont="1" applyFill="1" applyBorder="1" applyAlignment="1" applyProtection="1"/>
    <xf numFmtId="0" fontId="5" fillId="0" borderId="0" xfId="2" applyFont="1" applyFill="1" applyBorder="1" applyAlignment="1" applyProtection="1">
      <alignment horizontal="center"/>
      <protection locked="0"/>
    </xf>
    <xf numFmtId="3" fontId="5" fillId="0" borderId="0" xfId="0" applyNumberFormat="1" applyFont="1" applyBorder="1" applyAlignment="1" applyProtection="1">
      <alignment horizontal="right"/>
      <protection locked="0"/>
    </xf>
    <xf numFmtId="9" fontId="5" fillId="8" borderId="0" xfId="1" applyFont="1" applyFill="1" applyBorder="1" applyAlignment="1" applyProtection="1"/>
    <xf numFmtId="167" fontId="5" fillId="24" borderId="16" xfId="2" applyNumberFormat="1" applyFont="1" applyFill="1" applyBorder="1" applyAlignment="1" applyProtection="1">
      <protection locked="0"/>
    </xf>
    <xf numFmtId="171" fontId="5" fillId="4" borderId="0" xfId="2" applyNumberFormat="1" applyFont="1" applyFill="1" applyBorder="1" applyAlignment="1" applyProtection="1">
      <protection locked="0"/>
    </xf>
    <xf numFmtId="171" fontId="8" fillId="0" borderId="17" xfId="0" applyNumberFormat="1" applyFont="1" applyBorder="1" applyAlignment="1" applyProtection="1"/>
    <xf numFmtId="171" fontId="8" fillId="0" borderId="0" xfId="0" applyNumberFormat="1" applyFont="1" applyBorder="1" applyAlignment="1" applyProtection="1"/>
    <xf numFmtId="14" fontId="5" fillId="0" borderId="0" xfId="2" applyNumberFormat="1" applyFont="1" applyBorder="1" applyAlignment="1" applyProtection="1">
      <protection locked="0"/>
    </xf>
    <xf numFmtId="165" fontId="21" fillId="19" borderId="16" xfId="2" applyNumberFormat="1" applyFont="1" applyFill="1" applyBorder="1" applyAlignment="1" applyProtection="1"/>
    <xf numFmtId="165" fontId="5" fillId="4" borderId="0" xfId="2" applyNumberFormat="1" applyFont="1" applyFill="1" applyBorder="1" applyAlignment="1" applyProtection="1">
      <alignment horizontal="right"/>
    </xf>
    <xf numFmtId="165" fontId="29" fillId="0" borderId="17" xfId="0" applyNumberFormat="1" applyFont="1" applyBorder="1" applyAlignment="1" applyProtection="1"/>
    <xf numFmtId="164" fontId="20" fillId="0" borderId="0" xfId="2" applyNumberFormat="1" applyFont="1" applyBorder="1" applyAlignment="1" applyProtection="1">
      <alignment horizontal="center"/>
    </xf>
    <xf numFmtId="3" fontId="30" fillId="0" borderId="0" xfId="0" applyNumberFormat="1" applyFont="1" applyBorder="1" applyAlignment="1" applyProtection="1">
      <alignment horizontal="right"/>
      <protection locked="0"/>
    </xf>
    <xf numFmtId="9" fontId="5" fillId="0" borderId="0" xfId="2" applyNumberFormat="1" applyFont="1" applyBorder="1" applyAlignment="1" applyProtection="1">
      <alignment horizontal="left"/>
    </xf>
    <xf numFmtId="49" fontId="5" fillId="0" borderId="0" xfId="2" applyNumberFormat="1" applyFont="1" applyBorder="1" applyAlignment="1" applyProtection="1">
      <protection locked="0"/>
    </xf>
    <xf numFmtId="172" fontId="5" fillId="3" borderId="0" xfId="2" applyNumberFormat="1" applyFont="1" applyFill="1" applyBorder="1" applyAlignment="1" applyProtection="1">
      <alignment horizontal="center"/>
      <protection locked="0"/>
    </xf>
    <xf numFmtId="165" fontId="29" fillId="0" borderId="0" xfId="0" applyNumberFormat="1" applyFont="1" applyBorder="1" applyAlignment="1" applyProtection="1"/>
    <xf numFmtId="164" fontId="24" fillId="8" borderId="0" xfId="2" applyNumberFormat="1" applyFont="1" applyFill="1" applyBorder="1" applyAlignment="1" applyProtection="1">
      <alignment horizontal="center"/>
    </xf>
    <xf numFmtId="164" fontId="5" fillId="0" borderId="0" xfId="2" applyNumberFormat="1" applyFont="1" applyBorder="1" applyAlignment="1" applyProtection="1">
      <alignment horizontal="center"/>
    </xf>
    <xf numFmtId="3" fontId="5" fillId="3" borderId="0" xfId="2" applyNumberFormat="1" applyFont="1" applyFill="1" applyBorder="1" applyAlignment="1" applyProtection="1">
      <alignment horizontal="center"/>
      <protection locked="0"/>
    </xf>
    <xf numFmtId="172" fontId="4" fillId="3" borderId="0" xfId="2" applyNumberFormat="1" applyFont="1" applyFill="1" applyBorder="1" applyAlignment="1" applyProtection="1">
      <alignment horizontal="center"/>
      <protection locked="0"/>
    </xf>
    <xf numFmtId="3" fontId="5" fillId="0" borderId="21" xfId="2" applyNumberFormat="1" applyFont="1" applyFill="1" applyBorder="1" applyAlignment="1" applyProtection="1">
      <alignment horizontal="center"/>
      <protection locked="0"/>
    </xf>
    <xf numFmtId="173" fontId="5" fillId="3" borderId="0" xfId="2" applyNumberFormat="1" applyFont="1" applyFill="1" applyBorder="1" applyAlignment="1" applyProtection="1">
      <alignment horizontal="center"/>
      <protection locked="0"/>
    </xf>
    <xf numFmtId="165" fontId="21" fillId="19" borderId="17" xfId="2" applyNumberFormat="1" applyFont="1" applyFill="1" applyBorder="1" applyAlignment="1" applyProtection="1"/>
    <xf numFmtId="3" fontId="5" fillId="0" borderId="21" xfId="2" applyNumberFormat="1" applyFont="1" applyFill="1" applyBorder="1" applyAlignment="1" applyProtection="1">
      <protection locked="0"/>
    </xf>
    <xf numFmtId="3" fontId="5" fillId="19" borderId="0" xfId="2" applyNumberFormat="1" applyFont="1" applyFill="1" applyBorder="1" applyAlignment="1" applyProtection="1">
      <alignment horizontal="center"/>
      <protection locked="0"/>
    </xf>
    <xf numFmtId="3" fontId="4" fillId="25" borderId="0" xfId="2" applyNumberFormat="1" applyFont="1" applyFill="1" applyBorder="1" applyAlignment="1" applyProtection="1">
      <alignment horizontal="center"/>
      <protection locked="0"/>
    </xf>
    <xf numFmtId="3" fontId="8" fillId="0" borderId="0" xfId="2" applyNumberFormat="1" applyFont="1" applyBorder="1" applyAlignment="1" applyProtection="1">
      <protection locked="0"/>
    </xf>
    <xf numFmtId="172" fontId="8" fillId="0" borderId="0" xfId="2" applyNumberFormat="1" applyFont="1" applyFill="1" applyBorder="1" applyAlignment="1" applyProtection="1">
      <alignment horizontal="center"/>
    </xf>
    <xf numFmtId="165" fontId="8" fillId="0" borderId="0" xfId="0" applyNumberFormat="1" applyFont="1" applyBorder="1" applyAlignment="1" applyProtection="1"/>
    <xf numFmtId="10" fontId="5" fillId="0" borderId="21" xfId="1" applyNumberFormat="1" applyFont="1" applyFill="1" applyBorder="1" applyAlignment="1" applyProtection="1">
      <alignment horizontal="center"/>
    </xf>
    <xf numFmtId="0" fontId="5" fillId="0" borderId="21" xfId="2" applyFont="1" applyFill="1" applyBorder="1" applyAlignment="1" applyProtection="1">
      <protection locked="0"/>
    </xf>
    <xf numFmtId="49" fontId="5" fillId="0" borderId="0" xfId="2" applyNumberFormat="1" applyFont="1" applyBorder="1" applyAlignment="1" applyProtection="1">
      <alignment horizontal="center"/>
      <protection locked="0"/>
    </xf>
    <xf numFmtId="14" fontId="5" fillId="0" borderId="0" xfId="2" applyNumberFormat="1" applyFont="1" applyBorder="1" applyAlignment="1" applyProtection="1"/>
    <xf numFmtId="3" fontId="4" fillId="0" borderId="17" xfId="2" applyNumberFormat="1" applyFont="1" applyBorder="1" applyAlignment="1" applyProtection="1">
      <alignment horizontal="center"/>
    </xf>
    <xf numFmtId="167" fontId="21" fillId="0" borderId="43" xfId="2" applyNumberFormat="1" applyFont="1" applyBorder="1" applyAlignment="1" applyProtection="1"/>
    <xf numFmtId="165" fontId="21" fillId="0" borderId="2" xfId="2" applyNumberFormat="1" applyFont="1" applyBorder="1" applyAlignment="1" applyProtection="1"/>
    <xf numFmtId="165" fontId="31" fillId="0" borderId="8" xfId="0" applyNumberFormat="1" applyFont="1" applyBorder="1" applyAlignment="1" applyProtection="1"/>
    <xf numFmtId="165" fontId="31" fillId="0" borderId="0" xfId="0" applyNumberFormat="1" applyFont="1" applyBorder="1" applyAlignment="1" applyProtection="1"/>
    <xf numFmtId="2" fontId="32" fillId="0" borderId="3" xfId="2" applyNumberFormat="1" applyFont="1" applyFill="1" applyBorder="1" applyAlignment="1" applyProtection="1">
      <alignment horizontal="left"/>
    </xf>
    <xf numFmtId="4" fontId="5" fillId="0" borderId="0" xfId="2" applyNumberFormat="1" applyFont="1" applyBorder="1" applyAlignment="1" applyProtection="1">
      <alignment horizontal="center"/>
    </xf>
    <xf numFmtId="171" fontId="5" fillId="4" borderId="0" xfId="2" applyNumberFormat="1" applyFont="1" applyFill="1" applyBorder="1" applyAlignment="1" applyProtection="1">
      <alignment horizontal="centerContinuous"/>
    </xf>
    <xf numFmtId="171" fontId="5" fillId="4" borderId="0" xfId="2" applyNumberFormat="1" applyFont="1" applyFill="1" applyBorder="1" applyAlignment="1" applyProtection="1">
      <alignment horizontal="center"/>
    </xf>
    <xf numFmtId="0" fontId="5" fillId="4" borderId="0" xfId="2" applyFont="1" applyFill="1" applyAlignment="1" applyProtection="1">
      <protection locked="0"/>
    </xf>
    <xf numFmtId="171" fontId="5" fillId="0" borderId="0" xfId="0" applyNumberFormat="1" applyFont="1" applyBorder="1" applyAlignment="1" applyProtection="1"/>
    <xf numFmtId="171" fontId="21" fillId="0" borderId="0" xfId="2" applyNumberFormat="1" applyFont="1" applyBorder="1" applyAlignment="1" applyProtection="1"/>
    <xf numFmtId="165" fontId="33" fillId="0" borderId="0" xfId="2" applyNumberFormat="1" applyFont="1" applyBorder="1" applyAlignment="1" applyProtection="1"/>
    <xf numFmtId="165" fontId="33" fillId="0" borderId="0" xfId="0" applyNumberFormat="1" applyFont="1" applyProtection="1">
      <protection locked="0"/>
    </xf>
    <xf numFmtId="165" fontId="8" fillId="0" borderId="0" xfId="2" applyNumberFormat="1" applyFont="1" applyBorder="1" applyAlignment="1" applyProtection="1"/>
    <xf numFmtId="171" fontId="5" fillId="4" borderId="0" xfId="2" applyNumberFormat="1" applyFont="1" applyFill="1" applyBorder="1" applyAlignment="1" applyProtection="1"/>
    <xf numFmtId="171" fontId="5" fillId="0" borderId="0" xfId="2" applyNumberFormat="1" applyFont="1" applyBorder="1" applyAlignment="1" applyProtection="1"/>
    <xf numFmtId="3" fontId="7" fillId="5" borderId="4" xfId="2" applyNumberFormat="1" applyFont="1" applyFill="1" applyBorder="1" applyAlignment="1" applyProtection="1">
      <alignment horizontal="center" vertical="center"/>
    </xf>
    <xf numFmtId="3" fontId="7" fillId="5" borderId="48" xfId="2" applyNumberFormat="1" applyFont="1" applyFill="1" applyBorder="1" applyAlignment="1" applyProtection="1">
      <alignment horizontal="center" vertical="center"/>
    </xf>
    <xf numFmtId="3" fontId="7" fillId="5" borderId="0" xfId="2" applyNumberFormat="1" applyFont="1" applyFill="1" applyBorder="1" applyAlignment="1" applyProtection="1">
      <alignment horizontal="center" vertical="center"/>
    </xf>
    <xf numFmtId="3" fontId="7" fillId="5" borderId="49" xfId="2" applyNumberFormat="1" applyFont="1" applyFill="1" applyBorder="1" applyAlignment="1" applyProtection="1">
      <alignment vertical="center"/>
    </xf>
    <xf numFmtId="3" fontId="7" fillId="5" borderId="48" xfId="2" applyNumberFormat="1" applyFont="1" applyFill="1" applyBorder="1" applyAlignment="1" applyProtection="1">
      <alignment horizontal="center" vertical="center"/>
    </xf>
    <xf numFmtId="3" fontId="7" fillId="5" borderId="0" xfId="2" applyNumberFormat="1" applyFont="1" applyFill="1" applyBorder="1" applyAlignment="1" applyProtection="1">
      <alignment horizontal="center" vertical="center"/>
    </xf>
    <xf numFmtId="3" fontId="7" fillId="5" borderId="49" xfId="2" applyNumberFormat="1" applyFont="1" applyFill="1" applyBorder="1" applyAlignment="1" applyProtection="1">
      <alignment horizontal="center" vertical="center"/>
    </xf>
    <xf numFmtId="3" fontId="7" fillId="5" borderId="0" xfId="2" applyNumberFormat="1" applyFont="1" applyFill="1" applyBorder="1" applyAlignment="1" applyProtection="1">
      <alignment horizontal="centerContinuous" vertical="center"/>
    </xf>
    <xf numFmtId="3" fontId="7" fillId="5" borderId="48" xfId="2" applyNumberFormat="1" applyFont="1" applyFill="1" applyBorder="1" applyAlignment="1" applyProtection="1">
      <alignment horizontal="centerContinuous" vertical="center"/>
    </xf>
    <xf numFmtId="3" fontId="7" fillId="5" borderId="49" xfId="2" applyNumberFormat="1" applyFont="1" applyFill="1" applyBorder="1" applyAlignment="1" applyProtection="1">
      <alignment horizontal="centerContinuous" vertical="center"/>
    </xf>
    <xf numFmtId="14" fontId="7" fillId="5" borderId="48" xfId="2" applyNumberFormat="1" applyFont="1" applyFill="1" applyBorder="1" applyAlignment="1" applyProtection="1">
      <alignment horizontal="center" vertical="center"/>
    </xf>
    <xf numFmtId="3" fontId="7" fillId="5" borderId="21" xfId="2" applyNumberFormat="1" applyFont="1" applyFill="1" applyBorder="1" applyAlignment="1" applyProtection="1">
      <alignment horizontal="center" vertical="center"/>
    </xf>
    <xf numFmtId="0" fontId="6" fillId="0" borderId="0" xfId="0" applyFont="1"/>
    <xf numFmtId="0" fontId="6" fillId="0" borderId="0" xfId="0" applyFont="1" applyBorder="1" applyProtection="1">
      <protection locked="0"/>
    </xf>
    <xf numFmtId="3" fontId="4" fillId="0" borderId="4" xfId="2" applyNumberFormat="1" applyFont="1" applyBorder="1" applyAlignment="1" applyProtection="1"/>
    <xf numFmtId="0" fontId="4" fillId="0" borderId="0" xfId="0" applyFont="1" applyBorder="1" applyAlignment="1" applyProtection="1">
      <alignment horizontal="center"/>
      <protection locked="0"/>
    </xf>
    <xf numFmtId="4" fontId="4" fillId="3" borderId="30" xfId="2" applyNumberFormat="1" applyFont="1" applyFill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13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3" fontId="4" fillId="4" borderId="30" xfId="2" applyNumberFormat="1" applyFont="1" applyFill="1" applyBorder="1" applyAlignment="1" applyProtection="1">
      <alignment horizontal="center"/>
    </xf>
    <xf numFmtId="174" fontId="5" fillId="4" borderId="0" xfId="2" applyNumberFormat="1" applyFont="1" applyFill="1" applyBorder="1" applyAlignment="1" applyProtection="1">
      <alignment horizontal="center"/>
      <protection locked="0"/>
    </xf>
    <xf numFmtId="172" fontId="5" fillId="0" borderId="0" xfId="2" applyNumberFormat="1" applyFont="1" applyBorder="1" applyAlignment="1" applyProtection="1">
      <alignment horizontal="center"/>
      <protection locked="0"/>
    </xf>
    <xf numFmtId="14" fontId="5" fillId="0" borderId="0" xfId="0" applyNumberFormat="1" applyFont="1"/>
    <xf numFmtId="4" fontId="4" fillId="3" borderId="0" xfId="2" applyNumberFormat="1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Protection="1">
      <protection locked="0"/>
    </xf>
    <xf numFmtId="4" fontId="12" fillId="0" borderId="0" xfId="2" applyNumberFormat="1" applyFont="1" applyFill="1" applyBorder="1" applyAlignment="1" applyProtection="1">
      <alignment horizontal="center"/>
      <protection locked="0"/>
    </xf>
    <xf numFmtId="3" fontId="4" fillId="0" borderId="50" xfId="2" applyNumberFormat="1" applyFont="1" applyBorder="1" applyAlignment="1" applyProtection="1">
      <alignment horizontal="center"/>
    </xf>
    <xf numFmtId="3" fontId="4" fillId="0" borderId="37" xfId="2" applyNumberFormat="1" applyFont="1" applyBorder="1" applyAlignment="1" applyProtection="1">
      <alignment horizontal="center"/>
    </xf>
    <xf numFmtId="3" fontId="4" fillId="0" borderId="51" xfId="2" applyNumberFormat="1" applyFont="1" applyBorder="1" applyAlignment="1" applyProtection="1">
      <alignment horizontal="center" vertical="center"/>
    </xf>
    <xf numFmtId="3" fontId="4" fillId="0" borderId="1" xfId="2" applyNumberFormat="1" applyFont="1" applyBorder="1" applyAlignment="1" applyProtection="1">
      <alignment horizontal="center" vertical="center"/>
    </xf>
    <xf numFmtId="3" fontId="4" fillId="0" borderId="52" xfId="2" applyNumberFormat="1" applyFont="1" applyFill="1" applyBorder="1" applyAlignment="1" applyProtection="1">
      <alignment horizontal="center"/>
    </xf>
    <xf numFmtId="3" fontId="4" fillId="0" borderId="1" xfId="2" applyNumberFormat="1" applyFont="1" applyFill="1" applyBorder="1" applyAlignment="1" applyProtection="1">
      <alignment horizontal="center"/>
    </xf>
    <xf numFmtId="3" fontId="4" fillId="0" borderId="51" xfId="2" applyNumberFormat="1" applyFont="1" applyFill="1" applyBorder="1" applyAlignment="1" applyProtection="1">
      <alignment horizontal="center"/>
    </xf>
    <xf numFmtId="3" fontId="4" fillId="0" borderId="53" xfId="2" applyNumberFormat="1" applyFont="1" applyFill="1" applyBorder="1" applyAlignment="1" applyProtection="1">
      <alignment horizontal="center"/>
    </xf>
    <xf numFmtId="3" fontId="4" fillId="0" borderId="1" xfId="2" applyNumberFormat="1" applyFont="1" applyFill="1" applyBorder="1" applyAlignment="1" applyProtection="1">
      <alignment horizontal="center"/>
    </xf>
    <xf numFmtId="3" fontId="12" fillId="4" borderId="50" xfId="2" applyNumberFormat="1" applyFont="1" applyFill="1" applyBorder="1" applyAlignment="1" applyProtection="1">
      <alignment horizontal="center"/>
    </xf>
    <xf numFmtId="3" fontId="12" fillId="4" borderId="1" xfId="2" applyNumberFormat="1" applyFont="1" applyFill="1" applyBorder="1" applyAlignment="1" applyProtection="1">
      <alignment horizontal="center"/>
    </xf>
    <xf numFmtId="3" fontId="12" fillId="4" borderId="54" xfId="2" applyNumberFormat="1" applyFont="1" applyFill="1" applyBorder="1" applyAlignment="1" applyProtection="1">
      <alignment horizontal="center"/>
    </xf>
    <xf numFmtId="3" fontId="5" fillId="4" borderId="37" xfId="2" applyNumberFormat="1" applyFont="1" applyFill="1" applyBorder="1" applyAlignment="1" applyProtection="1">
      <alignment horizontal="left"/>
    </xf>
    <xf numFmtId="3" fontId="5" fillId="4" borderId="34" xfId="2" applyNumberFormat="1" applyFont="1" applyFill="1" applyBorder="1" applyAlignment="1" applyProtection="1">
      <alignment horizontal="centerContinuous"/>
    </xf>
    <xf numFmtId="3" fontId="5" fillId="4" borderId="53" xfId="2" applyNumberFormat="1" applyFont="1" applyFill="1" applyBorder="1" applyAlignment="1" applyProtection="1">
      <alignment horizontal="centerContinuous"/>
    </xf>
    <xf numFmtId="3" fontId="4" fillId="0" borderId="50" xfId="2" applyNumberFormat="1" applyFont="1" applyFill="1" applyBorder="1" applyAlignment="1" applyProtection="1">
      <alignment horizontal="center"/>
    </xf>
    <xf numFmtId="3" fontId="4" fillId="0" borderId="55" xfId="2" applyNumberFormat="1" applyFont="1" applyFill="1" applyBorder="1" applyAlignment="1" applyProtection="1">
      <alignment horizontal="center"/>
    </xf>
    <xf numFmtId="0" fontId="4" fillId="0" borderId="37" xfId="2" applyFont="1" applyBorder="1" applyAlignment="1" applyProtection="1">
      <alignment horizontal="center"/>
      <protection locked="0"/>
    </xf>
    <xf numFmtId="0" fontId="7" fillId="0" borderId="55" xfId="0" applyFont="1" applyBorder="1" applyAlignment="1">
      <alignment horizontal="center"/>
    </xf>
    <xf numFmtId="0" fontId="6" fillId="26" borderId="56" xfId="0" applyFont="1" applyFill="1" applyBorder="1" applyAlignment="1">
      <alignment horizontal="center"/>
    </xf>
    <xf numFmtId="0" fontId="0" fillId="26" borderId="53" xfId="0" applyFill="1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3" xfId="0" applyBorder="1" applyAlignment="1">
      <alignment horizontal="center"/>
    </xf>
    <xf numFmtId="3" fontId="4" fillId="0" borderId="28" xfId="2" applyNumberFormat="1" applyFont="1" applyBorder="1" applyAlignment="1" applyProtection="1">
      <alignment horizontal="center"/>
    </xf>
    <xf numFmtId="3" fontId="4" fillId="0" borderId="57" xfId="2" applyNumberFormat="1" applyFont="1" applyBorder="1" applyAlignment="1" applyProtection="1">
      <alignment horizontal="center"/>
    </xf>
    <xf numFmtId="3" fontId="4" fillId="0" borderId="31" xfId="2" applyNumberFormat="1" applyFont="1" applyBorder="1" applyAlignment="1" applyProtection="1">
      <alignment horizontal="center" vertical="center"/>
    </xf>
    <xf numFmtId="3" fontId="4" fillId="0" borderId="30" xfId="2" applyNumberFormat="1" applyFont="1" applyBorder="1" applyAlignment="1" applyProtection="1">
      <alignment horizontal="center" vertical="center"/>
    </xf>
    <xf numFmtId="3" fontId="4" fillId="0" borderId="58" xfId="2" applyNumberFormat="1" applyFont="1" applyFill="1" applyBorder="1" applyAlignment="1" applyProtection="1">
      <alignment horizontal="center"/>
    </xf>
    <xf numFmtId="0" fontId="5" fillId="0" borderId="17" xfId="2" applyFont="1" applyBorder="1" applyAlignment="1" applyProtection="1">
      <alignment horizontal="center"/>
      <protection locked="0"/>
    </xf>
    <xf numFmtId="0" fontId="5" fillId="0" borderId="16" xfId="2" applyFont="1" applyBorder="1" applyAlignment="1" applyProtection="1">
      <alignment horizontal="center"/>
      <protection locked="0"/>
    </xf>
    <xf numFmtId="3" fontId="5" fillId="0" borderId="32" xfId="2" applyNumberFormat="1" applyFont="1" applyBorder="1" applyAlignment="1" applyProtection="1">
      <alignment horizontal="center"/>
    </xf>
    <xf numFmtId="3" fontId="5" fillId="0" borderId="30" xfId="2" applyNumberFormat="1" applyFont="1" applyBorder="1" applyAlignment="1" applyProtection="1">
      <alignment horizontal="center"/>
    </xf>
    <xf numFmtId="3" fontId="12" fillId="4" borderId="57" xfId="2" applyNumberFormat="1" applyFont="1" applyFill="1" applyBorder="1" applyAlignment="1" applyProtection="1">
      <alignment horizontal="center"/>
    </xf>
    <xf numFmtId="3" fontId="12" fillId="4" borderId="59" xfId="2" applyNumberFormat="1" applyFont="1" applyFill="1" applyBorder="1" applyAlignment="1" applyProtection="1">
      <alignment horizontal="center"/>
    </xf>
    <xf numFmtId="3" fontId="5" fillId="4" borderId="57" xfId="2" applyNumberFormat="1" applyFont="1" applyFill="1" applyBorder="1" applyAlignment="1" applyProtection="1">
      <alignment horizontal="center"/>
    </xf>
    <xf numFmtId="3" fontId="5" fillId="4" borderId="59" xfId="2" applyNumberFormat="1" applyFont="1" applyFill="1" applyBorder="1" applyAlignment="1" applyProtection="1">
      <alignment horizontal="center"/>
    </xf>
    <xf numFmtId="3" fontId="5" fillId="4" borderId="32" xfId="2" applyNumberFormat="1" applyFont="1" applyFill="1" applyBorder="1" applyAlignment="1" applyProtection="1">
      <alignment horizontal="center"/>
    </xf>
    <xf numFmtId="3" fontId="4" fillId="0" borderId="57" xfId="2" applyNumberFormat="1" applyFont="1" applyFill="1" applyBorder="1" applyAlignment="1" applyProtection="1">
      <alignment horizontal="center"/>
    </xf>
    <xf numFmtId="0" fontId="5" fillId="0" borderId="60" xfId="2" applyFont="1" applyBorder="1" applyAlignment="1" applyProtection="1">
      <alignment horizontal="center"/>
      <protection locked="0"/>
    </xf>
    <xf numFmtId="3" fontId="4" fillId="0" borderId="61" xfId="2" applyNumberFormat="1" applyFont="1" applyFill="1" applyBorder="1" applyAlignment="1" applyProtection="1">
      <alignment horizontal="center"/>
    </xf>
    <xf numFmtId="0" fontId="5" fillId="0" borderId="0" xfId="2" applyFont="1" applyBorder="1" applyAlignment="1" applyProtection="1">
      <alignment horizontal="center"/>
      <protection locked="0"/>
    </xf>
    <xf numFmtId="0" fontId="4" fillId="0" borderId="57" xfId="2" applyFont="1" applyBorder="1" applyAlignment="1" applyProtection="1">
      <alignment horizontal="center"/>
      <protection locked="0"/>
    </xf>
    <xf numFmtId="0" fontId="7" fillId="0" borderId="62" xfId="0" applyFont="1" applyBorder="1" applyAlignment="1">
      <alignment horizontal="center"/>
    </xf>
    <xf numFmtId="0" fontId="6" fillId="26" borderId="58" xfId="0" applyFont="1" applyFill="1" applyBorder="1" applyAlignment="1">
      <alignment horizontal="center"/>
    </xf>
    <xf numFmtId="0" fontId="6" fillId="26" borderId="32" xfId="0" applyFont="1" applyFill="1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32" xfId="0" applyBorder="1" applyAlignment="1">
      <alignment horizontal="center"/>
    </xf>
    <xf numFmtId="3" fontId="4" fillId="24" borderId="4" xfId="2" applyNumberFormat="1" applyFont="1" applyFill="1" applyBorder="1" applyAlignment="1" applyProtection="1">
      <alignment horizontal="center"/>
    </xf>
    <xf numFmtId="3" fontId="34" fillId="0" borderId="14" xfId="2" applyNumberFormat="1" applyFont="1" applyBorder="1" applyAlignment="1" applyProtection="1">
      <alignment horizontal="center"/>
    </xf>
    <xf numFmtId="0" fontId="5" fillId="0" borderId="17" xfId="2" applyFont="1" applyFill="1" applyBorder="1" applyAlignment="1" applyProtection="1">
      <alignment horizontal="center"/>
      <protection locked="0"/>
    </xf>
    <xf numFmtId="3" fontId="34" fillId="0" borderId="1" xfId="2" applyNumberFormat="1" applyFont="1" applyBorder="1" applyAlignment="1" applyProtection="1">
      <alignment horizontal="center"/>
    </xf>
    <xf numFmtId="0" fontId="5" fillId="0" borderId="63" xfId="2" applyFont="1" applyBorder="1" applyAlignment="1" applyProtection="1">
      <protection locked="0"/>
    </xf>
    <xf numFmtId="167" fontId="4" fillId="8" borderId="51" xfId="0" applyNumberFormat="1" applyFont="1" applyFill="1" applyBorder="1" applyAlignment="1" applyProtection="1">
      <alignment horizontal="center"/>
      <protection locked="0"/>
    </xf>
    <xf numFmtId="0" fontId="5" fillId="0" borderId="34" xfId="2" applyFont="1" applyFill="1" applyBorder="1" applyAlignment="1" applyProtection="1">
      <protection locked="0"/>
    </xf>
    <xf numFmtId="0" fontId="5" fillId="0" borderId="51" xfId="2" applyFont="1" applyBorder="1" applyAlignment="1" applyProtection="1">
      <protection locked="0"/>
    </xf>
    <xf numFmtId="9" fontId="7" fillId="24" borderId="53" xfId="1" applyFont="1" applyFill="1" applyBorder="1" applyAlignment="1" applyProtection="1">
      <alignment horizontal="center"/>
    </xf>
    <xf numFmtId="9" fontId="7" fillId="24" borderId="0" xfId="1" applyFont="1" applyFill="1" applyBorder="1" applyAlignment="1" applyProtection="1">
      <alignment horizontal="center"/>
    </xf>
    <xf numFmtId="3" fontId="35" fillId="4" borderId="14" xfId="2" applyNumberFormat="1" applyFont="1" applyFill="1" applyBorder="1" applyAlignment="1" applyProtection="1">
      <alignment horizontal="center"/>
    </xf>
    <xf numFmtId="3" fontId="35" fillId="4" borderId="16" xfId="2" applyNumberFormat="1" applyFont="1" applyFill="1" applyBorder="1" applyAlignment="1" applyProtection="1">
      <alignment horizontal="center"/>
    </xf>
    <xf numFmtId="3" fontId="36" fillId="4" borderId="14" xfId="2" applyNumberFormat="1" applyFont="1" applyFill="1" applyBorder="1" applyAlignment="1" applyProtection="1"/>
    <xf numFmtId="3" fontId="36" fillId="4" borderId="16" xfId="2" applyNumberFormat="1" applyFont="1" applyFill="1" applyBorder="1" applyAlignment="1" applyProtection="1"/>
    <xf numFmtId="3" fontId="36" fillId="4" borderId="20" xfId="2" applyNumberFormat="1" applyFont="1" applyFill="1" applyBorder="1" applyAlignment="1" applyProtection="1"/>
    <xf numFmtId="0" fontId="5" fillId="0" borderId="14" xfId="2" applyFont="1" applyBorder="1" applyAlignment="1" applyProtection="1">
      <protection locked="0"/>
    </xf>
    <xf numFmtId="0" fontId="0" fillId="0" borderId="64" xfId="0" applyBorder="1"/>
    <xf numFmtId="0" fontId="5" fillId="0" borderId="65" xfId="2" applyFont="1" applyBorder="1" applyAlignment="1" applyProtection="1">
      <protection locked="0"/>
    </xf>
    <xf numFmtId="2" fontId="4" fillId="0" borderId="51" xfId="0" applyNumberFormat="1" applyFont="1" applyFill="1" applyBorder="1" applyAlignment="1" applyProtection="1">
      <alignment horizontal="center"/>
      <protection locked="0"/>
    </xf>
    <xf numFmtId="167" fontId="4" fillId="8" borderId="14" xfId="2" applyNumberFormat="1" applyFont="1" applyFill="1" applyBorder="1" applyAlignment="1" applyProtection="1">
      <alignment horizontal="center"/>
      <protection locked="0"/>
    </xf>
    <xf numFmtId="0" fontId="0" fillId="0" borderId="60" xfId="0" applyBorder="1"/>
    <xf numFmtId="0" fontId="0" fillId="26" borderId="0" xfId="0" applyFill="1" applyBorder="1"/>
    <xf numFmtId="0" fontId="0" fillId="0" borderId="56" xfId="0" applyBorder="1"/>
    <xf numFmtId="0" fontId="0" fillId="0" borderId="53" xfId="0" applyBorder="1"/>
    <xf numFmtId="3" fontId="4" fillId="0" borderId="14" xfId="2" applyNumberFormat="1" applyFont="1" applyBorder="1" applyAlignment="1" applyProtection="1">
      <alignment horizontal="center"/>
    </xf>
    <xf numFmtId="3" fontId="4" fillId="0" borderId="17" xfId="2" applyNumberFormat="1" applyFont="1" applyBorder="1" applyAlignment="1" applyProtection="1"/>
    <xf numFmtId="2" fontId="5" fillId="0" borderId="0" xfId="0" applyNumberFormat="1" applyFont="1" applyBorder="1" applyAlignment="1" applyProtection="1">
      <alignment horizontal="center"/>
      <protection locked="0"/>
    </xf>
    <xf numFmtId="165" fontId="4" fillId="0" borderId="63" xfId="2" applyNumberFormat="1" applyFont="1" applyBorder="1" applyAlignment="1" applyProtection="1"/>
    <xf numFmtId="2" fontId="5" fillId="0" borderId="17" xfId="2" applyNumberFormat="1" applyFont="1" applyBorder="1" applyAlignment="1" applyProtection="1">
      <alignment horizontal="center"/>
      <protection locked="0"/>
    </xf>
    <xf numFmtId="2" fontId="5" fillId="0" borderId="16" xfId="2" applyNumberFormat="1" applyFont="1" applyBorder="1" applyAlignment="1" applyProtection="1">
      <protection locked="0"/>
    </xf>
    <xf numFmtId="2" fontId="5" fillId="0" borderId="17" xfId="2" applyNumberFormat="1" applyFont="1" applyBorder="1" applyAlignment="1" applyProtection="1">
      <protection locked="0"/>
    </xf>
    <xf numFmtId="164" fontId="5" fillId="0" borderId="20" xfId="2" applyNumberFormat="1" applyFont="1" applyBorder="1" applyAlignment="1" applyProtection="1"/>
    <xf numFmtId="164" fontId="5" fillId="0" borderId="0" xfId="2" applyNumberFormat="1" applyFont="1" applyBorder="1" applyAlignment="1" applyProtection="1"/>
    <xf numFmtId="3" fontId="12" fillId="4" borderId="14" xfId="2" applyNumberFormat="1" applyFont="1" applyFill="1" applyBorder="1" applyAlignment="1" applyProtection="1"/>
    <xf numFmtId="3" fontId="12" fillId="4" borderId="16" xfId="2" applyNumberFormat="1" applyFont="1" applyFill="1" applyBorder="1" applyAlignment="1" applyProtection="1"/>
    <xf numFmtId="164" fontId="5" fillId="4" borderId="14" xfId="2" applyNumberFormat="1" applyFont="1" applyFill="1" applyBorder="1" applyAlignment="1" applyProtection="1"/>
    <xf numFmtId="164" fontId="5" fillId="4" borderId="16" xfId="2" applyNumberFormat="1" applyFont="1" applyFill="1" applyBorder="1" applyAlignment="1" applyProtection="1"/>
    <xf numFmtId="164" fontId="5" fillId="4" borderId="20" xfId="2" applyNumberFormat="1" applyFont="1" applyFill="1" applyBorder="1" applyAlignment="1" applyProtection="1"/>
    <xf numFmtId="165" fontId="4" fillId="0" borderId="14" xfId="2" applyNumberFormat="1" applyFont="1" applyBorder="1" applyAlignment="1" applyProtection="1"/>
    <xf numFmtId="2" fontId="5" fillId="0" borderId="0" xfId="2" applyNumberFormat="1" applyFont="1" applyBorder="1" applyAlignment="1" applyProtection="1">
      <alignment horizontal="center"/>
      <protection locked="0"/>
    </xf>
    <xf numFmtId="165" fontId="4" fillId="7" borderId="65" xfId="2" applyNumberFormat="1" applyFont="1" applyFill="1" applyBorder="1" applyAlignment="1" applyProtection="1"/>
    <xf numFmtId="167" fontId="5" fillId="0" borderId="14" xfId="2" applyNumberFormat="1" applyFont="1" applyBorder="1" applyAlignment="1" applyProtection="1">
      <alignment horizontal="center"/>
      <protection locked="0"/>
    </xf>
    <xf numFmtId="165" fontId="4" fillId="0" borderId="60" xfId="0" applyNumberFormat="1" applyFont="1" applyBorder="1" applyAlignment="1">
      <alignment horizontal="center"/>
    </xf>
    <xf numFmtId="165" fontId="4" fillId="26" borderId="0" xfId="0" applyNumberFormat="1" applyFont="1" applyFill="1" applyBorder="1" applyAlignment="1">
      <alignment horizontal="center"/>
    </xf>
    <xf numFmtId="167" fontId="4" fillId="26" borderId="0" xfId="0" applyNumberFormat="1" applyFont="1" applyFill="1" applyBorder="1" applyAlignment="1">
      <alignment horizontal="center"/>
    </xf>
    <xf numFmtId="0" fontId="0" fillId="0" borderId="63" xfId="0" applyBorder="1"/>
    <xf numFmtId="0" fontId="0" fillId="0" borderId="20" xfId="0" applyBorder="1"/>
    <xf numFmtId="3" fontId="4" fillId="0" borderId="22" xfId="2" applyNumberFormat="1" applyFont="1" applyBorder="1" applyAlignment="1" applyProtection="1">
      <alignment horizontal="center"/>
    </xf>
    <xf numFmtId="3" fontId="4" fillId="0" borderId="7" xfId="2" applyNumberFormat="1" applyFont="1" applyBorder="1" applyAlignment="1" applyProtection="1">
      <alignment horizontal="center"/>
    </xf>
    <xf numFmtId="3" fontId="4" fillId="0" borderId="8" xfId="2" applyNumberFormat="1" applyFont="1" applyBorder="1" applyAlignment="1" applyProtection="1"/>
    <xf numFmtId="2" fontId="5" fillId="0" borderId="66" xfId="0" applyNumberFormat="1" applyFont="1" applyBorder="1" applyAlignment="1" applyProtection="1">
      <alignment horizontal="center"/>
      <protection locked="0"/>
    </xf>
    <xf numFmtId="165" fontId="12" fillId="0" borderId="67" xfId="2" applyNumberFormat="1" applyFont="1" applyBorder="1" applyAlignment="1" applyProtection="1"/>
    <xf numFmtId="167" fontId="12" fillId="15" borderId="8" xfId="2" applyNumberFormat="1" applyFont="1" applyFill="1" applyBorder="1" applyAlignment="1" applyProtection="1">
      <alignment horizontal="center"/>
      <protection locked="0"/>
    </xf>
    <xf numFmtId="167" fontId="8" fillId="0" borderId="2" xfId="2" applyNumberFormat="1" applyFont="1" applyBorder="1" applyAlignment="1" applyProtection="1">
      <alignment horizontal="center"/>
      <protection locked="0"/>
    </xf>
    <xf numFmtId="167" fontId="8" fillId="0" borderId="8" xfId="2" applyNumberFormat="1" applyFont="1" applyBorder="1" applyAlignment="1" applyProtection="1">
      <alignment horizontal="center"/>
      <protection locked="0"/>
    </xf>
    <xf numFmtId="164" fontId="5" fillId="0" borderId="12" xfId="2" applyNumberFormat="1" applyFont="1" applyBorder="1" applyAlignment="1" applyProtection="1"/>
    <xf numFmtId="164" fontId="5" fillId="0" borderId="23" xfId="2" applyNumberFormat="1" applyFont="1" applyBorder="1" applyAlignment="1" applyProtection="1"/>
    <xf numFmtId="3" fontId="12" fillId="4" borderId="7" xfId="2" applyNumberFormat="1" applyFont="1" applyFill="1" applyBorder="1" applyAlignment="1" applyProtection="1">
      <alignment horizontal="right"/>
    </xf>
    <xf numFmtId="3" fontId="12" fillId="4" borderId="2" xfId="2" applyNumberFormat="1" applyFont="1" applyFill="1" applyBorder="1" applyAlignment="1" applyProtection="1">
      <alignment horizontal="right"/>
    </xf>
    <xf numFmtId="3" fontId="12" fillId="4" borderId="2" xfId="2" applyNumberFormat="1" applyFont="1" applyFill="1" applyBorder="1" applyAlignment="1" applyProtection="1"/>
    <xf numFmtId="164" fontId="5" fillId="4" borderId="7" xfId="2" applyNumberFormat="1" applyFont="1" applyFill="1" applyBorder="1" applyAlignment="1" applyProtection="1"/>
    <xf numFmtId="164" fontId="5" fillId="4" borderId="2" xfId="2" applyNumberFormat="1" applyFont="1" applyFill="1" applyBorder="1" applyAlignment="1" applyProtection="1"/>
    <xf numFmtId="164" fontId="5" fillId="4" borderId="12" xfId="2" applyNumberFormat="1" applyFont="1" applyFill="1" applyBorder="1" applyAlignment="1" applyProtection="1"/>
    <xf numFmtId="165" fontId="12" fillId="0" borderId="7" xfId="2" applyNumberFormat="1" applyFont="1" applyBorder="1" applyAlignment="1" applyProtection="1"/>
    <xf numFmtId="167" fontId="12" fillId="0" borderId="8" xfId="2" applyNumberFormat="1" applyFont="1" applyBorder="1" applyAlignment="1" applyProtection="1">
      <alignment horizontal="center"/>
      <protection locked="0"/>
    </xf>
    <xf numFmtId="167" fontId="8" fillId="0" borderId="23" xfId="2" applyNumberFormat="1" applyFont="1" applyBorder="1" applyAlignment="1" applyProtection="1">
      <alignment horizontal="center"/>
      <protection locked="0"/>
    </xf>
    <xf numFmtId="165" fontId="12" fillId="0" borderId="68" xfId="2" applyNumberFormat="1" applyFont="1" applyBorder="1" applyAlignment="1" applyProtection="1"/>
    <xf numFmtId="167" fontId="8" fillId="0" borderId="7" xfId="2" applyNumberFormat="1" applyFont="1" applyBorder="1" applyAlignment="1" applyProtection="1">
      <alignment horizontal="center"/>
      <protection locked="0"/>
    </xf>
    <xf numFmtId="165" fontId="12" fillId="0" borderId="69" xfId="0" applyNumberFormat="1" applyFont="1" applyBorder="1" applyAlignment="1">
      <alignment horizontal="center"/>
    </xf>
    <xf numFmtId="165" fontId="12" fillId="26" borderId="23" xfId="0" applyNumberFormat="1" applyFont="1" applyFill="1" applyBorder="1" applyAlignment="1">
      <alignment horizontal="center"/>
    </xf>
    <xf numFmtId="0" fontId="0" fillId="0" borderId="67" xfId="0" applyBorder="1"/>
    <xf numFmtId="0" fontId="0" fillId="0" borderId="12" xfId="0" applyBorder="1"/>
    <xf numFmtId="3" fontId="4" fillId="7" borderId="70" xfId="2" applyNumberFormat="1" applyFont="1" applyFill="1" applyBorder="1" applyAlignment="1" applyProtection="1">
      <alignment horizontal="center"/>
    </xf>
    <xf numFmtId="2" fontId="32" fillId="7" borderId="0" xfId="2" applyNumberFormat="1" applyFont="1" applyFill="1" applyBorder="1" applyAlignment="1" applyProtection="1">
      <alignment horizontal="right"/>
    </xf>
    <xf numFmtId="3" fontId="4" fillId="7" borderId="71" xfId="2" applyNumberFormat="1" applyFont="1" applyFill="1" applyBorder="1" applyAlignment="1" applyProtection="1"/>
    <xf numFmtId="164" fontId="37" fillId="7" borderId="71" xfId="2" applyNumberFormat="1" applyFont="1" applyFill="1" applyBorder="1" applyAlignment="1" applyProtection="1">
      <alignment horizontal="right"/>
    </xf>
    <xf numFmtId="167" fontId="37" fillId="7" borderId="71" xfId="2" applyNumberFormat="1" applyFont="1" applyFill="1" applyBorder="1" applyAlignment="1" applyProtection="1">
      <alignment horizontal="center"/>
    </xf>
    <xf numFmtId="3" fontId="4" fillId="7" borderId="71" xfId="2" applyNumberFormat="1" applyFont="1" applyFill="1" applyBorder="1" applyAlignment="1" applyProtection="1">
      <alignment horizontal="center"/>
    </xf>
    <xf numFmtId="164" fontId="4" fillId="7" borderId="71" xfId="2" applyNumberFormat="1" applyFont="1" applyFill="1" applyBorder="1" applyAlignment="1" applyProtection="1">
      <alignment horizontal="right"/>
    </xf>
    <xf numFmtId="3" fontId="4" fillId="4" borderId="71" xfId="2" applyNumberFormat="1" applyFont="1" applyFill="1" applyBorder="1" applyAlignment="1" applyProtection="1">
      <alignment horizontal="center"/>
    </xf>
    <xf numFmtId="171" fontId="4" fillId="4" borderId="29" xfId="2" applyNumberFormat="1" applyFont="1" applyFill="1" applyBorder="1" applyAlignment="1" applyProtection="1"/>
    <xf numFmtId="0" fontId="0" fillId="7" borderId="0" xfId="0" applyFill="1"/>
    <xf numFmtId="0" fontId="5" fillId="7" borderId="0" xfId="2" applyFont="1" applyFill="1" applyAlignment="1" applyProtection="1">
      <protection locked="0"/>
    </xf>
    <xf numFmtId="0" fontId="0" fillId="26" borderId="0" xfId="0" applyFill="1"/>
    <xf numFmtId="0" fontId="7" fillId="26" borderId="0" xfId="0" applyFont="1" applyFill="1"/>
    <xf numFmtId="164" fontId="4" fillId="26" borderId="71" xfId="2" applyNumberFormat="1" applyFont="1" applyFill="1" applyBorder="1" applyAlignment="1" applyProtection="1">
      <alignment horizontal="right"/>
    </xf>
    <xf numFmtId="10" fontId="7" fillId="26" borderId="72" xfId="1" applyNumberFormat="1" applyFont="1" applyFill="1" applyBorder="1"/>
    <xf numFmtId="0" fontId="0" fillId="7" borderId="21" xfId="0" applyFill="1" applyBorder="1"/>
    <xf numFmtId="3" fontId="4" fillId="24" borderId="50" xfId="2" applyNumberFormat="1" applyFont="1" applyFill="1" applyBorder="1" applyAlignment="1" applyProtection="1">
      <alignment horizontal="center"/>
    </xf>
    <xf numFmtId="0" fontId="5" fillId="0" borderId="34" xfId="2" applyFont="1" applyFill="1" applyBorder="1" applyAlignment="1" applyProtection="1">
      <alignment horizontal="center"/>
      <protection locked="0"/>
    </xf>
    <xf numFmtId="3" fontId="34" fillId="0" borderId="73" xfId="2" applyNumberFormat="1" applyFont="1" applyBorder="1" applyAlignment="1" applyProtection="1">
      <alignment horizontal="center"/>
    </xf>
    <xf numFmtId="0" fontId="5" fillId="0" borderId="56" xfId="2" applyFont="1" applyBorder="1" applyAlignment="1" applyProtection="1">
      <protection locked="0"/>
    </xf>
    <xf numFmtId="9" fontId="7" fillId="24" borderId="1" xfId="1" applyFont="1" applyFill="1" applyBorder="1" applyAlignment="1" applyProtection="1">
      <alignment horizontal="center"/>
    </xf>
    <xf numFmtId="3" fontId="35" fillId="4" borderId="37" xfId="2" applyNumberFormat="1" applyFont="1" applyFill="1" applyBorder="1" applyAlignment="1" applyProtection="1">
      <alignment horizontal="center"/>
    </xf>
    <xf numFmtId="3" fontId="35" fillId="4" borderId="34" xfId="2" applyNumberFormat="1" applyFont="1" applyFill="1" applyBorder="1" applyAlignment="1" applyProtection="1">
      <alignment horizontal="center"/>
    </xf>
    <xf numFmtId="0" fontId="5" fillId="0" borderId="37" xfId="2" applyFont="1" applyBorder="1" applyAlignment="1" applyProtection="1">
      <protection locked="0"/>
    </xf>
    <xf numFmtId="0" fontId="5" fillId="0" borderId="73" xfId="2" applyFont="1" applyBorder="1" applyAlignment="1" applyProtection="1">
      <protection locked="0"/>
    </xf>
    <xf numFmtId="0" fontId="5" fillId="0" borderId="74" xfId="2" applyFont="1" applyBorder="1" applyAlignment="1" applyProtection="1">
      <protection locked="0"/>
    </xf>
    <xf numFmtId="167" fontId="4" fillId="8" borderId="37" xfId="2" applyNumberFormat="1" applyFont="1" applyFill="1" applyBorder="1" applyAlignment="1" applyProtection="1">
      <alignment horizontal="center"/>
      <protection locked="0"/>
    </xf>
    <xf numFmtId="0" fontId="0" fillId="0" borderId="55" xfId="0" applyBorder="1"/>
    <xf numFmtId="0" fontId="0" fillId="26" borderId="1" xfId="0" applyFill="1" applyBorder="1"/>
    <xf numFmtId="3" fontId="4" fillId="0" borderId="16" xfId="2" applyNumberFormat="1" applyFont="1" applyBorder="1" applyAlignment="1" applyProtection="1"/>
    <xf numFmtId="2" fontId="5" fillId="0" borderId="75" xfId="0" applyNumberFormat="1" applyFont="1" applyBorder="1" applyAlignment="1" applyProtection="1">
      <alignment horizontal="center"/>
      <protection locked="0"/>
    </xf>
    <xf numFmtId="4" fontId="12" fillId="4" borderId="14" xfId="2" applyNumberFormat="1" applyFont="1" applyFill="1" applyBorder="1" applyAlignment="1" applyProtection="1"/>
    <xf numFmtId="4" fontId="12" fillId="4" borderId="16" xfId="2" applyNumberFormat="1" applyFont="1" applyFill="1" applyBorder="1" applyAlignment="1" applyProtection="1"/>
    <xf numFmtId="2" fontId="5" fillId="0" borderId="16" xfId="2" applyNumberFormat="1" applyFont="1" applyBorder="1" applyAlignment="1" applyProtection="1">
      <alignment horizontal="center"/>
      <protection locked="0"/>
    </xf>
    <xf numFmtId="2" fontId="5" fillId="0" borderId="75" xfId="2" applyNumberFormat="1" applyFont="1" applyBorder="1" applyAlignment="1" applyProtection="1">
      <alignment horizontal="center"/>
      <protection locked="0"/>
    </xf>
    <xf numFmtId="3" fontId="4" fillId="0" borderId="2" xfId="2" applyNumberFormat="1" applyFont="1" applyBorder="1" applyAlignment="1" applyProtection="1"/>
    <xf numFmtId="4" fontId="12" fillId="4" borderId="7" xfId="2" applyNumberFormat="1" applyFont="1" applyFill="1" applyBorder="1" applyAlignment="1" applyProtection="1">
      <alignment horizontal="right"/>
    </xf>
    <xf numFmtId="4" fontId="12" fillId="4" borderId="2" xfId="2" applyNumberFormat="1" applyFont="1" applyFill="1" applyBorder="1" applyAlignment="1" applyProtection="1">
      <alignment horizontal="right"/>
    </xf>
    <xf numFmtId="4" fontId="12" fillId="4" borderId="2" xfId="2" applyNumberFormat="1" applyFont="1" applyFill="1" applyBorder="1" applyAlignment="1" applyProtection="1"/>
    <xf numFmtId="0" fontId="0" fillId="0" borderId="64" xfId="0" applyFill="1" applyBorder="1"/>
    <xf numFmtId="167" fontId="37" fillId="7" borderId="29" xfId="2" applyNumberFormat="1" applyFont="1" applyFill="1" applyBorder="1" applyAlignment="1" applyProtection="1">
      <alignment horizontal="center"/>
    </xf>
    <xf numFmtId="164" fontId="4" fillId="7" borderId="29" xfId="2" applyNumberFormat="1" applyFont="1" applyFill="1" applyBorder="1" applyAlignment="1" applyProtection="1">
      <alignment horizontal="right"/>
    </xf>
    <xf numFmtId="3" fontId="4" fillId="4" borderId="29" xfId="2" applyNumberFormat="1" applyFont="1" applyFill="1" applyBorder="1" applyAlignment="1" applyProtection="1">
      <alignment horizontal="center"/>
    </xf>
    <xf numFmtId="164" fontId="4" fillId="26" borderId="29" xfId="2" applyNumberFormat="1" applyFont="1" applyFill="1" applyBorder="1" applyAlignment="1" applyProtection="1">
      <alignment horizontal="right"/>
    </xf>
    <xf numFmtId="164" fontId="4" fillId="7" borderId="76" xfId="2" applyNumberFormat="1" applyFont="1" applyFill="1" applyBorder="1" applyAlignment="1" applyProtection="1">
      <alignment horizontal="right"/>
    </xf>
    <xf numFmtId="0" fontId="0" fillId="0" borderId="1" xfId="0" applyBorder="1"/>
    <xf numFmtId="165" fontId="4" fillId="0" borderId="0" xfId="0" applyNumberFormat="1" applyFont="1" applyBorder="1" applyAlignment="1">
      <alignment horizontal="center"/>
    </xf>
    <xf numFmtId="2" fontId="5" fillId="0" borderId="77" xfId="2" applyNumberFormat="1" applyFont="1" applyBorder="1" applyAlignment="1" applyProtection="1">
      <alignment horizontal="center"/>
      <protection locked="0"/>
    </xf>
    <xf numFmtId="2" fontId="5" fillId="0" borderId="77" xfId="0" applyNumberFormat="1" applyFont="1" applyBorder="1" applyAlignment="1" applyProtection="1">
      <alignment horizontal="center"/>
      <protection locked="0"/>
    </xf>
    <xf numFmtId="165" fontId="12" fillId="0" borderId="23" xfId="0" applyNumberFormat="1" applyFont="1" applyBorder="1" applyAlignment="1">
      <alignment horizontal="center"/>
    </xf>
    <xf numFmtId="3" fontId="4" fillId="7" borderId="28" xfId="2" applyNumberFormat="1" applyFont="1" applyFill="1" applyBorder="1" applyAlignment="1" applyProtection="1">
      <alignment horizontal="center"/>
    </xf>
    <xf numFmtId="3" fontId="4" fillId="7" borderId="30" xfId="2" applyNumberFormat="1" applyFont="1" applyFill="1" applyBorder="1" applyAlignment="1" applyProtection="1">
      <alignment horizontal="center"/>
    </xf>
    <xf numFmtId="164" fontId="4" fillId="7" borderId="30" xfId="2" applyNumberFormat="1" applyFont="1" applyFill="1" applyBorder="1" applyAlignment="1" applyProtection="1">
      <alignment horizontal="right"/>
    </xf>
    <xf numFmtId="164" fontId="4" fillId="7" borderId="0" xfId="2" applyNumberFormat="1" applyFont="1" applyFill="1" applyBorder="1" applyAlignment="1" applyProtection="1">
      <alignment horizontal="right"/>
    </xf>
    <xf numFmtId="3" fontId="4" fillId="4" borderId="30" xfId="2" applyNumberFormat="1" applyFont="1" applyFill="1" applyBorder="1" applyAlignment="1" applyProtection="1">
      <alignment horizontal="center"/>
    </xf>
    <xf numFmtId="3" fontId="4" fillId="4" borderId="0" xfId="2" applyNumberFormat="1" applyFont="1" applyFill="1" applyBorder="1" applyAlignment="1" applyProtection="1">
      <alignment horizontal="center"/>
    </xf>
    <xf numFmtId="171" fontId="4" fillId="4" borderId="30" xfId="2" applyNumberFormat="1" applyFont="1" applyFill="1" applyBorder="1" applyAlignment="1" applyProtection="1"/>
    <xf numFmtId="164" fontId="4" fillId="7" borderId="33" xfId="2" applyNumberFormat="1" applyFont="1" applyFill="1" applyBorder="1" applyAlignment="1" applyProtection="1">
      <alignment horizontal="right"/>
    </xf>
    <xf numFmtId="3" fontId="22" fillId="0" borderId="38" xfId="2" applyNumberFormat="1" applyFont="1" applyBorder="1" applyAlignment="1" applyProtection="1">
      <alignment horizontal="center"/>
    </xf>
    <xf numFmtId="3" fontId="22" fillId="0" borderId="78" xfId="2" applyNumberFormat="1" applyFont="1" applyBorder="1" applyAlignment="1" applyProtection="1">
      <alignment horizontal="center"/>
    </xf>
    <xf numFmtId="3" fontId="4" fillId="0" borderId="79" xfId="2" applyNumberFormat="1" applyFont="1" applyFill="1" applyBorder="1" applyAlignment="1" applyProtection="1">
      <alignment horizontal="right"/>
      <protection locked="0"/>
    </xf>
    <xf numFmtId="4" fontId="23" fillId="0" borderId="80" xfId="2" applyNumberFormat="1" applyFont="1" applyBorder="1" applyAlignment="1" applyProtection="1">
      <alignment horizontal="center"/>
    </xf>
    <xf numFmtId="165" fontId="20" fillId="0" borderId="81" xfId="2" applyNumberFormat="1" applyFont="1" applyBorder="1" applyAlignment="1" applyProtection="1"/>
    <xf numFmtId="165" fontId="20" fillId="0" borderId="79" xfId="2" applyNumberFormat="1" applyFont="1" applyFill="1" applyBorder="1" applyAlignment="1" applyProtection="1">
      <alignment horizontal="center"/>
    </xf>
    <xf numFmtId="165" fontId="24" fillId="0" borderId="41" xfId="2" applyNumberFormat="1" applyFont="1" applyFill="1" applyBorder="1" applyAlignment="1" applyProtection="1">
      <alignment horizontal="center"/>
    </xf>
    <xf numFmtId="165" fontId="24" fillId="0" borderId="79" xfId="2" applyNumberFormat="1" applyFont="1" applyFill="1" applyBorder="1" applyAlignment="1" applyProtection="1">
      <alignment horizontal="center"/>
    </xf>
    <xf numFmtId="164" fontId="22" fillId="0" borderId="40" xfId="2" applyNumberFormat="1" applyFont="1" applyBorder="1" applyAlignment="1" applyProtection="1">
      <alignment horizontal="right"/>
    </xf>
    <xf numFmtId="164" fontId="22" fillId="0" borderId="39" xfId="2" applyNumberFormat="1" applyFont="1" applyBorder="1" applyAlignment="1" applyProtection="1">
      <alignment horizontal="right"/>
    </xf>
    <xf numFmtId="3" fontId="20" fillId="4" borderId="78" xfId="2" applyNumberFormat="1" applyFont="1" applyFill="1" applyBorder="1" applyAlignment="1" applyProtection="1"/>
    <xf numFmtId="3" fontId="20" fillId="4" borderId="79" xfId="2" applyNumberFormat="1" applyFont="1" applyFill="1" applyBorder="1" applyAlignment="1" applyProtection="1"/>
    <xf numFmtId="173" fontId="22" fillId="4" borderId="38" xfId="2" applyNumberFormat="1" applyFont="1" applyFill="1" applyBorder="1" applyAlignment="1" applyProtection="1">
      <alignment horizontal="right"/>
    </xf>
    <xf numFmtId="173" fontId="22" fillId="4" borderId="79" xfId="2" applyNumberFormat="1" applyFont="1" applyFill="1" applyBorder="1" applyAlignment="1" applyProtection="1">
      <alignment horizontal="right"/>
    </xf>
    <xf numFmtId="173" fontId="22" fillId="4" borderId="41" xfId="2" applyNumberFormat="1" applyFont="1" applyFill="1" applyBorder="1" applyAlignment="1" applyProtection="1">
      <alignment horizontal="right"/>
    </xf>
    <xf numFmtId="165" fontId="20" fillId="0" borderId="78" xfId="2" applyNumberFormat="1" applyFont="1" applyBorder="1" applyAlignment="1" applyProtection="1"/>
    <xf numFmtId="165" fontId="20" fillId="0" borderId="41" xfId="2" applyNumberFormat="1" applyFont="1" applyFill="1" applyBorder="1" applyAlignment="1" applyProtection="1">
      <alignment horizontal="center"/>
    </xf>
    <xf numFmtId="165" fontId="20" fillId="0" borderId="80" xfId="2" applyNumberFormat="1" applyFont="1" applyFill="1" applyBorder="1" applyAlignment="1" applyProtection="1">
      <alignment horizontal="center"/>
    </xf>
    <xf numFmtId="165" fontId="20" fillId="0" borderId="82" xfId="2" applyNumberFormat="1" applyFont="1" applyBorder="1" applyAlignment="1" applyProtection="1"/>
    <xf numFmtId="165" fontId="20" fillId="0" borderId="78" xfId="2" applyNumberFormat="1" applyFont="1" applyFill="1" applyBorder="1" applyAlignment="1" applyProtection="1">
      <alignment horizontal="center"/>
    </xf>
    <xf numFmtId="165" fontId="24" fillId="0" borderId="42" xfId="2" applyNumberFormat="1" applyFont="1" applyFill="1" applyBorder="1" applyAlignment="1" applyProtection="1">
      <alignment horizontal="center"/>
    </xf>
    <xf numFmtId="165" fontId="20" fillId="0" borderId="39" xfId="2" applyNumberFormat="1" applyFont="1" applyFill="1" applyBorder="1" applyAlignment="1" applyProtection="1">
      <alignment horizontal="center"/>
    </xf>
    <xf numFmtId="165" fontId="20" fillId="0" borderId="82" xfId="2" applyNumberFormat="1" applyFont="1" applyFill="1" applyBorder="1" applyAlignment="1" applyProtection="1">
      <alignment horizontal="center"/>
    </xf>
    <xf numFmtId="165" fontId="20" fillId="0" borderId="40" xfId="2" applyNumberFormat="1" applyFont="1" applyFill="1" applyBorder="1" applyAlignment="1" applyProtection="1">
      <alignment horizontal="center"/>
    </xf>
    <xf numFmtId="3" fontId="8" fillId="0" borderId="4" xfId="2" applyNumberFormat="1" applyFont="1" applyBorder="1" applyAlignment="1" applyProtection="1"/>
    <xf numFmtId="2" fontId="32" fillId="0" borderId="1" xfId="2" applyNumberFormat="1" applyFont="1" applyFill="1" applyBorder="1" applyAlignment="1" applyProtection="1">
      <alignment horizontal="center"/>
    </xf>
    <xf numFmtId="2" fontId="32" fillId="0" borderId="1" xfId="2" applyNumberFormat="1" applyFont="1" applyFill="1" applyBorder="1" applyAlignment="1" applyProtection="1">
      <alignment horizontal="right"/>
    </xf>
    <xf numFmtId="4" fontId="32" fillId="0" borderId="1" xfId="2" applyNumberFormat="1" applyFont="1" applyFill="1" applyBorder="1" applyAlignment="1" applyProtection="1">
      <alignment horizontal="right"/>
    </xf>
    <xf numFmtId="2" fontId="8" fillId="0" borderId="1" xfId="2" applyNumberFormat="1" applyFont="1" applyFill="1" applyBorder="1" applyAlignment="1" applyProtection="1"/>
    <xf numFmtId="2" fontId="4" fillId="0" borderId="1" xfId="2" applyNumberFormat="1" applyFont="1" applyFill="1" applyBorder="1" applyAlignment="1" applyProtection="1">
      <alignment horizontal="right"/>
    </xf>
    <xf numFmtId="164" fontId="4" fillId="0" borderId="0" xfId="2" applyNumberFormat="1" applyFont="1" applyFill="1" applyBorder="1" applyAlignment="1" applyProtection="1"/>
    <xf numFmtId="0" fontId="0" fillId="4" borderId="0" xfId="0" applyFill="1"/>
    <xf numFmtId="164" fontId="38" fillId="0" borderId="1" xfId="2" applyNumberFormat="1" applyFont="1" applyFill="1" applyBorder="1" applyAlignment="1" applyProtection="1">
      <alignment horizontal="right"/>
    </xf>
    <xf numFmtId="171" fontId="5" fillId="0" borderId="0" xfId="2" applyNumberFormat="1" applyFont="1" applyFill="1" applyBorder="1" applyAlignment="1" applyProtection="1">
      <protection locked="0"/>
    </xf>
    <xf numFmtId="171" fontId="5" fillId="0" borderId="0" xfId="2" applyNumberFormat="1" applyFont="1" applyBorder="1" applyAlignment="1" applyProtection="1">
      <protection locked="0"/>
    </xf>
    <xf numFmtId="171" fontId="4" fillId="0" borderId="0" xfId="2" applyNumberFormat="1" applyFont="1" applyFill="1" applyBorder="1" applyAlignment="1" applyProtection="1">
      <protection locked="0"/>
    </xf>
    <xf numFmtId="164" fontId="5" fillId="0" borderId="0" xfId="2" applyNumberFormat="1" applyFont="1" applyBorder="1" applyAlignment="1" applyProtection="1">
      <protection locked="0"/>
    </xf>
    <xf numFmtId="165" fontId="32" fillId="0" borderId="0" xfId="2" applyNumberFormat="1" applyFont="1" applyFill="1" applyBorder="1" applyAlignment="1" applyProtection="1">
      <alignment horizontal="right"/>
    </xf>
    <xf numFmtId="171" fontId="8" fillId="0" borderId="0" xfId="2" applyNumberFormat="1" applyFont="1" applyFill="1" applyBorder="1" applyAlignment="1" applyProtection="1">
      <protection locked="0"/>
    </xf>
    <xf numFmtId="175" fontId="8" fillId="0" borderId="0" xfId="1" applyNumberFormat="1" applyFont="1" applyBorder="1" applyAlignment="1" applyProtection="1">
      <protection locked="0"/>
    </xf>
    <xf numFmtId="171" fontId="8" fillId="0" borderId="0" xfId="2" applyNumberFormat="1" applyFont="1" applyBorder="1" applyAlignment="1" applyProtection="1">
      <protection locked="0"/>
    </xf>
    <xf numFmtId="171" fontId="8" fillId="0" borderId="21" xfId="2" applyNumberFormat="1" applyFont="1" applyBorder="1" applyAlignment="1" applyProtection="1">
      <protection locked="0"/>
    </xf>
    <xf numFmtId="3" fontId="4" fillId="5" borderId="28" xfId="2" applyNumberFormat="1" applyFont="1" applyFill="1" applyBorder="1" applyAlignment="1" applyProtection="1">
      <alignment vertical="center"/>
    </xf>
    <xf numFmtId="3" fontId="4" fillId="5" borderId="30" xfId="2" applyNumberFormat="1" applyFont="1" applyFill="1" applyBorder="1" applyAlignment="1" applyProtection="1">
      <alignment horizontal="center" vertical="center"/>
    </xf>
    <xf numFmtId="3" fontId="4" fillId="5" borderId="30" xfId="2" applyNumberFormat="1" applyFont="1" applyFill="1" applyBorder="1" applyAlignment="1" applyProtection="1">
      <alignment vertical="center"/>
    </xf>
    <xf numFmtId="3" fontId="4" fillId="5" borderId="30" xfId="2" applyNumberFormat="1" applyFont="1" applyFill="1" applyBorder="1" applyAlignment="1" applyProtection="1">
      <alignment horizontal="centerContinuous" vertical="center"/>
    </xf>
    <xf numFmtId="3" fontId="4" fillId="5" borderId="33" xfId="2" applyNumberFormat="1" applyFont="1" applyFill="1" applyBorder="1" applyAlignment="1" applyProtection="1">
      <alignment horizontal="centerContinuous" vertical="center"/>
    </xf>
    <xf numFmtId="3" fontId="4" fillId="0" borderId="14" xfId="3" applyNumberFormat="1" applyFont="1" applyBorder="1" applyAlignment="1" applyProtection="1">
      <protection locked="0"/>
    </xf>
    <xf numFmtId="3" fontId="5" fillId="0" borderId="16" xfId="3" applyNumberFormat="1" applyFont="1" applyFill="1" applyBorder="1" applyAlignment="1" applyProtection="1">
      <alignment horizontal="center"/>
      <protection locked="0"/>
    </xf>
    <xf numFmtId="3" fontId="5" fillId="0" borderId="17" xfId="3" applyNumberFormat="1" applyFont="1" applyFill="1" applyBorder="1" applyAlignment="1" applyProtection="1">
      <alignment horizontal="center"/>
      <protection locked="0"/>
    </xf>
    <xf numFmtId="3" fontId="5" fillId="0" borderId="16" xfId="3" applyNumberFormat="1" applyFont="1" applyBorder="1" applyAlignment="1" applyProtection="1">
      <alignment horizontal="center"/>
      <protection locked="0"/>
    </xf>
  </cellXfs>
  <cellStyles count="4">
    <cellStyle name="Normal" xfId="0" builtinId="0"/>
    <cellStyle name="Normal_58 Fiche programme" xfId="3"/>
    <cellStyle name="Normal_58 Fiche programme_Pgr PRLC 0110 APD" xfId="2"/>
    <cellStyle name="Pourcentage" xfId="1" builtinId="5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sharedStrings" Target="sharedStrings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51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PERSONNEL/A%20TRAVAILLER/WE/MATRICES%20BUDGETS/Matrice%20Budget%202018%20clea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Infi/SIDR/SCI%20Saint-Denis/Jean-Emeric%20MONSEAU/Cocos/Bilan%20DDE/BILAN%20DDE%20-%20Coco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LT-KS/FELL-Turkey/THY%202008/Pricing/THY%20Detailed%20Pricing%20MSN20071203%20-%20Boeing%20(for%20one%20aircraft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Ateliers%20du%20Loft/Borlo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Local%20Settings/Temporary%20Internet%20Files/OLK1E/BILAN%202008%20-%2015%20In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DOCUME~1\140934\LOCALS~1\Temp\notesF20BA6\V4\2004-009-05_CSA_VFinale_WideBodiesV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2prod\Utilisateurs$\Habitat\OPERATIONNEL%20HABITAT\02-%20Operations\OUEST\9740%20-%20POC%20POC%20Boeuf%20Mort%20-%2016%20LES\E%20-%20Financement\CE\LLS%20-%2017mars09\Bilan%20CE%20-%20BM%20LL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Habitat/OPERATIONNEL%20HABITAT/02-%20Operations/VEFA/Programmation%202010/SAPOTILLES%20-%2014%20LLS/E%20-%20Financement/DDE/SAPOTILLES%201&#8364;%20de%20LB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Habitat/OPERATIONNEL%20HABITAT/01%20-%20Pilotage/TDB%20habitat/TABLEAU%20DE%20BORD%20HABITAT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TC-GP/CSA%202006%20-%20Done/C%20-%20Pricing/Pricing%20Final/Final/modele%20Avion%201%20-%20Amortissement%20Financier%20+%20CI%20Brut%20-%20FI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C/C/DOCUME~1/lim/LOCALS~1/Temp/Saisie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rod1\Utilisateurs$\Documents\zimberger\Temporaire\Calcul%20base%20&#233;ligibl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irection%20du%20Patrimoine%20et%20du%20D&#233;veloppement/D&#233;partement%20Habitat/OPERATIONNEL%20HABITAT/02-%20Operations/Locatif/Jean-Emeric/&#164;%20A%20FAIRE%20&#164;/CA/CA%20(travail)/Fiche%20CA/SILOGA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Saint%20Andre%20&amp;%20Pierre/Demande%20d'agr&#233;ment%20et%20suites/Demande%20d'infos%2020-02-09/Saint-Pierre/Simulations/Corossol/Corossol%20defisc%20et%20%20loyers%20minor&#233;s%2040%20et%205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Infi/SIDR/Salazie/Simulations/R&#233;ponse%20Demande%20d'infos/H&#233;brides/SILOGA%20&amp;%20BILAN%20DDE%20SIDR%20-%20HEBRIDES/Loyer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LT-MB/Turquie/Pricing/THY%20-%202x37%20MEUR%20-25-10-2006%20ECA%20-%20IRR%20revised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7%20-%20En-cours%20Anthony/SIDR/Documents%20programmes/Fidji/BILAN%202008%20-%2015%20In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Habitat/Ressources%20Habitat/01%20-%20Documents%20types%20et%20procedures%20operationnelles/VEFA/Op&#233;rations%20VEFA/9749%20-%20Le%20Florentin%20-%2065%20LLS%20VEFA/A%20-%20Promoteur/Bilan/Bilan%20FLORENTIN%20LLS%20_18fev09%20_BZ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Habitat/Ressources%20Habitat/01%20-%20Documents%20types%20et%20procedures%20operationnelles/VEFA/Fiche%20op&#233;ration%20Promoteurs%20_%20V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Montages/Commun%20JBU%20SA/Plan%20de%20tr&#233;sorerie/Locatif%20&amp;%20R&#233;habilitation/11%20Novembre/Tr&#233;sorerie%20-%20Novembre%202009%20VEFA%20CA%20122009%20V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LT-KS/FELL-Turkey/THY%202008/Pricing/MODELE%20GF_test%20avion%202008%20-%20V4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KHALID/Elyo/PRONY%202004/N%20-%20FINANCE/2004-09-01-PRONY-GF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Infi/Simulateur%20Logement%20200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LT-KS/FELL-Turkey/THY%202008/Pricing/Mod&#232;le%20Diff&#233;r&#233;s%20GOL%20GF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PERSO%20NBL/SODEGIS/TREFLES/SF%20PREVISIO%20TREFLES%2060%20an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Montages/Commun%20JBU%20SA/Plan%20de%20tr&#233;sorerie/Locatif%20&amp;%20R&#233;habilitation/11%20Novembre/Tr&#233;sorerie%20-%20Novembre%202009%20CA%20122009%20-%20Sc&#233;nario%202%20(optimiste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FJACQUES/Mes%20documents%20D/semader/defisc/op&#233;ration%20log%20social/semader%20-%20defisc%20gestion%20locative%20en%20Ir%20V1%20bi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Habitat/OPERATIONNEL%20HABITAT/02-%20Operations/Locatif/Laure/9642%20-%209643%20-%20Wallis%20&amp;%20Futuna/E%20-%20Financement/Bilan%20-%20Wallis%2003.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Infi/7-%20En-cours%20Anthony/SIDR/Simul%20-%2041%25%2022-10-07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BASE%20MIDDLE%20OFFICE\1999-2006%20-%20SNC%20POINTE%20ST%20DOM\E.%20Documentation\2001%20Jan%20-%20Livraison\Livraison%206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DOCUME~1\140934\LOCALS~1\Temp\notesF20BA6\V4\Air%20Tahiti\PricerAirTahitiINT2004-1A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rod1\Utilisateurs$\Documents\zimberger\Procedures\BILAN20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FJACQUES/Mes%20documents%20D/semader/defisc/PSLA-v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385_Financements_d'Actifs/LT-KS/FELL-Turkey/THY%202008/Pricing/Z_Poubelle/MODELE%20GF_test%20avion%202008%20-%20V4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PERSO%20NBL/SODEGIS/TREFLES/TEST%20SF%20PREVISIO%20TREFLES%20refait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prod1\Utilisateurs$\Documents\zimberger\Temporaire\Bilan%20-%20Beta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3E116\partage\Affaires\116%20E%207453\116%20C%203678\Etudes%20-%20Chantiers%20SAUVChantiers%20clotur&#233;s\116%20C%203646\A%20faire%20116%20C%203646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4%20-%20D&#233;partement%20Op&#233;ration%20et%20Programme/42%20-%20P&#244;le%20Construction%20Immobili&#232;re/P&#244;le%20Immobilier/PRLC/Programmation%202011/Philidor%20Techer/Financement/DEFISC/Dossier%20agr&#233;ment/IM/Bilan%20FRAF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__Work/TER%20SM%20v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DJ-LP\TRAVAIL\Calculs\refin\REFINANC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/7%20-%20SODEGIS%20Report/OPR%20Locatif%20social/Prog%2010/0085%20Prog%20Butte%20Citronnelle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degis2\users\Mes%20documents\76%20LA%20CRESSONNIERE%2014%20LLTS%203\076%20La%20Cressonni&#232;re%2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fisrvdc02\infi\Saint%20Andre%20&amp;%20Pierre\SILOGA\Saint-Pierre\Corossol\Source\COROSSOL%20(ex%20chagos1)-%20Bilan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Laurent\LDA-Cetam\Mod&#233;lisation\Alda0001-%20Livraison%20-%20v7final%20DGI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r002\303093$\385_Financements_d'Actifs\Dj-ar\Seaplane-One\Mod&#233;lisation\Modele%20Final%20Agreement\Mod&#232;le%20final%20-%20Source\LDA39b%20-%20Prix%2038.58%20MEUR%20-%2011-07-2002%20-%20final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ern/Mes%20documents/Infi/7-%20En-cours%20Anthony/SIDR/SALAZIE/ADF/SIDR%20ADF%206%20ans%20VFidji%20V03-02-2009%20A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EAL"/>
      <sheetName val="première page"/>
      <sheetName val="Donnée d'entrée"/>
      <sheetName val="1"/>
      <sheetName val="2"/>
      <sheetName val="3"/>
      <sheetName val="5"/>
      <sheetName val="6"/>
      <sheetName val="7"/>
      <sheetName val="8"/>
      <sheetName val="9"/>
      <sheetName val="PRZA "/>
      <sheetName val="FRAFU AVS + LESG"/>
      <sheetName val="Bdgt"/>
      <sheetName val="Prgr. 2018"/>
      <sheetName val="SF previsio LLS-LLTS"/>
      <sheetName val="Synthèse LLS-LLTS"/>
      <sheetName val="Calcul CIDOM"/>
      <sheetName val="Loyers Max"/>
      <sheetName val="FFD LLTS"/>
      <sheetName val="FFD LLS"/>
      <sheetName val="DPR LLS"/>
      <sheetName val="FFD PLS"/>
      <sheetName val="DPR PLS"/>
      <sheetName val="SF previsio PLS"/>
      <sheetName val="Synthèse PLS"/>
      <sheetName val="DPR LLTS"/>
      <sheetName val="Test de compensation"/>
      <sheetName val="Notice explicative"/>
      <sheetName val="Calculs détaillés"/>
      <sheetName val="pièces 3.2 et 3.3"/>
    </sheetNames>
    <sheetDataSet>
      <sheetData sheetId="0"/>
      <sheetData sheetId="1"/>
      <sheetData sheetId="2">
        <row r="8">
          <cell r="D8">
            <v>0</v>
          </cell>
          <cell r="E8">
            <v>35</v>
          </cell>
        </row>
        <row r="10">
          <cell r="D10" t="str">
            <v>LLS</v>
          </cell>
          <cell r="E10" t="str">
            <v>LLTS</v>
          </cell>
          <cell r="F10" t="str">
            <v>PLS</v>
          </cell>
        </row>
        <row r="24">
          <cell r="D24" t="str">
            <v>7, rue Jean Couturier 97831 CS 40030  LE TAMPON CEDEX</v>
          </cell>
        </row>
        <row r="26">
          <cell r="D26" t="str">
            <v>François CORNUZ</v>
          </cell>
        </row>
        <row r="30">
          <cell r="D30">
            <v>0</v>
          </cell>
          <cell r="E30">
            <v>273044.4958989842</v>
          </cell>
        </row>
        <row r="32">
          <cell r="D32">
            <v>0</v>
          </cell>
          <cell r="E32">
            <v>563.5</v>
          </cell>
        </row>
      </sheetData>
      <sheetData sheetId="3">
        <row r="65">
          <cell r="D65">
            <v>35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5">
          <cell r="D105">
            <v>-64802.5</v>
          </cell>
        </row>
      </sheetData>
      <sheetData sheetId="13">
        <row r="155">
          <cell r="AD155">
            <v>0</v>
          </cell>
        </row>
        <row r="157">
          <cell r="L157">
            <v>273044.4958989842</v>
          </cell>
          <cell r="R157">
            <v>0</v>
          </cell>
          <cell r="V157">
            <v>273044.4958989842</v>
          </cell>
          <cell r="Z157">
            <v>0</v>
          </cell>
        </row>
        <row r="162">
          <cell r="R162">
            <v>0</v>
          </cell>
          <cell r="V162">
            <v>113658.64090441413</v>
          </cell>
          <cell r="Z162">
            <v>0</v>
          </cell>
        </row>
        <row r="177">
          <cell r="R177">
            <v>0</v>
          </cell>
          <cell r="V177">
            <v>41859.999999999993</v>
          </cell>
          <cell r="Z177">
            <v>0</v>
          </cell>
        </row>
        <row r="178">
          <cell r="AD178">
            <v>0</v>
          </cell>
        </row>
        <row r="185">
          <cell r="R185">
            <v>0</v>
          </cell>
          <cell r="V185">
            <v>98860.877499999988</v>
          </cell>
          <cell r="Z185">
            <v>0</v>
          </cell>
          <cell r="AD185">
            <v>0</v>
          </cell>
        </row>
        <row r="186">
          <cell r="R186">
            <v>0</v>
          </cell>
          <cell r="V186">
            <v>35377.649999999994</v>
          </cell>
          <cell r="Z186">
            <v>0</v>
          </cell>
          <cell r="AD186">
            <v>0</v>
          </cell>
        </row>
        <row r="189">
          <cell r="R189">
            <v>0</v>
          </cell>
          <cell r="V189">
            <v>0</v>
          </cell>
          <cell r="Z189">
            <v>0</v>
          </cell>
          <cell r="AD189">
            <v>0</v>
          </cell>
        </row>
        <row r="190">
          <cell r="R190">
            <v>0</v>
          </cell>
          <cell r="V190">
            <v>57175.999999999993</v>
          </cell>
          <cell r="Z190">
            <v>0</v>
          </cell>
          <cell r="AD190">
            <v>0</v>
          </cell>
        </row>
        <row r="191">
          <cell r="R191">
            <v>0</v>
          </cell>
          <cell r="V191">
            <v>1173.0999794059753</v>
          </cell>
          <cell r="Z191">
            <v>0</v>
          </cell>
          <cell r="AD191">
            <v>0</v>
          </cell>
        </row>
        <row r="192">
          <cell r="R192">
            <v>0</v>
          </cell>
          <cell r="V192">
            <v>0</v>
          </cell>
          <cell r="Z192">
            <v>0</v>
          </cell>
          <cell r="AD192">
            <v>0</v>
          </cell>
        </row>
        <row r="195">
          <cell r="R195">
            <v>0</v>
          </cell>
          <cell r="V195">
            <v>80456.868419578212</v>
          </cell>
          <cell r="Z195">
            <v>0</v>
          </cell>
          <cell r="AD195">
            <v>0</v>
          </cell>
        </row>
        <row r="196">
          <cell r="R196">
            <v>0</v>
          </cell>
          <cell r="V196">
            <v>0</v>
          </cell>
          <cell r="Z196">
            <v>0</v>
          </cell>
        </row>
      </sheetData>
      <sheetData sheetId="14"/>
      <sheetData sheetId="15">
        <row r="12">
          <cell r="N12">
            <v>66163.352499999994</v>
          </cell>
        </row>
        <row r="13">
          <cell r="N13">
            <v>273044.4958989842</v>
          </cell>
        </row>
        <row r="14">
          <cell r="N14">
            <v>41859.999999999993</v>
          </cell>
          <cell r="P14">
            <v>0</v>
          </cell>
        </row>
      </sheetData>
      <sheetData sheetId="16"/>
      <sheetData sheetId="17"/>
      <sheetData sheetId="18">
        <row r="3">
          <cell r="A3" t="str">
            <v>T I Bis a</v>
          </cell>
          <cell r="B3">
            <v>370</v>
          </cell>
          <cell r="C3">
            <v>370</v>
          </cell>
        </row>
        <row r="4">
          <cell r="A4" t="str">
            <v>T I Bis a + V</v>
          </cell>
          <cell r="B4">
            <v>370</v>
          </cell>
          <cell r="C4">
            <v>370</v>
          </cell>
        </row>
        <row r="5">
          <cell r="A5" t="str">
            <v>T II +V a</v>
          </cell>
          <cell r="B5">
            <v>390</v>
          </cell>
          <cell r="C5">
            <v>370</v>
          </cell>
        </row>
        <row r="6">
          <cell r="A6" t="str">
            <v>T III +V a</v>
          </cell>
          <cell r="B6">
            <v>590</v>
          </cell>
          <cell r="C6">
            <v>590</v>
          </cell>
          <cell r="D6">
            <v>730</v>
          </cell>
        </row>
        <row r="7">
          <cell r="A7" t="str">
            <v>T IV + V a</v>
          </cell>
          <cell r="B7">
            <v>700</v>
          </cell>
          <cell r="C7">
            <v>700</v>
          </cell>
          <cell r="D7">
            <v>830</v>
          </cell>
        </row>
        <row r="8">
          <cell r="A8" t="str">
            <v>T V +V a</v>
          </cell>
          <cell r="B8">
            <v>800</v>
          </cell>
          <cell r="C8">
            <v>800</v>
          </cell>
          <cell r="D8">
            <v>930</v>
          </cell>
        </row>
      </sheetData>
      <sheetData sheetId="19"/>
      <sheetData sheetId="20"/>
      <sheetData sheetId="21">
        <row r="58">
          <cell r="E58">
            <v>0</v>
          </cell>
        </row>
      </sheetData>
      <sheetData sheetId="22"/>
      <sheetData sheetId="23">
        <row r="56">
          <cell r="E56">
            <v>0</v>
          </cell>
        </row>
        <row r="66">
          <cell r="E66">
            <v>0</v>
          </cell>
        </row>
      </sheetData>
      <sheetData sheetId="24">
        <row r="12">
          <cell r="N12">
            <v>0</v>
          </cell>
        </row>
      </sheetData>
      <sheetData sheetId="25"/>
      <sheetData sheetId="26">
        <row r="56">
          <cell r="E56">
            <v>269083.33999588178</v>
          </cell>
        </row>
      </sheetData>
      <sheetData sheetId="27"/>
      <sheetData sheetId="28"/>
      <sheetData sheetId="29"/>
      <sheetData sheetId="3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Fiche CA"/>
      <sheetName val="Prix rev.CE"/>
      <sheetName val="Bilan Simplifié DDE"/>
      <sheetName val="Bilan Détaillé DDE"/>
      <sheetName val="Attestations DDE"/>
      <sheetName val="Contingent DDE"/>
      <sheetName val="ODSDataSheet"/>
      <sheetName val="ODSTempDataSheet"/>
    </sheetNames>
    <sheetDataSet>
      <sheetData sheetId="0" refreshError="1"/>
      <sheetData sheetId="1" refreshError="1">
        <row r="45">
          <cell r="J45">
            <v>0.31</v>
          </cell>
        </row>
        <row r="46">
          <cell r="J46">
            <v>0.84</v>
          </cell>
        </row>
      </sheetData>
      <sheetData sheetId="2" refreshError="1">
        <row r="9">
          <cell r="F9" t="str">
            <v>Collectif sans ascenseur</v>
          </cell>
        </row>
        <row r="36">
          <cell r="F36" t="str">
            <v/>
          </cell>
        </row>
        <row r="110">
          <cell r="F110">
            <v>0.84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6">
          <cell r="K66">
            <v>5.6355242517010637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rcraft 1 Lease"/>
      <sheetName val="Cash Statement"/>
      <sheetName val="Depreciation"/>
      <sheetName val="P&amp;L"/>
      <sheetName val="Balance Sheet"/>
      <sheetName val="RBT"/>
      <sheetName val="Lease Margin"/>
      <sheetName val="TVs"/>
      <sheetName val="IRRs"/>
      <sheetName val="ZCB"/>
      <sheetName val="Graph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 Investisseur"/>
      <sheetName val="Trésorerie Foncier"/>
      <sheetName val="Infos"/>
      <sheetName val="Grille des frais"/>
      <sheetName val="Hypothèses générales"/>
      <sheetName val="Echéancier d'emprunt foncier"/>
      <sheetName val="Echéancier d'emprunt travaux"/>
      <sheetName val="Tirage"/>
      <sheetName val="Flux ass-vie"/>
      <sheetName val="Loyers"/>
      <sheetName val="Amortissements ROBIEN"/>
    </sheetNames>
    <sheetDataSet>
      <sheetData sheetId="0" refreshError="1">
        <row r="9">
          <cell r="G9">
            <v>38231</v>
          </cell>
        </row>
        <row r="11">
          <cell r="N11" t="str">
            <v>Non</v>
          </cell>
        </row>
        <row r="12">
          <cell r="G12" t="str">
            <v>oui</v>
          </cell>
          <cell r="N12">
            <v>43647</v>
          </cell>
        </row>
        <row r="18">
          <cell r="G18">
            <v>0</v>
          </cell>
        </row>
        <row r="21">
          <cell r="N21">
            <v>180494.52267624476</v>
          </cell>
        </row>
        <row r="22">
          <cell r="G22">
            <v>38231</v>
          </cell>
        </row>
        <row r="45">
          <cell r="G45">
            <v>0</v>
          </cell>
          <cell r="N45">
            <v>0</v>
          </cell>
        </row>
      </sheetData>
      <sheetData sheetId="1" refreshError="1"/>
      <sheetData sheetId="2" refreshError="1">
        <row r="40">
          <cell r="C40">
            <v>2838.0119920000002</v>
          </cell>
        </row>
      </sheetData>
      <sheetData sheetId="3" refreshError="1"/>
      <sheetData sheetId="4" refreshError="1">
        <row r="13">
          <cell r="B13">
            <v>121000</v>
          </cell>
        </row>
        <row r="41">
          <cell r="B41">
            <v>915</v>
          </cell>
        </row>
        <row r="42">
          <cell r="B42">
            <v>1.32</v>
          </cell>
          <cell r="F42">
            <v>0.02</v>
          </cell>
        </row>
        <row r="44">
          <cell r="B44">
            <v>38231</v>
          </cell>
          <cell r="C44">
            <v>1</v>
          </cell>
        </row>
        <row r="53">
          <cell r="B53">
            <v>38231</v>
          </cell>
          <cell r="C53">
            <v>1</v>
          </cell>
        </row>
      </sheetData>
      <sheetData sheetId="5" refreshError="1">
        <row r="2">
          <cell r="I2">
            <v>38231</v>
          </cell>
        </row>
        <row r="3">
          <cell r="I3">
            <v>38261</v>
          </cell>
          <cell r="M3">
            <v>427.08333333333337</v>
          </cell>
        </row>
        <row r="4">
          <cell r="I4">
            <v>38292</v>
          </cell>
          <cell r="M4">
            <v>425.36200604799956</v>
          </cell>
        </row>
        <row r="5">
          <cell r="I5">
            <v>38322</v>
          </cell>
          <cell r="M5">
            <v>423.63479756110763</v>
          </cell>
        </row>
        <row r="6">
          <cell r="I6">
            <v>38353</v>
          </cell>
          <cell r="M6">
            <v>421.90168777855206</v>
          </cell>
        </row>
        <row r="7">
          <cell r="I7">
            <v>38384</v>
          </cell>
          <cell r="M7">
            <v>420.16265653757284</v>
          </cell>
        </row>
        <row r="8">
          <cell r="I8">
            <v>38412</v>
          </cell>
          <cell r="M8">
            <v>418.41768360652026</v>
          </cell>
        </row>
        <row r="9">
          <cell r="I9">
            <v>38443</v>
          </cell>
          <cell r="M9">
            <v>416.66674868461985</v>
          </cell>
        </row>
        <row r="10">
          <cell r="I10">
            <v>38473</v>
          </cell>
          <cell r="M10">
            <v>414.90983140173626</v>
          </cell>
        </row>
        <row r="11">
          <cell r="I11">
            <v>38504</v>
          </cell>
          <cell r="M11">
            <v>413.14691131813618</v>
          </cell>
        </row>
        <row r="12">
          <cell r="I12">
            <v>38534</v>
          </cell>
          <cell r="M12">
            <v>411.37796792425053</v>
          </cell>
        </row>
        <row r="13">
          <cell r="I13">
            <v>38565</v>
          </cell>
          <cell r="M13">
            <v>409.60298064043576</v>
          </cell>
        </row>
        <row r="14">
          <cell r="I14">
            <v>38596</v>
          </cell>
          <cell r="M14">
            <v>407.8219288167345</v>
          </cell>
        </row>
        <row r="15">
          <cell r="I15">
            <v>38626</v>
          </cell>
          <cell r="M15">
            <v>406.03479173263577</v>
          </cell>
        </row>
        <row r="16">
          <cell r="I16">
            <v>38657</v>
          </cell>
          <cell r="M16">
            <v>404.24154859683296</v>
          </cell>
        </row>
        <row r="17">
          <cell r="I17">
            <v>38687</v>
          </cell>
          <cell r="M17">
            <v>402.44217854698286</v>
          </cell>
        </row>
        <row r="18">
          <cell r="B18">
            <v>0</v>
          </cell>
          <cell r="I18">
            <v>38718</v>
          </cell>
          <cell r="M18">
            <v>400.63666064946239</v>
          </cell>
        </row>
        <row r="19">
          <cell r="I19">
            <v>38749</v>
          </cell>
          <cell r="M19">
            <v>398.82497389912527</v>
          </cell>
        </row>
        <row r="20">
          <cell r="I20">
            <v>38777</v>
          </cell>
          <cell r="M20">
            <v>397.00709721905798</v>
          </cell>
        </row>
        <row r="21">
          <cell r="I21">
            <v>38808</v>
          </cell>
          <cell r="M21">
            <v>395.18300946033384</v>
          </cell>
        </row>
        <row r="22">
          <cell r="I22">
            <v>38838</v>
          </cell>
          <cell r="M22">
            <v>393.35268940176735</v>
          </cell>
        </row>
        <row r="23">
          <cell r="I23">
            <v>38869</v>
          </cell>
          <cell r="M23">
            <v>391.51611574966734</v>
          </cell>
        </row>
        <row r="24">
          <cell r="I24">
            <v>38899</v>
          </cell>
          <cell r="M24">
            <v>389.67326713758951</v>
          </cell>
        </row>
        <row r="25">
          <cell r="I25">
            <v>38930</v>
          </cell>
          <cell r="M25">
            <v>387.82412212608688</v>
          </cell>
        </row>
        <row r="26">
          <cell r="I26">
            <v>38961</v>
          </cell>
          <cell r="M26">
            <v>385.96865920246159</v>
          </cell>
        </row>
        <row r="27">
          <cell r="I27">
            <v>38991</v>
          </cell>
          <cell r="M27">
            <v>384.10685678051408</v>
          </cell>
        </row>
        <row r="28">
          <cell r="I28">
            <v>39022</v>
          </cell>
          <cell r="M28">
            <v>382.23869320029149</v>
          </cell>
        </row>
        <row r="29">
          <cell r="I29">
            <v>39052</v>
          </cell>
          <cell r="M29">
            <v>380.36414672783644</v>
          </cell>
        </row>
        <row r="30">
          <cell r="I30">
            <v>39083</v>
          </cell>
          <cell r="M30">
            <v>378.4831955549339</v>
          </cell>
        </row>
        <row r="31">
          <cell r="I31">
            <v>39114</v>
          </cell>
          <cell r="M31">
            <v>376.59581779885735</v>
          </cell>
        </row>
        <row r="32">
          <cell r="I32">
            <v>39142</v>
          </cell>
          <cell r="M32">
            <v>374.70199150211414</v>
          </cell>
        </row>
        <row r="33">
          <cell r="I33">
            <v>39173</v>
          </cell>
          <cell r="M33">
            <v>372.80169463219039</v>
          </cell>
        </row>
        <row r="34">
          <cell r="I34">
            <v>39203</v>
          </cell>
          <cell r="M34">
            <v>370.89490508129438</v>
          </cell>
        </row>
        <row r="35">
          <cell r="I35">
            <v>39234</v>
          </cell>
          <cell r="M35">
            <v>368.98160066609944</v>
          </cell>
        </row>
        <row r="36">
          <cell r="I36">
            <v>39264</v>
          </cell>
          <cell r="M36">
            <v>367.06175912748597</v>
          </cell>
        </row>
        <row r="37">
          <cell r="I37">
            <v>39295</v>
          </cell>
          <cell r="M37">
            <v>365.13535813028233</v>
          </cell>
        </row>
        <row r="38">
          <cell r="I38">
            <v>39326</v>
          </cell>
          <cell r="M38">
            <v>363.2023752630048</v>
          </cell>
        </row>
        <row r="39">
          <cell r="I39">
            <v>39356</v>
          </cell>
          <cell r="M39">
            <v>361.26278803759743</v>
          </cell>
        </row>
        <row r="40">
          <cell r="I40">
            <v>39387</v>
          </cell>
          <cell r="M40">
            <v>359.31657388916983</v>
          </cell>
        </row>
        <row r="41">
          <cell r="I41">
            <v>39417</v>
          </cell>
          <cell r="M41">
            <v>357.36371017573515</v>
          </cell>
        </row>
        <row r="42">
          <cell r="I42">
            <v>39448</v>
          </cell>
          <cell r="M42">
            <v>355.40417417794629</v>
          </cell>
        </row>
        <row r="43">
          <cell r="I43">
            <v>39479</v>
          </cell>
          <cell r="M43">
            <v>353.43794309883157</v>
          </cell>
        </row>
        <row r="44">
          <cell r="I44">
            <v>39508</v>
          </cell>
          <cell r="M44">
            <v>351.46499406352996</v>
          </cell>
        </row>
        <row r="45">
          <cell r="I45">
            <v>39539</v>
          </cell>
          <cell r="M45">
            <v>349.48530411902442</v>
          </cell>
        </row>
        <row r="46">
          <cell r="I46">
            <v>39569</v>
          </cell>
          <cell r="M46">
            <v>347.49885023387498</v>
          </cell>
        </row>
        <row r="47">
          <cell r="I47">
            <v>39600</v>
          </cell>
          <cell r="M47">
            <v>345.50560929795154</v>
          </cell>
        </row>
        <row r="48">
          <cell r="I48">
            <v>39630</v>
          </cell>
          <cell r="M48">
            <v>343.50555812216351</v>
          </cell>
        </row>
        <row r="49">
          <cell r="I49">
            <v>39661</v>
          </cell>
          <cell r="M49">
            <v>341.49867343819164</v>
          </cell>
        </row>
        <row r="50">
          <cell r="I50">
            <v>39692</v>
          </cell>
          <cell r="M50">
            <v>339.48493189821613</v>
          </cell>
        </row>
        <row r="51">
          <cell r="I51">
            <v>39722</v>
          </cell>
          <cell r="M51">
            <v>337.46431007464571</v>
          </cell>
        </row>
        <row r="52">
          <cell r="I52">
            <v>39753</v>
          </cell>
          <cell r="M52">
            <v>335.43678445984466</v>
          </cell>
        </row>
        <row r="53">
          <cell r="I53">
            <v>39783</v>
          </cell>
          <cell r="M53">
            <v>333.40233146585979</v>
          </cell>
        </row>
        <row r="54">
          <cell r="I54">
            <v>39814</v>
          </cell>
          <cell r="M54">
            <v>331.36092742414553</v>
          </cell>
        </row>
        <row r="55">
          <cell r="I55">
            <v>39845</v>
          </cell>
          <cell r="M55">
            <v>329.31254858528865</v>
          </cell>
        </row>
        <row r="56">
          <cell r="I56">
            <v>39873</v>
          </cell>
          <cell r="M56">
            <v>327.25717111873257</v>
          </cell>
        </row>
        <row r="57">
          <cell r="I57">
            <v>39904</v>
          </cell>
          <cell r="M57">
            <v>325.19477111249887</v>
          </cell>
        </row>
        <row r="58">
          <cell r="I58">
            <v>39934</v>
          </cell>
          <cell r="M58">
            <v>323.12532457291047</v>
          </cell>
        </row>
        <row r="59">
          <cell r="I59">
            <v>39965</v>
          </cell>
          <cell r="M59">
            <v>321.04880742431203</v>
          </cell>
        </row>
        <row r="60">
          <cell r="I60">
            <v>39995</v>
          </cell>
          <cell r="M60">
            <v>318.96519550878912</v>
          </cell>
        </row>
        <row r="61">
          <cell r="I61">
            <v>40026</v>
          </cell>
          <cell r="M61">
            <v>316.87446458588801</v>
          </cell>
        </row>
        <row r="62">
          <cell r="I62">
            <v>40057</v>
          </cell>
          <cell r="M62">
            <v>314.77659033233391</v>
          </cell>
        </row>
        <row r="63">
          <cell r="I63">
            <v>40087</v>
          </cell>
          <cell r="M63">
            <v>312.6715483417467</v>
          </cell>
        </row>
        <row r="64">
          <cell r="I64">
            <v>40118</v>
          </cell>
          <cell r="M64">
            <v>310.55931412435848</v>
          </cell>
        </row>
        <row r="65">
          <cell r="I65">
            <v>40148</v>
          </cell>
          <cell r="M65">
            <v>308.43986310672733</v>
          </cell>
        </row>
        <row r="66">
          <cell r="I66">
            <v>40179</v>
          </cell>
          <cell r="M66">
            <v>306.31317063145264</v>
          </cell>
        </row>
        <row r="67">
          <cell r="I67">
            <v>40210</v>
          </cell>
          <cell r="M67">
            <v>304.17921195688751</v>
          </cell>
        </row>
        <row r="68">
          <cell r="I68">
            <v>40238</v>
          </cell>
          <cell r="M68">
            <v>302.0379622568509</v>
          </cell>
        </row>
        <row r="69">
          <cell r="I69">
            <v>40269</v>
          </cell>
          <cell r="M69">
            <v>299.88939662033903</v>
          </cell>
        </row>
        <row r="70">
          <cell r="I70">
            <v>40299</v>
          </cell>
          <cell r="M70">
            <v>297.733490051236</v>
          </cell>
        </row>
        <row r="71">
          <cell r="I71">
            <v>40330</v>
          </cell>
          <cell r="M71">
            <v>295.57021746802178</v>
          </cell>
        </row>
        <row r="72">
          <cell r="I72">
            <v>40360</v>
          </cell>
          <cell r="M72">
            <v>293.3995537034815</v>
          </cell>
        </row>
        <row r="73">
          <cell r="I73">
            <v>40391</v>
          </cell>
          <cell r="M73">
            <v>291.22147350441236</v>
          </cell>
        </row>
        <row r="74">
          <cell r="I74">
            <v>40422</v>
          </cell>
          <cell r="M74">
            <v>289.03595153132983</v>
          </cell>
        </row>
        <row r="75">
          <cell r="I75">
            <v>40452</v>
          </cell>
          <cell r="M75">
            <v>286.8429623581726</v>
          </cell>
        </row>
        <row r="76">
          <cell r="I76">
            <v>40483</v>
          </cell>
          <cell r="M76">
            <v>284.64248047200709</v>
          </cell>
        </row>
        <row r="77">
          <cell r="I77">
            <v>40513</v>
          </cell>
          <cell r="M77">
            <v>282.43448027273041</v>
          </cell>
        </row>
        <row r="78">
          <cell r="I78">
            <v>40544</v>
          </cell>
          <cell r="M78">
            <v>280.21893607277281</v>
          </cell>
        </row>
        <row r="79">
          <cell r="I79">
            <v>40575</v>
          </cell>
          <cell r="M79">
            <v>277.99582209679886</v>
          </cell>
        </row>
        <row r="80">
          <cell r="I80">
            <v>40603</v>
          </cell>
          <cell r="M80">
            <v>275.76511248140696</v>
          </cell>
        </row>
        <row r="81">
          <cell r="I81">
            <v>40634</v>
          </cell>
          <cell r="M81">
            <v>273.52678127482915</v>
          </cell>
        </row>
        <row r="82">
          <cell r="I82">
            <v>40664</v>
          </cell>
          <cell r="M82">
            <v>271.28080243662885</v>
          </cell>
        </row>
        <row r="83">
          <cell r="I83">
            <v>40695</v>
          </cell>
          <cell r="M83">
            <v>269.02714983739799</v>
          </cell>
        </row>
        <row r="84">
          <cell r="I84">
            <v>40725</v>
          </cell>
          <cell r="M84">
            <v>266.76579725845306</v>
          </cell>
        </row>
        <row r="85">
          <cell r="I85">
            <v>40756</v>
          </cell>
          <cell r="M85">
            <v>264.49671839153012</v>
          </cell>
        </row>
        <row r="86">
          <cell r="I86">
            <v>40787</v>
          </cell>
          <cell r="M86">
            <v>262.21988683847854</v>
          </cell>
        </row>
        <row r="87">
          <cell r="I87">
            <v>40817</v>
          </cell>
          <cell r="M87">
            <v>259.93527611095408</v>
          </cell>
        </row>
        <row r="88">
          <cell r="I88">
            <v>40848</v>
          </cell>
          <cell r="M88">
            <v>257.64285963011054</v>
          </cell>
        </row>
        <row r="89">
          <cell r="I89">
            <v>40878</v>
          </cell>
          <cell r="M89">
            <v>255.34261072629079</v>
          </cell>
        </row>
        <row r="90">
          <cell r="I90">
            <v>40909</v>
          </cell>
          <cell r="M90">
            <v>253.03450263871611</v>
          </cell>
        </row>
        <row r="91">
          <cell r="I91">
            <v>40940</v>
          </cell>
          <cell r="M91">
            <v>250.71850851517576</v>
          </cell>
        </row>
        <row r="92">
          <cell r="I92">
            <v>40969</v>
          </cell>
          <cell r="M92">
            <v>248.39460141171338</v>
          </cell>
        </row>
        <row r="93">
          <cell r="I93">
            <v>41000</v>
          </cell>
          <cell r="M93">
            <v>246.06275429231388</v>
          </cell>
        </row>
        <row r="94">
          <cell r="I94">
            <v>41030</v>
          </cell>
          <cell r="M94">
            <v>243.72294002859005</v>
          </cell>
        </row>
        <row r="95">
          <cell r="I95">
            <v>41061</v>
          </cell>
          <cell r="M95">
            <v>241.37513139946512</v>
          </cell>
        </row>
        <row r="96">
          <cell r="I96">
            <v>41091</v>
          </cell>
          <cell r="M96">
            <v>239.0193010908574</v>
          </cell>
        </row>
        <row r="97">
          <cell r="I97">
            <v>41122</v>
          </cell>
          <cell r="M97">
            <v>236.65542169536192</v>
          </cell>
        </row>
        <row r="98">
          <cell r="I98">
            <v>41153</v>
          </cell>
          <cell r="M98">
            <v>234.28346571193174</v>
          </cell>
        </row>
        <row r="99">
          <cell r="I99">
            <v>41183</v>
          </cell>
          <cell r="M99">
            <v>231.9034055455582</v>
          </cell>
        </row>
        <row r="100">
          <cell r="I100">
            <v>41214</v>
          </cell>
          <cell r="M100">
            <v>229.51521350694941</v>
          </cell>
        </row>
        <row r="101">
          <cell r="I101">
            <v>41244</v>
          </cell>
          <cell r="M101">
            <v>227.11886181220899</v>
          </cell>
        </row>
        <row r="102">
          <cell r="I102">
            <v>41275</v>
          </cell>
          <cell r="M102">
            <v>224.71432258251136</v>
          </cell>
        </row>
        <row r="103">
          <cell r="I103">
            <v>41306</v>
          </cell>
          <cell r="M103">
            <v>222.30156784377894</v>
          </cell>
        </row>
        <row r="104">
          <cell r="I104">
            <v>41334</v>
          </cell>
          <cell r="M104">
            <v>219.8805695263558</v>
          </cell>
        </row>
        <row r="105">
          <cell r="I105">
            <v>41365</v>
          </cell>
          <cell r="M105">
            <v>217.4512994646816</v>
          </cell>
        </row>
        <row r="106">
          <cell r="I106">
            <v>41395</v>
          </cell>
          <cell r="M106">
            <v>215.01372939696336</v>
          </cell>
        </row>
        <row r="107">
          <cell r="I107">
            <v>41426</v>
          </cell>
          <cell r="M107">
            <v>212.56783096484691</v>
          </cell>
        </row>
        <row r="108">
          <cell r="I108">
            <v>41456</v>
          </cell>
          <cell r="M108">
            <v>210.11357571308744</v>
          </cell>
        </row>
        <row r="109">
          <cell r="I109">
            <v>41487</v>
          </cell>
          <cell r="M109">
            <v>207.65093508921797</v>
          </cell>
        </row>
        <row r="110">
          <cell r="I110">
            <v>41518</v>
          </cell>
          <cell r="M110">
            <v>205.17988044321663</v>
          </cell>
        </row>
        <row r="111">
          <cell r="I111">
            <v>41548</v>
          </cell>
          <cell r="M111">
            <v>202.70038302717506</v>
          </cell>
        </row>
        <row r="112">
          <cell r="I112">
            <v>41579</v>
          </cell>
          <cell r="M112">
            <v>200.21241399496202</v>
          </cell>
        </row>
        <row r="113">
          <cell r="I113">
            <v>41609</v>
          </cell>
          <cell r="M113">
            <v>197.71594440188892</v>
          </cell>
        </row>
        <row r="114">
          <cell r="I114">
            <v>41640</v>
          </cell>
          <cell r="M114">
            <v>195.21094520437259</v>
          </cell>
        </row>
        <row r="115">
          <cell r="I115">
            <v>41671</v>
          </cell>
          <cell r="M115">
            <v>192.69738725959814</v>
          </cell>
        </row>
        <row r="116">
          <cell r="I116">
            <v>41699</v>
          </cell>
          <cell r="M116">
            <v>190.17524132517917</v>
          </cell>
        </row>
        <row r="117">
          <cell r="I117">
            <v>41730</v>
          </cell>
          <cell r="M117">
            <v>187.64447805881747</v>
          </cell>
        </row>
        <row r="118">
          <cell r="I118">
            <v>41760</v>
          </cell>
          <cell r="M118">
            <v>185.10506801796257</v>
          </cell>
        </row>
        <row r="119">
          <cell r="I119">
            <v>41791</v>
          </cell>
          <cell r="M119">
            <v>182.55698165946777</v>
          </cell>
        </row>
        <row r="120">
          <cell r="I120">
            <v>41821</v>
          </cell>
          <cell r="M120">
            <v>180.00018933924858</v>
          </cell>
        </row>
        <row r="121">
          <cell r="I121">
            <v>41852</v>
          </cell>
          <cell r="M121">
            <v>177.43466131193492</v>
          </cell>
        </row>
        <row r="122">
          <cell r="I122">
            <v>41883</v>
          </cell>
          <cell r="M122">
            <v>174.86036773052797</v>
          </cell>
        </row>
        <row r="123">
          <cell r="I123">
            <v>41913</v>
          </cell>
          <cell r="M123">
            <v>172.27727864605129</v>
          </cell>
        </row>
        <row r="124">
          <cell r="I124">
            <v>41944</v>
          </cell>
          <cell r="M124">
            <v>169.68536400720271</v>
          </cell>
        </row>
        <row r="125">
          <cell r="I125">
            <v>41974</v>
          </cell>
          <cell r="M125">
            <v>167.08459366000454</v>
          </cell>
        </row>
        <row r="126">
          <cell r="I126">
            <v>42005</v>
          </cell>
          <cell r="M126">
            <v>164.47493734745365</v>
          </cell>
        </row>
        <row r="127">
          <cell r="I127">
            <v>42036</v>
          </cell>
          <cell r="M127">
            <v>161.85636470916816</v>
          </cell>
        </row>
        <row r="128">
          <cell r="I128">
            <v>42064</v>
          </cell>
          <cell r="M128">
            <v>159.22884528103521</v>
          </cell>
        </row>
        <row r="129">
          <cell r="I129">
            <v>42095</v>
          </cell>
          <cell r="M129">
            <v>156.5923484948562</v>
          </cell>
        </row>
        <row r="130">
          <cell r="I130">
            <v>42125</v>
          </cell>
          <cell r="M130">
            <v>153.94684367799087</v>
          </cell>
        </row>
        <row r="131">
          <cell r="I131">
            <v>42156</v>
          </cell>
          <cell r="M131">
            <v>151.29230005300147</v>
          </cell>
        </row>
        <row r="132">
          <cell r="I132">
            <v>42186</v>
          </cell>
          <cell r="M132">
            <v>148.62868673729312</v>
          </cell>
        </row>
        <row r="133">
          <cell r="I133">
            <v>42217</v>
          </cell>
          <cell r="M133">
            <v>145.95597274275624</v>
          </cell>
        </row>
        <row r="134">
          <cell r="I134">
            <v>42248</v>
          </cell>
          <cell r="M134">
            <v>143.27412697540467</v>
          </cell>
        </row>
        <row r="135">
          <cell r="I135">
            <v>42278</v>
          </cell>
          <cell r="M135">
            <v>140.58311823501472</v>
          </cell>
        </row>
        <row r="136">
          <cell r="I136">
            <v>42309</v>
          </cell>
          <cell r="M136">
            <v>137.88291521476162</v>
          </cell>
        </row>
        <row r="137">
          <cell r="I137">
            <v>42339</v>
          </cell>
          <cell r="M137">
            <v>135.17348650085626</v>
          </cell>
        </row>
        <row r="138">
          <cell r="I138">
            <v>42370</v>
          </cell>
          <cell r="M138">
            <v>132.45480057217813</v>
          </cell>
        </row>
        <row r="139">
          <cell r="I139">
            <v>42401</v>
          </cell>
          <cell r="M139">
            <v>129.72682579991044</v>
          </cell>
        </row>
        <row r="140">
          <cell r="I140">
            <v>42430</v>
          </cell>
          <cell r="M140">
            <v>126.98953044717074</v>
          </cell>
        </row>
        <row r="141">
          <cell r="I141">
            <v>42461</v>
          </cell>
          <cell r="M141">
            <v>124.24288266864259</v>
          </cell>
        </row>
        <row r="142">
          <cell r="I142">
            <v>42491</v>
          </cell>
          <cell r="M142">
            <v>121.4868505102045</v>
          </cell>
        </row>
        <row r="143">
          <cell r="I143">
            <v>42522</v>
          </cell>
          <cell r="M143">
            <v>118.72140190855849</v>
          </cell>
        </row>
        <row r="144">
          <cell r="I144">
            <v>42552</v>
          </cell>
          <cell r="M144">
            <v>115.94650469085664</v>
          </cell>
        </row>
        <row r="145">
          <cell r="I145">
            <v>42583</v>
          </cell>
          <cell r="M145">
            <v>113.16212657432796</v>
          </cell>
        </row>
        <row r="146">
          <cell r="I146">
            <v>42614</v>
          </cell>
          <cell r="M146">
            <v>110.3682351659009</v>
          </cell>
        </row>
        <row r="147">
          <cell r="I147">
            <v>42644</v>
          </cell>
          <cell r="M147">
            <v>107.56479796182819</v>
          </cell>
        </row>
        <row r="148">
          <cell r="I148">
            <v>42675</v>
          </cell>
          <cell r="M148">
            <v>104.75178234730843</v>
          </cell>
        </row>
        <row r="149">
          <cell r="I149">
            <v>42705</v>
          </cell>
          <cell r="M149">
            <v>101.92915559610584</v>
          </cell>
        </row>
        <row r="150">
          <cell r="I150">
            <v>42736</v>
          </cell>
          <cell r="M150">
            <v>99.096884870169944</v>
          </cell>
        </row>
        <row r="151">
          <cell r="I151">
            <v>42767</v>
          </cell>
          <cell r="M151">
            <v>96.254937219253733</v>
          </cell>
        </row>
        <row r="152">
          <cell r="I152">
            <v>42795</v>
          </cell>
          <cell r="M152">
            <v>93.403279580530224</v>
          </cell>
        </row>
        <row r="153">
          <cell r="I153">
            <v>42826</v>
          </cell>
          <cell r="M153">
            <v>90.541878778207703</v>
          </cell>
        </row>
        <row r="154">
          <cell r="I154">
            <v>42856</v>
          </cell>
          <cell r="M154">
            <v>87.670701523143791</v>
          </cell>
        </row>
        <row r="155">
          <cell r="I155">
            <v>42887</v>
          </cell>
          <cell r="M155">
            <v>84.789714412458636</v>
          </cell>
        </row>
        <row r="156">
          <cell r="I156">
            <v>42917</v>
          </cell>
          <cell r="M156">
            <v>81.898883929145271</v>
          </cell>
        </row>
        <row r="157">
          <cell r="I157">
            <v>42948</v>
          </cell>
          <cell r="M157">
            <v>78.998176441680371</v>
          </cell>
        </row>
        <row r="158">
          <cell r="I158">
            <v>42979</v>
          </cell>
          <cell r="M158">
            <v>76.087558203633549</v>
          </cell>
        </row>
        <row r="159">
          <cell r="I159">
            <v>43009</v>
          </cell>
          <cell r="M159">
            <v>73.166995353273435</v>
          </cell>
        </row>
        <row r="160">
          <cell r="I160">
            <v>43040</v>
          </cell>
          <cell r="M160">
            <v>70.236453913174458</v>
          </cell>
        </row>
        <row r="161">
          <cell r="I161">
            <v>43070</v>
          </cell>
          <cell r="M161">
            <v>67.295899789821846</v>
          </cell>
        </row>
        <row r="162">
          <cell r="I162">
            <v>43101</v>
          </cell>
          <cell r="M162">
            <v>64.345298773214381</v>
          </cell>
        </row>
        <row r="163">
          <cell r="I163">
            <v>43132</v>
          </cell>
          <cell r="M163">
            <v>61.384616536466844</v>
          </cell>
        </row>
        <row r="164">
          <cell r="I164">
            <v>43160</v>
          </cell>
          <cell r="M164">
            <v>58.413818635410465</v>
          </cell>
        </row>
        <row r="165">
          <cell r="I165">
            <v>43191</v>
          </cell>
          <cell r="M165">
            <v>55.432870508192281</v>
          </cell>
        </row>
        <row r="166">
          <cell r="I166">
            <v>43221</v>
          </cell>
          <cell r="M166">
            <v>52.441737474872561</v>
          </cell>
        </row>
        <row r="167">
          <cell r="I167">
            <v>43252</v>
          </cell>
          <cell r="M167">
            <v>49.440384737022399</v>
          </cell>
        </row>
        <row r="168">
          <cell r="I168">
            <v>43282</v>
          </cell>
          <cell r="M168">
            <v>46.428777377317878</v>
          </cell>
        </row>
        <row r="169">
          <cell r="I169">
            <v>43313</v>
          </cell>
          <cell r="M169">
            <v>43.406880359134526</v>
          </cell>
        </row>
        <row r="170">
          <cell r="I170">
            <v>43344</v>
          </cell>
          <cell r="M170">
            <v>40.37465852613883</v>
          </cell>
        </row>
        <row r="171">
          <cell r="I171">
            <v>43374</v>
          </cell>
          <cell r="M171">
            <v>37.332076601880544</v>
          </cell>
        </row>
        <row r="172">
          <cell r="I172">
            <v>43405</v>
          </cell>
          <cell r="M172">
            <v>34.279099189380915</v>
          </cell>
        </row>
        <row r="173">
          <cell r="I173">
            <v>43435</v>
          </cell>
          <cell r="M173">
            <v>31.215690770722002</v>
          </cell>
        </row>
        <row r="174">
          <cell r="I174">
            <v>43466</v>
          </cell>
          <cell r="M174">
            <v>28.141815706632418</v>
          </cell>
        </row>
        <row r="175">
          <cell r="I175">
            <v>43497</v>
          </cell>
          <cell r="M175">
            <v>25.057438236074265</v>
          </cell>
        </row>
        <row r="176">
          <cell r="I176">
            <v>43525</v>
          </cell>
          <cell r="M176">
            <v>21.962522475824986</v>
          </cell>
        </row>
        <row r="177">
          <cell r="I177">
            <v>43556</v>
          </cell>
          <cell r="M177">
            <v>18.857032420061543</v>
          </cell>
        </row>
        <row r="178">
          <cell r="I178">
            <v>43586</v>
          </cell>
          <cell r="M178">
            <v>15.740931939940655</v>
          </cell>
        </row>
        <row r="179">
          <cell r="I179">
            <v>43617</v>
          </cell>
          <cell r="M179">
            <v>12.614184783179587</v>
          </cell>
        </row>
        <row r="180">
          <cell r="I180">
            <v>43647</v>
          </cell>
          <cell r="M180">
            <v>9.476754573632741</v>
          </cell>
        </row>
        <row r="181">
          <cell r="I181">
            <v>43678</v>
          </cell>
          <cell r="M181">
            <v>6.3286048108698312</v>
          </cell>
        </row>
        <row r="182">
          <cell r="I182">
            <v>43709</v>
          </cell>
          <cell r="M182">
            <v>3.1696988697511941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6" refreshError="1">
        <row r="2">
          <cell r="I2">
            <v>38231</v>
          </cell>
        </row>
        <row r="3">
          <cell r="I3">
            <v>38261</v>
          </cell>
          <cell r="M3">
            <v>0</v>
          </cell>
        </row>
        <row r="4">
          <cell r="I4">
            <v>38292</v>
          </cell>
          <cell r="M4">
            <v>0</v>
          </cell>
        </row>
        <row r="5">
          <cell r="I5">
            <v>38322</v>
          </cell>
          <cell r="M5">
            <v>0</v>
          </cell>
        </row>
        <row r="6">
          <cell r="I6">
            <v>38353</v>
          </cell>
          <cell r="M6">
            <v>0</v>
          </cell>
        </row>
        <row r="7">
          <cell r="I7">
            <v>38384</v>
          </cell>
          <cell r="M7">
            <v>0</v>
          </cell>
        </row>
        <row r="8">
          <cell r="I8">
            <v>38412</v>
          </cell>
          <cell r="M8">
            <v>0</v>
          </cell>
        </row>
        <row r="9">
          <cell r="I9">
            <v>38443</v>
          </cell>
          <cell r="M9">
            <v>0</v>
          </cell>
        </row>
        <row r="10">
          <cell r="I10">
            <v>38473</v>
          </cell>
          <cell r="M10">
            <v>0</v>
          </cell>
        </row>
        <row r="11">
          <cell r="I11">
            <v>38504</v>
          </cell>
          <cell r="M11">
            <v>0</v>
          </cell>
        </row>
        <row r="12">
          <cell r="I12">
            <v>38534</v>
          </cell>
          <cell r="M12">
            <v>0</v>
          </cell>
        </row>
        <row r="13">
          <cell r="I13">
            <v>38565</v>
          </cell>
          <cell r="M13">
            <v>0</v>
          </cell>
        </row>
        <row r="14">
          <cell r="I14">
            <v>38596</v>
          </cell>
          <cell r="M14">
            <v>0</v>
          </cell>
        </row>
        <row r="15">
          <cell r="I15">
            <v>38626</v>
          </cell>
          <cell r="M15">
            <v>0</v>
          </cell>
        </row>
        <row r="16">
          <cell r="I16">
            <v>38657</v>
          </cell>
          <cell r="M16">
            <v>0</v>
          </cell>
        </row>
        <row r="17">
          <cell r="I17">
            <v>38687</v>
          </cell>
          <cell r="M17">
            <v>0</v>
          </cell>
        </row>
        <row r="18">
          <cell r="B18">
            <v>0</v>
          </cell>
          <cell r="I18">
            <v>38718</v>
          </cell>
          <cell r="M18">
            <v>0</v>
          </cell>
        </row>
        <row r="19">
          <cell r="I19">
            <v>38749</v>
          </cell>
          <cell r="M19">
            <v>0</v>
          </cell>
        </row>
        <row r="20">
          <cell r="I20">
            <v>38777</v>
          </cell>
          <cell r="M20">
            <v>0</v>
          </cell>
        </row>
        <row r="21">
          <cell r="I21">
            <v>38808</v>
          </cell>
          <cell r="M21">
            <v>0</v>
          </cell>
        </row>
        <row r="22">
          <cell r="I22">
            <v>38838</v>
          </cell>
          <cell r="M22">
            <v>0</v>
          </cell>
        </row>
        <row r="23">
          <cell r="I23">
            <v>38869</v>
          </cell>
          <cell r="M23">
            <v>0</v>
          </cell>
        </row>
        <row r="24">
          <cell r="I24">
            <v>38899</v>
          </cell>
          <cell r="M24">
            <v>0</v>
          </cell>
        </row>
        <row r="25">
          <cell r="I25">
            <v>38930</v>
          </cell>
          <cell r="M25">
            <v>0</v>
          </cell>
        </row>
        <row r="26">
          <cell r="I26">
            <v>38961</v>
          </cell>
          <cell r="M26">
            <v>0</v>
          </cell>
        </row>
        <row r="27">
          <cell r="I27">
            <v>38991</v>
          </cell>
          <cell r="M27">
            <v>0</v>
          </cell>
        </row>
        <row r="28">
          <cell r="I28">
            <v>39022</v>
          </cell>
          <cell r="M28">
            <v>0</v>
          </cell>
        </row>
        <row r="29">
          <cell r="I29">
            <v>39052</v>
          </cell>
          <cell r="M29">
            <v>0</v>
          </cell>
        </row>
        <row r="30">
          <cell r="I30">
            <v>39083</v>
          </cell>
          <cell r="M30">
            <v>0</v>
          </cell>
        </row>
        <row r="31">
          <cell r="I31">
            <v>39114</v>
          </cell>
          <cell r="M31">
            <v>0</v>
          </cell>
        </row>
        <row r="32">
          <cell r="I32">
            <v>39142</v>
          </cell>
          <cell r="M32">
            <v>0</v>
          </cell>
        </row>
        <row r="33">
          <cell r="I33">
            <v>39173</v>
          </cell>
          <cell r="M33">
            <v>0</v>
          </cell>
        </row>
        <row r="34">
          <cell r="I34">
            <v>39203</v>
          </cell>
          <cell r="M34">
            <v>0</v>
          </cell>
        </row>
        <row r="35">
          <cell r="I35">
            <v>39234</v>
          </cell>
          <cell r="M35">
            <v>0</v>
          </cell>
        </row>
        <row r="36">
          <cell r="I36">
            <v>39264</v>
          </cell>
          <cell r="M36">
            <v>0</v>
          </cell>
        </row>
        <row r="37">
          <cell r="I37">
            <v>39295</v>
          </cell>
          <cell r="M37">
            <v>0</v>
          </cell>
        </row>
        <row r="38">
          <cell r="I38">
            <v>39326</v>
          </cell>
          <cell r="M38">
            <v>0</v>
          </cell>
        </row>
        <row r="39">
          <cell r="I39">
            <v>39356</v>
          </cell>
          <cell r="M39">
            <v>0</v>
          </cell>
        </row>
        <row r="40">
          <cell r="I40">
            <v>39387</v>
          </cell>
          <cell r="M40">
            <v>0</v>
          </cell>
        </row>
        <row r="41">
          <cell r="I41">
            <v>39417</v>
          </cell>
          <cell r="M41">
            <v>0</v>
          </cell>
        </row>
        <row r="42">
          <cell r="I42">
            <v>39448</v>
          </cell>
          <cell r="M42">
            <v>0</v>
          </cell>
        </row>
        <row r="43">
          <cell r="I43">
            <v>39479</v>
          </cell>
          <cell r="M43">
            <v>0</v>
          </cell>
        </row>
        <row r="44">
          <cell r="I44">
            <v>39508</v>
          </cell>
          <cell r="M44">
            <v>0</v>
          </cell>
        </row>
        <row r="45">
          <cell r="I45">
            <v>39539</v>
          </cell>
          <cell r="M45">
            <v>0</v>
          </cell>
        </row>
        <row r="46">
          <cell r="I46">
            <v>39569</v>
          </cell>
          <cell r="M46">
            <v>0</v>
          </cell>
        </row>
        <row r="47">
          <cell r="I47">
            <v>39600</v>
          </cell>
          <cell r="M47">
            <v>0</v>
          </cell>
        </row>
        <row r="48">
          <cell r="I48">
            <v>39630</v>
          </cell>
          <cell r="M48">
            <v>0</v>
          </cell>
        </row>
        <row r="49">
          <cell r="I49">
            <v>39661</v>
          </cell>
          <cell r="M49">
            <v>0</v>
          </cell>
        </row>
        <row r="50">
          <cell r="I50">
            <v>39692</v>
          </cell>
          <cell r="M50">
            <v>0</v>
          </cell>
        </row>
        <row r="51">
          <cell r="I51">
            <v>39722</v>
          </cell>
          <cell r="M51">
            <v>0</v>
          </cell>
        </row>
        <row r="52">
          <cell r="I52">
            <v>39753</v>
          </cell>
          <cell r="M52">
            <v>0</v>
          </cell>
        </row>
        <row r="53">
          <cell r="I53">
            <v>39783</v>
          </cell>
          <cell r="M53">
            <v>0</v>
          </cell>
        </row>
        <row r="54">
          <cell r="I54">
            <v>39814</v>
          </cell>
          <cell r="M54">
            <v>0</v>
          </cell>
        </row>
        <row r="55">
          <cell r="I55">
            <v>39845</v>
          </cell>
          <cell r="M55">
            <v>0</v>
          </cell>
        </row>
        <row r="56">
          <cell r="I56">
            <v>39873</v>
          </cell>
          <cell r="M56">
            <v>0</v>
          </cell>
        </row>
        <row r="57">
          <cell r="I57">
            <v>39904</v>
          </cell>
          <cell r="M57">
            <v>0</v>
          </cell>
        </row>
        <row r="58">
          <cell r="I58">
            <v>39934</v>
          </cell>
          <cell r="M58">
            <v>0</v>
          </cell>
        </row>
        <row r="59">
          <cell r="I59">
            <v>39965</v>
          </cell>
          <cell r="M59">
            <v>0</v>
          </cell>
        </row>
        <row r="60">
          <cell r="I60">
            <v>39995</v>
          </cell>
          <cell r="M60">
            <v>0</v>
          </cell>
        </row>
        <row r="61">
          <cell r="I61">
            <v>40026</v>
          </cell>
          <cell r="M61">
            <v>0</v>
          </cell>
        </row>
        <row r="62">
          <cell r="I62">
            <v>40057</v>
          </cell>
          <cell r="M62">
            <v>0</v>
          </cell>
        </row>
        <row r="63">
          <cell r="I63">
            <v>40087</v>
          </cell>
          <cell r="M63">
            <v>0</v>
          </cell>
        </row>
        <row r="64">
          <cell r="I64">
            <v>40118</v>
          </cell>
          <cell r="M64">
            <v>0</v>
          </cell>
        </row>
        <row r="65">
          <cell r="I65">
            <v>40148</v>
          </cell>
          <cell r="M65">
            <v>0</v>
          </cell>
        </row>
        <row r="66">
          <cell r="I66">
            <v>40179</v>
          </cell>
          <cell r="M66">
            <v>0</v>
          </cell>
        </row>
        <row r="67">
          <cell r="I67">
            <v>40210</v>
          </cell>
          <cell r="M67">
            <v>0</v>
          </cell>
        </row>
        <row r="68">
          <cell r="I68">
            <v>40238</v>
          </cell>
          <cell r="M68">
            <v>0</v>
          </cell>
        </row>
        <row r="69">
          <cell r="I69">
            <v>40269</v>
          </cell>
          <cell r="M69">
            <v>0</v>
          </cell>
        </row>
        <row r="70">
          <cell r="I70">
            <v>40299</v>
          </cell>
          <cell r="M70">
            <v>0</v>
          </cell>
        </row>
        <row r="71">
          <cell r="I71">
            <v>40330</v>
          </cell>
          <cell r="M71">
            <v>0</v>
          </cell>
        </row>
        <row r="72">
          <cell r="I72">
            <v>40360</v>
          </cell>
          <cell r="M72">
            <v>0</v>
          </cell>
        </row>
        <row r="73">
          <cell r="I73">
            <v>40391</v>
          </cell>
          <cell r="M73">
            <v>0</v>
          </cell>
        </row>
        <row r="74">
          <cell r="I74">
            <v>40422</v>
          </cell>
          <cell r="M74">
            <v>0</v>
          </cell>
        </row>
        <row r="75">
          <cell r="I75">
            <v>40452</v>
          </cell>
          <cell r="M75">
            <v>0</v>
          </cell>
        </row>
        <row r="76">
          <cell r="I76">
            <v>40483</v>
          </cell>
          <cell r="M76">
            <v>0</v>
          </cell>
        </row>
        <row r="77">
          <cell r="I77">
            <v>40513</v>
          </cell>
          <cell r="M77">
            <v>0</v>
          </cell>
        </row>
        <row r="78">
          <cell r="I78">
            <v>40544</v>
          </cell>
          <cell r="M78">
            <v>0</v>
          </cell>
        </row>
        <row r="79">
          <cell r="I79">
            <v>40575</v>
          </cell>
          <cell r="M79">
            <v>0</v>
          </cell>
        </row>
        <row r="80">
          <cell r="I80">
            <v>40603</v>
          </cell>
          <cell r="M80">
            <v>0</v>
          </cell>
        </row>
        <row r="81">
          <cell r="I81">
            <v>40634</v>
          </cell>
          <cell r="M81">
            <v>0</v>
          </cell>
        </row>
        <row r="82">
          <cell r="I82">
            <v>40664</v>
          </cell>
          <cell r="M82">
            <v>0</v>
          </cell>
        </row>
        <row r="83">
          <cell r="I83">
            <v>40695</v>
          </cell>
          <cell r="M83">
            <v>0</v>
          </cell>
        </row>
        <row r="84">
          <cell r="I84">
            <v>40725</v>
          </cell>
          <cell r="M84">
            <v>0</v>
          </cell>
        </row>
        <row r="85">
          <cell r="I85">
            <v>40756</v>
          </cell>
          <cell r="M85">
            <v>0</v>
          </cell>
        </row>
        <row r="86">
          <cell r="I86">
            <v>40787</v>
          </cell>
          <cell r="M86">
            <v>0</v>
          </cell>
        </row>
        <row r="87">
          <cell r="I87">
            <v>40817</v>
          </cell>
          <cell r="M87">
            <v>0</v>
          </cell>
        </row>
        <row r="88">
          <cell r="I88">
            <v>40848</v>
          </cell>
          <cell r="M88">
            <v>0</v>
          </cell>
        </row>
        <row r="89">
          <cell r="I89">
            <v>40878</v>
          </cell>
          <cell r="M89">
            <v>0</v>
          </cell>
        </row>
        <row r="90">
          <cell r="I90">
            <v>40909</v>
          </cell>
          <cell r="M90">
            <v>0</v>
          </cell>
        </row>
        <row r="91">
          <cell r="I91">
            <v>40940</v>
          </cell>
          <cell r="M91">
            <v>0</v>
          </cell>
        </row>
        <row r="92">
          <cell r="I92">
            <v>40969</v>
          </cell>
          <cell r="M92">
            <v>0</v>
          </cell>
        </row>
        <row r="93">
          <cell r="I93">
            <v>41000</v>
          </cell>
          <cell r="M93">
            <v>0</v>
          </cell>
        </row>
        <row r="94">
          <cell r="I94">
            <v>41030</v>
          </cell>
          <cell r="M94">
            <v>0</v>
          </cell>
        </row>
        <row r="95">
          <cell r="I95">
            <v>41061</v>
          </cell>
          <cell r="M95">
            <v>0</v>
          </cell>
        </row>
        <row r="96">
          <cell r="I96">
            <v>41091</v>
          </cell>
          <cell r="M96">
            <v>0</v>
          </cell>
        </row>
        <row r="97">
          <cell r="I97">
            <v>41122</v>
          </cell>
          <cell r="M97">
            <v>0</v>
          </cell>
        </row>
        <row r="98">
          <cell r="I98">
            <v>41153</v>
          </cell>
          <cell r="M98">
            <v>0</v>
          </cell>
        </row>
        <row r="99">
          <cell r="I99">
            <v>41183</v>
          </cell>
          <cell r="M99">
            <v>0</v>
          </cell>
        </row>
        <row r="100">
          <cell r="I100">
            <v>41214</v>
          </cell>
          <cell r="M100">
            <v>0</v>
          </cell>
        </row>
        <row r="101">
          <cell r="I101">
            <v>41244</v>
          </cell>
          <cell r="M101">
            <v>0</v>
          </cell>
        </row>
        <row r="102">
          <cell r="I102">
            <v>41275</v>
          </cell>
          <cell r="M102">
            <v>0</v>
          </cell>
        </row>
        <row r="103">
          <cell r="I103">
            <v>41306</v>
          </cell>
          <cell r="M103">
            <v>0</v>
          </cell>
        </row>
        <row r="104">
          <cell r="I104">
            <v>41334</v>
          </cell>
          <cell r="M104">
            <v>0</v>
          </cell>
        </row>
        <row r="105">
          <cell r="I105">
            <v>41365</v>
          </cell>
          <cell r="M105">
            <v>0</v>
          </cell>
        </row>
        <row r="106">
          <cell r="I106">
            <v>41395</v>
          </cell>
          <cell r="M106">
            <v>0</v>
          </cell>
        </row>
        <row r="107">
          <cell r="I107">
            <v>41426</v>
          </cell>
          <cell r="M107">
            <v>0</v>
          </cell>
        </row>
        <row r="108">
          <cell r="I108">
            <v>41456</v>
          </cell>
          <cell r="M108">
            <v>0</v>
          </cell>
        </row>
        <row r="109">
          <cell r="I109">
            <v>41487</v>
          </cell>
          <cell r="M109">
            <v>0</v>
          </cell>
        </row>
        <row r="110">
          <cell r="I110">
            <v>41518</v>
          </cell>
          <cell r="M110">
            <v>0</v>
          </cell>
        </row>
        <row r="111">
          <cell r="I111">
            <v>41548</v>
          </cell>
          <cell r="M111">
            <v>0</v>
          </cell>
        </row>
        <row r="112">
          <cell r="I112">
            <v>41579</v>
          </cell>
          <cell r="M112">
            <v>0</v>
          </cell>
        </row>
        <row r="113">
          <cell r="I113">
            <v>41609</v>
          </cell>
          <cell r="M113">
            <v>0</v>
          </cell>
        </row>
        <row r="114">
          <cell r="I114">
            <v>41640</v>
          </cell>
          <cell r="M114">
            <v>0</v>
          </cell>
        </row>
        <row r="115">
          <cell r="I115">
            <v>41671</v>
          </cell>
          <cell r="M115">
            <v>0</v>
          </cell>
        </row>
        <row r="116">
          <cell r="I116">
            <v>41699</v>
          </cell>
          <cell r="M116">
            <v>0</v>
          </cell>
        </row>
        <row r="117">
          <cell r="I117">
            <v>41730</v>
          </cell>
          <cell r="M117">
            <v>0</v>
          </cell>
        </row>
        <row r="118">
          <cell r="I118">
            <v>41760</v>
          </cell>
          <cell r="M118">
            <v>0</v>
          </cell>
        </row>
        <row r="119">
          <cell r="I119">
            <v>41791</v>
          </cell>
          <cell r="M119">
            <v>0</v>
          </cell>
        </row>
        <row r="120">
          <cell r="I120">
            <v>41821</v>
          </cell>
          <cell r="M120">
            <v>0</v>
          </cell>
        </row>
        <row r="121">
          <cell r="I121">
            <v>41852</v>
          </cell>
          <cell r="M121">
            <v>0</v>
          </cell>
        </row>
        <row r="122">
          <cell r="I122">
            <v>41883</v>
          </cell>
          <cell r="M122">
            <v>0</v>
          </cell>
        </row>
        <row r="123">
          <cell r="I123">
            <v>41913</v>
          </cell>
          <cell r="M123">
            <v>0</v>
          </cell>
        </row>
        <row r="124">
          <cell r="I124">
            <v>41944</v>
          </cell>
          <cell r="M124">
            <v>0</v>
          </cell>
        </row>
        <row r="125">
          <cell r="I125">
            <v>41974</v>
          </cell>
          <cell r="M125">
            <v>0</v>
          </cell>
        </row>
        <row r="126">
          <cell r="I126">
            <v>42005</v>
          </cell>
          <cell r="M126">
            <v>0</v>
          </cell>
        </row>
        <row r="127">
          <cell r="I127">
            <v>42036</v>
          </cell>
          <cell r="M127">
            <v>0</v>
          </cell>
        </row>
        <row r="128">
          <cell r="I128">
            <v>42064</v>
          </cell>
          <cell r="M128">
            <v>0</v>
          </cell>
        </row>
        <row r="129">
          <cell r="I129">
            <v>42095</v>
          </cell>
          <cell r="M129">
            <v>0</v>
          </cell>
        </row>
        <row r="130">
          <cell r="I130">
            <v>42125</v>
          </cell>
          <cell r="M130">
            <v>0</v>
          </cell>
        </row>
        <row r="131">
          <cell r="I131">
            <v>42156</v>
          </cell>
          <cell r="M131">
            <v>0</v>
          </cell>
        </row>
        <row r="132">
          <cell r="I132">
            <v>42186</v>
          </cell>
          <cell r="M132">
            <v>0</v>
          </cell>
        </row>
        <row r="133">
          <cell r="I133">
            <v>42217</v>
          </cell>
          <cell r="M133">
            <v>0</v>
          </cell>
        </row>
        <row r="134">
          <cell r="I134">
            <v>42248</v>
          </cell>
          <cell r="M134">
            <v>0</v>
          </cell>
        </row>
        <row r="135">
          <cell r="I135">
            <v>42278</v>
          </cell>
          <cell r="M135">
            <v>0</v>
          </cell>
        </row>
        <row r="136">
          <cell r="I136">
            <v>42309</v>
          </cell>
          <cell r="M136">
            <v>0</v>
          </cell>
        </row>
        <row r="137">
          <cell r="I137">
            <v>42339</v>
          </cell>
          <cell r="M137">
            <v>0</v>
          </cell>
        </row>
        <row r="138">
          <cell r="I138">
            <v>42370</v>
          </cell>
          <cell r="M138">
            <v>0</v>
          </cell>
        </row>
        <row r="139">
          <cell r="I139">
            <v>42401</v>
          </cell>
          <cell r="M139">
            <v>0</v>
          </cell>
        </row>
        <row r="140">
          <cell r="I140">
            <v>42430</v>
          </cell>
          <cell r="M140">
            <v>0</v>
          </cell>
        </row>
        <row r="141">
          <cell r="I141">
            <v>42461</v>
          </cell>
          <cell r="M141">
            <v>0</v>
          </cell>
        </row>
        <row r="142">
          <cell r="I142">
            <v>42491</v>
          </cell>
          <cell r="M142">
            <v>0</v>
          </cell>
        </row>
        <row r="143">
          <cell r="I143">
            <v>42522</v>
          </cell>
          <cell r="M143">
            <v>0</v>
          </cell>
        </row>
        <row r="144">
          <cell r="I144">
            <v>42552</v>
          </cell>
          <cell r="M144">
            <v>0</v>
          </cell>
        </row>
        <row r="145">
          <cell r="I145">
            <v>42583</v>
          </cell>
          <cell r="M145">
            <v>0</v>
          </cell>
        </row>
        <row r="146">
          <cell r="I146">
            <v>42614</v>
          </cell>
          <cell r="M146">
            <v>0</v>
          </cell>
        </row>
        <row r="147">
          <cell r="I147">
            <v>42644</v>
          </cell>
          <cell r="M147">
            <v>0</v>
          </cell>
        </row>
        <row r="148">
          <cell r="I148">
            <v>42675</v>
          </cell>
          <cell r="M148">
            <v>0</v>
          </cell>
        </row>
        <row r="149">
          <cell r="I149">
            <v>42705</v>
          </cell>
          <cell r="M149">
            <v>0</v>
          </cell>
        </row>
        <row r="150">
          <cell r="I150">
            <v>42736</v>
          </cell>
          <cell r="M150">
            <v>0</v>
          </cell>
        </row>
        <row r="151">
          <cell r="I151">
            <v>42767</v>
          </cell>
          <cell r="M151">
            <v>0</v>
          </cell>
        </row>
        <row r="152">
          <cell r="I152">
            <v>42795</v>
          </cell>
          <cell r="M152">
            <v>0</v>
          </cell>
        </row>
        <row r="153">
          <cell r="I153">
            <v>42826</v>
          </cell>
          <cell r="M153">
            <v>0</v>
          </cell>
        </row>
        <row r="154">
          <cell r="I154">
            <v>42856</v>
          </cell>
          <cell r="M154">
            <v>0</v>
          </cell>
        </row>
        <row r="155">
          <cell r="I155">
            <v>42887</v>
          </cell>
          <cell r="M155">
            <v>0</v>
          </cell>
        </row>
        <row r="156">
          <cell r="I156">
            <v>42917</v>
          </cell>
          <cell r="M156">
            <v>0</v>
          </cell>
        </row>
        <row r="157">
          <cell r="I157">
            <v>42948</v>
          </cell>
          <cell r="M157">
            <v>0</v>
          </cell>
        </row>
        <row r="158">
          <cell r="I158">
            <v>42979</v>
          </cell>
          <cell r="M158">
            <v>0</v>
          </cell>
        </row>
        <row r="159">
          <cell r="I159">
            <v>43009</v>
          </cell>
          <cell r="M159">
            <v>0</v>
          </cell>
        </row>
        <row r="160">
          <cell r="I160">
            <v>43040</v>
          </cell>
          <cell r="M160">
            <v>0</v>
          </cell>
        </row>
        <row r="161">
          <cell r="I161">
            <v>43070</v>
          </cell>
          <cell r="M161">
            <v>0</v>
          </cell>
        </row>
        <row r="162">
          <cell r="I162">
            <v>43101</v>
          </cell>
          <cell r="M162">
            <v>0</v>
          </cell>
        </row>
        <row r="163">
          <cell r="I163">
            <v>43132</v>
          </cell>
          <cell r="M163">
            <v>0</v>
          </cell>
        </row>
        <row r="164">
          <cell r="I164">
            <v>43160</v>
          </cell>
          <cell r="M164">
            <v>0</v>
          </cell>
        </row>
        <row r="165">
          <cell r="I165">
            <v>43191</v>
          </cell>
          <cell r="M165">
            <v>0</v>
          </cell>
        </row>
        <row r="166">
          <cell r="I166">
            <v>43221</v>
          </cell>
          <cell r="M166">
            <v>0</v>
          </cell>
        </row>
        <row r="167">
          <cell r="I167">
            <v>43252</v>
          </cell>
          <cell r="M167">
            <v>0</v>
          </cell>
        </row>
        <row r="168">
          <cell r="I168">
            <v>43282</v>
          </cell>
          <cell r="M168">
            <v>0</v>
          </cell>
        </row>
        <row r="169">
          <cell r="I169">
            <v>43313</v>
          </cell>
          <cell r="M169">
            <v>0</v>
          </cell>
        </row>
        <row r="170">
          <cell r="I170">
            <v>43344</v>
          </cell>
          <cell r="M170">
            <v>0</v>
          </cell>
        </row>
        <row r="171">
          <cell r="I171">
            <v>43374</v>
          </cell>
          <cell r="M171">
            <v>0</v>
          </cell>
        </row>
        <row r="172">
          <cell r="I172">
            <v>43405</v>
          </cell>
          <cell r="M172">
            <v>0</v>
          </cell>
        </row>
        <row r="173">
          <cell r="I173">
            <v>43435</v>
          </cell>
          <cell r="M173">
            <v>0</v>
          </cell>
        </row>
        <row r="174">
          <cell r="I174">
            <v>43466</v>
          </cell>
          <cell r="M174">
            <v>0</v>
          </cell>
        </row>
        <row r="175">
          <cell r="I175">
            <v>43497</v>
          </cell>
          <cell r="M175">
            <v>0</v>
          </cell>
        </row>
        <row r="176">
          <cell r="I176">
            <v>43525</v>
          </cell>
          <cell r="M176">
            <v>0</v>
          </cell>
        </row>
        <row r="177">
          <cell r="I177">
            <v>43556</v>
          </cell>
          <cell r="M177">
            <v>0</v>
          </cell>
        </row>
        <row r="178">
          <cell r="I178">
            <v>43586</v>
          </cell>
          <cell r="M178">
            <v>0</v>
          </cell>
        </row>
        <row r="179">
          <cell r="I179">
            <v>43617</v>
          </cell>
          <cell r="M179">
            <v>0</v>
          </cell>
        </row>
        <row r="180">
          <cell r="I180">
            <v>43647</v>
          </cell>
          <cell r="M180">
            <v>0</v>
          </cell>
        </row>
        <row r="181">
          <cell r="I181">
            <v>43678</v>
          </cell>
          <cell r="M181">
            <v>0</v>
          </cell>
        </row>
        <row r="182">
          <cell r="I182">
            <v>43709</v>
          </cell>
          <cell r="M182">
            <v>0</v>
          </cell>
        </row>
        <row r="183">
          <cell r="I183" t="str">
            <v/>
          </cell>
          <cell r="M183" t="str">
            <v/>
          </cell>
        </row>
        <row r="184">
          <cell r="I184" t="str">
            <v/>
          </cell>
          <cell r="M184" t="str">
            <v/>
          </cell>
        </row>
        <row r="185">
          <cell r="I185" t="str">
            <v/>
          </cell>
          <cell r="M185" t="str">
            <v/>
          </cell>
        </row>
        <row r="186">
          <cell r="I186" t="str">
            <v/>
          </cell>
          <cell r="M186" t="str">
            <v/>
          </cell>
        </row>
        <row r="187">
          <cell r="I187" t="str">
            <v/>
          </cell>
          <cell r="M187" t="str">
            <v/>
          </cell>
        </row>
        <row r="188">
          <cell r="I188" t="str">
            <v/>
          </cell>
          <cell r="M188" t="str">
            <v/>
          </cell>
        </row>
        <row r="189">
          <cell r="I189" t="str">
            <v/>
          </cell>
          <cell r="M189" t="str">
            <v/>
          </cell>
        </row>
        <row r="190">
          <cell r="I190" t="str">
            <v/>
          </cell>
          <cell r="M190" t="str">
            <v/>
          </cell>
        </row>
        <row r="191">
          <cell r="I191" t="str">
            <v/>
          </cell>
          <cell r="M191" t="str">
            <v/>
          </cell>
        </row>
        <row r="192">
          <cell r="I192" t="str">
            <v/>
          </cell>
          <cell r="M192" t="str">
            <v/>
          </cell>
        </row>
        <row r="193">
          <cell r="I193" t="str">
            <v/>
          </cell>
          <cell r="M193" t="str">
            <v/>
          </cell>
        </row>
        <row r="194">
          <cell r="I194" t="str">
            <v/>
          </cell>
          <cell r="M194" t="str">
            <v/>
          </cell>
        </row>
        <row r="195">
          <cell r="I195" t="str">
            <v/>
          </cell>
          <cell r="M195" t="str">
            <v/>
          </cell>
        </row>
        <row r="196">
          <cell r="I196" t="str">
            <v/>
          </cell>
          <cell r="M196" t="str">
            <v/>
          </cell>
        </row>
        <row r="197">
          <cell r="I197" t="str">
            <v/>
          </cell>
          <cell r="M197" t="str">
            <v/>
          </cell>
        </row>
        <row r="198">
          <cell r="I198" t="str">
            <v/>
          </cell>
          <cell r="M198" t="str">
            <v/>
          </cell>
        </row>
        <row r="199">
          <cell r="I199" t="str">
            <v/>
          </cell>
          <cell r="M199" t="str">
            <v/>
          </cell>
        </row>
        <row r="200">
          <cell r="I200" t="str">
            <v/>
          </cell>
          <cell r="M200" t="str">
            <v/>
          </cell>
        </row>
        <row r="201">
          <cell r="I201" t="str">
            <v/>
          </cell>
          <cell r="M201" t="str">
            <v/>
          </cell>
        </row>
        <row r="202">
          <cell r="I202" t="str">
            <v/>
          </cell>
          <cell r="M202" t="str">
            <v/>
          </cell>
        </row>
        <row r="203">
          <cell r="I203" t="str">
            <v/>
          </cell>
          <cell r="M203" t="str">
            <v/>
          </cell>
        </row>
        <row r="204">
          <cell r="I204" t="str">
            <v/>
          </cell>
          <cell r="M204" t="str">
            <v/>
          </cell>
        </row>
        <row r="205">
          <cell r="I205" t="str">
            <v/>
          </cell>
          <cell r="M205" t="str">
            <v/>
          </cell>
        </row>
        <row r="206">
          <cell r="I206" t="str">
            <v/>
          </cell>
          <cell r="M206" t="str">
            <v/>
          </cell>
        </row>
        <row r="207">
          <cell r="I207" t="str">
            <v/>
          </cell>
          <cell r="M207" t="str">
            <v/>
          </cell>
        </row>
        <row r="208">
          <cell r="I208" t="str">
            <v/>
          </cell>
          <cell r="M208" t="str">
            <v/>
          </cell>
        </row>
        <row r="209">
          <cell r="I209" t="str">
            <v/>
          </cell>
          <cell r="M209" t="str">
            <v/>
          </cell>
        </row>
        <row r="210">
          <cell r="I210" t="str">
            <v/>
          </cell>
          <cell r="M210" t="str">
            <v/>
          </cell>
        </row>
        <row r="211">
          <cell r="I211" t="str">
            <v/>
          </cell>
          <cell r="M211" t="str">
            <v/>
          </cell>
        </row>
        <row r="212">
          <cell r="I212" t="str">
            <v/>
          </cell>
          <cell r="M212" t="str">
            <v/>
          </cell>
        </row>
        <row r="213">
          <cell r="I213" t="str">
            <v/>
          </cell>
          <cell r="M213" t="str">
            <v/>
          </cell>
        </row>
        <row r="214">
          <cell r="I214" t="str">
            <v/>
          </cell>
          <cell r="M214" t="str">
            <v/>
          </cell>
        </row>
        <row r="215">
          <cell r="I215" t="str">
            <v/>
          </cell>
          <cell r="M215" t="str">
            <v/>
          </cell>
        </row>
        <row r="216">
          <cell r="I216" t="str">
            <v/>
          </cell>
          <cell r="M216" t="str">
            <v/>
          </cell>
        </row>
        <row r="217">
          <cell r="I217" t="str">
            <v/>
          </cell>
          <cell r="M217" t="str">
            <v/>
          </cell>
        </row>
        <row r="218">
          <cell r="I218" t="str">
            <v/>
          </cell>
          <cell r="M218" t="str">
            <v/>
          </cell>
        </row>
        <row r="219">
          <cell r="I219" t="str">
            <v/>
          </cell>
          <cell r="M219" t="str">
            <v/>
          </cell>
        </row>
        <row r="220">
          <cell r="I220" t="str">
            <v/>
          </cell>
          <cell r="M220" t="str">
            <v/>
          </cell>
        </row>
        <row r="221">
          <cell r="I221" t="str">
            <v/>
          </cell>
          <cell r="M221" t="str">
            <v/>
          </cell>
        </row>
        <row r="222">
          <cell r="I222" t="str">
            <v/>
          </cell>
          <cell r="M222" t="str">
            <v/>
          </cell>
        </row>
        <row r="223">
          <cell r="I223" t="str">
            <v/>
          </cell>
          <cell r="M223" t="str">
            <v/>
          </cell>
        </row>
        <row r="224">
          <cell r="I224" t="str">
            <v/>
          </cell>
          <cell r="M224" t="str">
            <v/>
          </cell>
        </row>
        <row r="225">
          <cell r="I225" t="str">
            <v/>
          </cell>
          <cell r="M225" t="str">
            <v/>
          </cell>
        </row>
        <row r="226">
          <cell r="I226" t="str">
            <v/>
          </cell>
          <cell r="M226" t="str">
            <v/>
          </cell>
        </row>
        <row r="227">
          <cell r="I227" t="str">
            <v/>
          </cell>
          <cell r="M227" t="str">
            <v/>
          </cell>
        </row>
        <row r="228">
          <cell r="I228" t="str">
            <v/>
          </cell>
          <cell r="M228" t="str">
            <v/>
          </cell>
        </row>
        <row r="229">
          <cell r="I229" t="str">
            <v/>
          </cell>
          <cell r="M229" t="str">
            <v/>
          </cell>
        </row>
        <row r="230">
          <cell r="I230" t="str">
            <v/>
          </cell>
          <cell r="M230" t="str">
            <v/>
          </cell>
        </row>
        <row r="231">
          <cell r="I231" t="str">
            <v/>
          </cell>
          <cell r="M231" t="str">
            <v/>
          </cell>
        </row>
        <row r="232">
          <cell r="I232" t="str">
            <v/>
          </cell>
          <cell r="M232" t="str">
            <v/>
          </cell>
        </row>
        <row r="233">
          <cell r="I233" t="str">
            <v/>
          </cell>
          <cell r="M233" t="str">
            <v/>
          </cell>
        </row>
        <row r="234">
          <cell r="I234" t="str">
            <v/>
          </cell>
          <cell r="M234" t="str">
            <v/>
          </cell>
        </row>
        <row r="235">
          <cell r="I235" t="str">
            <v/>
          </cell>
          <cell r="M235" t="str">
            <v/>
          </cell>
        </row>
        <row r="236">
          <cell r="I236" t="str">
            <v/>
          </cell>
          <cell r="M236" t="str">
            <v/>
          </cell>
        </row>
        <row r="237">
          <cell r="I237" t="str">
            <v/>
          </cell>
          <cell r="M237" t="str">
            <v/>
          </cell>
        </row>
        <row r="238">
          <cell r="I238" t="str">
            <v/>
          </cell>
          <cell r="M238" t="str">
            <v/>
          </cell>
        </row>
        <row r="239">
          <cell r="I239" t="str">
            <v/>
          </cell>
          <cell r="M239" t="str">
            <v/>
          </cell>
        </row>
        <row r="240">
          <cell r="I240" t="str">
            <v/>
          </cell>
          <cell r="M240" t="str">
            <v/>
          </cell>
        </row>
        <row r="241">
          <cell r="I241" t="str">
            <v/>
          </cell>
          <cell r="M241" t="str">
            <v/>
          </cell>
        </row>
        <row r="242">
          <cell r="I242" t="str">
            <v/>
          </cell>
          <cell r="M242" t="str">
            <v/>
          </cell>
        </row>
        <row r="243">
          <cell r="I243" t="str">
            <v/>
          </cell>
          <cell r="M243" t="str">
            <v/>
          </cell>
        </row>
        <row r="244">
          <cell r="I244" t="str">
            <v/>
          </cell>
          <cell r="M244" t="str">
            <v/>
          </cell>
        </row>
        <row r="245">
          <cell r="I245" t="str">
            <v/>
          </cell>
          <cell r="M245" t="str">
            <v/>
          </cell>
        </row>
        <row r="246">
          <cell r="I246" t="str">
            <v/>
          </cell>
          <cell r="M246" t="str">
            <v/>
          </cell>
        </row>
        <row r="247">
          <cell r="I247" t="str">
            <v/>
          </cell>
          <cell r="M247" t="str">
            <v/>
          </cell>
        </row>
        <row r="248">
          <cell r="I248" t="str">
            <v/>
          </cell>
          <cell r="M248" t="str">
            <v/>
          </cell>
        </row>
        <row r="249">
          <cell r="I249" t="str">
            <v/>
          </cell>
          <cell r="M249" t="str">
            <v/>
          </cell>
        </row>
        <row r="250">
          <cell r="I250" t="str">
            <v/>
          </cell>
          <cell r="M250" t="str">
            <v/>
          </cell>
        </row>
        <row r="251">
          <cell r="I251" t="str">
            <v/>
          </cell>
          <cell r="M251" t="str">
            <v/>
          </cell>
        </row>
        <row r="252">
          <cell r="I252" t="str">
            <v/>
          </cell>
          <cell r="M252" t="str">
            <v/>
          </cell>
        </row>
        <row r="253">
          <cell r="I253" t="str">
            <v/>
          </cell>
          <cell r="M253" t="str">
            <v/>
          </cell>
        </row>
        <row r="254">
          <cell r="I254" t="str">
            <v/>
          </cell>
          <cell r="M254" t="str">
            <v/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/>
      <sheetData sheetId="1" refreshError="1">
        <row r="7">
          <cell r="J7">
            <v>595</v>
          </cell>
        </row>
        <row r="9">
          <cell r="J9">
            <v>6098</v>
          </cell>
        </row>
        <row r="34">
          <cell r="J34">
            <v>0.05</v>
          </cell>
        </row>
        <row r="35">
          <cell r="J35">
            <v>0.03</v>
          </cell>
        </row>
        <row r="36">
          <cell r="J36">
            <v>2.1000000000000001E-2</v>
          </cell>
        </row>
        <row r="37">
          <cell r="J37">
            <v>8.5000000000000006E-2</v>
          </cell>
        </row>
      </sheetData>
      <sheetData sheetId="2" refreshError="1">
        <row r="4">
          <cell r="F4" t="str">
            <v>FIDJI individuels</v>
          </cell>
        </row>
        <row r="6">
          <cell r="F6" t="str">
            <v/>
          </cell>
        </row>
        <row r="38">
          <cell r="F38">
            <v>127500</v>
          </cell>
        </row>
        <row r="39">
          <cell r="F39">
            <v>0</v>
          </cell>
        </row>
        <row r="41">
          <cell r="F41">
            <v>246</v>
          </cell>
        </row>
        <row r="42">
          <cell r="F42">
            <v>672</v>
          </cell>
        </row>
        <row r="43">
          <cell r="F43">
            <v>0</v>
          </cell>
        </row>
        <row r="44">
          <cell r="F44">
            <v>3.0000000000000001E-3</v>
          </cell>
        </row>
        <row r="45">
          <cell r="F45">
            <v>0.02</v>
          </cell>
        </row>
        <row r="46">
          <cell r="F46">
            <v>800</v>
          </cell>
        </row>
        <row r="47">
          <cell r="F47">
            <v>304.89999999999998</v>
          </cell>
        </row>
        <row r="48">
          <cell r="F48">
            <v>0</v>
          </cell>
        </row>
        <row r="51">
          <cell r="F51">
            <v>0.32500000000000001</v>
          </cell>
        </row>
        <row r="52">
          <cell r="F52">
            <v>1149774.6459999999</v>
          </cell>
        </row>
        <row r="53">
          <cell r="F53">
            <v>0</v>
          </cell>
        </row>
        <row r="54">
          <cell r="F54" t="str">
            <v>CAF</v>
          </cell>
        </row>
        <row r="55">
          <cell r="F55">
            <v>91470</v>
          </cell>
        </row>
        <row r="56">
          <cell r="F56">
            <v>0</v>
          </cell>
        </row>
        <row r="58">
          <cell r="F58">
            <v>0</v>
          </cell>
        </row>
        <row r="60">
          <cell r="F60">
            <v>0</v>
          </cell>
        </row>
        <row r="61">
          <cell r="F61">
            <v>0</v>
          </cell>
        </row>
        <row r="62">
          <cell r="F62" t="str">
            <v>Autre sub logement</v>
          </cell>
        </row>
        <row r="63">
          <cell r="F63">
            <v>0</v>
          </cell>
        </row>
        <row r="64">
          <cell r="F64" t="str">
            <v>Autre sub commerce</v>
          </cell>
        </row>
        <row r="65">
          <cell r="F65" t="str">
            <v>Région</v>
          </cell>
        </row>
        <row r="66">
          <cell r="F66">
            <v>0</v>
          </cell>
        </row>
        <row r="67">
          <cell r="F67">
            <v>0.75</v>
          </cell>
        </row>
        <row r="70">
          <cell r="F70">
            <v>0</v>
          </cell>
        </row>
        <row r="71">
          <cell r="F71" t="str">
            <v>OUI</v>
          </cell>
        </row>
        <row r="72">
          <cell r="F72" t="str">
            <v>NON</v>
          </cell>
        </row>
        <row r="73">
          <cell r="F73" t="str">
            <v/>
          </cell>
        </row>
        <row r="75">
          <cell r="F75">
            <v>18000</v>
          </cell>
        </row>
        <row r="78">
          <cell r="F78">
            <v>0</v>
          </cell>
        </row>
        <row r="83">
          <cell r="F83">
            <v>294468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90">
          <cell r="F90">
            <v>0</v>
          </cell>
        </row>
        <row r="91">
          <cell r="F91">
            <v>0</v>
          </cell>
        </row>
      </sheetData>
      <sheetData sheetId="3" refreshError="1">
        <row r="53">
          <cell r="X53">
            <v>0</v>
          </cell>
          <cell r="AA53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NGE - Process"/>
      <sheetName val="Balance"/>
      <sheetName val="Exim Full PO"/>
      <sheetName val="Modele"/>
      <sheetName val="IRR Exim"/>
      <sheetName val="Summary"/>
      <sheetName val="Schedules"/>
      <sheetName val="BNP Paribas CF"/>
      <sheetName val="Equity-Advance Rental-Set-Off"/>
      <sheetName val="Fees Sharing"/>
      <sheetName val="Cash Flows"/>
      <sheetName val="Charts"/>
      <sheetName val="TVs"/>
      <sheetName val="Conversion Option"/>
      <sheetName val="Documentation Schedules"/>
    </sheetNames>
    <sheetDataSet>
      <sheetData sheetId="0"/>
      <sheetData sheetId="1"/>
      <sheetData sheetId="2"/>
      <sheetData sheetId="3">
        <row r="10">
          <cell r="E10">
            <v>38384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9">
          <cell r="F9" t="str">
            <v>LLS</v>
          </cell>
        </row>
        <row r="39">
          <cell r="F39" t="str">
            <v>Moins de 5 ans</v>
          </cell>
        </row>
        <row r="56">
          <cell r="F56">
            <v>9975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CA"/>
      <sheetName val="Prés.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/>
      <sheetData sheetId="1"/>
      <sheetData sheetId="2" refreshError="1">
        <row r="14">
          <cell r="K14">
            <v>2247</v>
          </cell>
        </row>
      </sheetData>
      <sheetData sheetId="3"/>
      <sheetData sheetId="4" refreshError="1">
        <row r="145">
          <cell r="F145">
            <v>2010</v>
          </cell>
        </row>
        <row r="146">
          <cell r="F146" t="str">
            <v/>
          </cell>
        </row>
        <row r="147">
          <cell r="F147">
            <v>2.1000000000000001E-2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/>
      <sheetData sheetId="19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habitat social"/>
      <sheetName val="Saisie"/>
      <sheetName val="fiche opé"/>
      <sheetName val="Charges COP"/>
      <sheetName val="Charges CTX"/>
      <sheetName val="A.O."/>
      <sheetName val="O.S."/>
      <sheetName val="Livraisons"/>
      <sheetName val="Défisc"/>
      <sheetName val="VEFA"/>
      <sheetName val="ANRU"/>
      <sheetName val="Prets - garanties"/>
      <sheetName val="Suivi par intervenant"/>
      <sheetName val="Suivi par secteur"/>
      <sheetName val="Listes"/>
      <sheetName val="TABLEAU DE BORD HABITAT"/>
    </sheetNames>
    <sheetDataSet>
      <sheetData sheetId="0" refreshError="1">
        <row r="11">
          <cell r="A11" t="str">
            <v>opération</v>
          </cell>
          <cell r="B11" t="str">
            <v>n° compt</v>
          </cell>
          <cell r="C11" t="str">
            <v>zone</v>
          </cell>
          <cell r="D11" t="str">
            <v>COMMUNES</v>
          </cell>
          <cell r="E11" t="str">
            <v>Localisation</v>
          </cell>
          <cell r="F11" t="str">
            <v>Nbre L</v>
          </cell>
          <cell r="G11" t="str">
            <v>produit</v>
          </cell>
          <cell r="H11" t="str">
            <v>Cgal</v>
          </cell>
          <cell r="I11" t="str">
            <v>type aide Cgal</v>
          </cell>
          <cell r="J11" t="str">
            <v>TYP</v>
          </cell>
          <cell r="K11" t="str">
            <v>foncier</v>
          </cell>
          <cell r="L11" t="str">
            <v>si CF</v>
          </cell>
          <cell r="M11" t="str">
            <v>Foncier</v>
          </cell>
          <cell r="N11" t="str">
            <v>COP</v>
          </cell>
          <cell r="O11" t="str">
            <v>CTX</v>
          </cell>
          <cell r="P11" t="str">
            <v>ASS</v>
          </cell>
          <cell r="Q11" t="str">
            <v>AMT</v>
          </cell>
          <cell r="R11" t="str">
            <v>LBU</v>
          </cell>
          <cell r="S11" t="str">
            <v>prob dépôt AO</v>
          </cell>
          <cell r="T11" t="str">
            <v>Remarques</v>
          </cell>
          <cell r="U11" t="str">
            <v>Maitrise d'œuvre</v>
          </cell>
          <cell r="V11" t="str">
            <v>AVANCEMENT</v>
          </cell>
          <cell r="W11" t="str">
            <v>Dépôt PC</v>
          </cell>
          <cell r="X11" t="str">
            <v>d</v>
          </cell>
          <cell r="Y11" t="str">
            <v>N° de permis de construire</v>
          </cell>
          <cell r="Z11" t="str">
            <v>Obtention PC</v>
          </cell>
          <cell r="AA11" t="str">
            <v>o</v>
          </cell>
          <cell r="AB11" t="str">
            <v>Comité Engt</v>
          </cell>
          <cell r="AC11" t="str">
            <v>v</v>
          </cell>
          <cell r="AD11" t="str">
            <v>CA du</v>
          </cell>
          <cell r="AE11" t="str">
            <v>Dépôt FINCT</v>
          </cell>
          <cell r="AF11" t="str">
            <v>f</v>
          </cell>
          <cell r="AG11" t="str">
            <v>Décision finct</v>
          </cell>
          <cell r="AH11" t="str">
            <v>lanct AO</v>
          </cell>
          <cell r="AI11" t="str">
            <v>ao</v>
          </cell>
          <cell r="AJ11" t="str">
            <v>OS</v>
          </cell>
          <cell r="AK11" t="str">
            <v>ch</v>
          </cell>
          <cell r="AL11" t="str">
            <v>ecart AO/OS</v>
          </cell>
          <cell r="AM11" t="str">
            <v>année OS</v>
          </cell>
          <cell r="AN11" t="str">
            <v>durée chantier</v>
          </cell>
          <cell r="AO11" t="str">
            <v>LIV technique</v>
          </cell>
          <cell r="AP11" t="str">
            <v>LIV reelle</v>
          </cell>
          <cell r="AQ11" t="str">
            <v>li</v>
          </cell>
          <cell r="AR11" t="str">
            <v>année LIV</v>
          </cell>
          <cell r="AS11" t="str">
            <v>t1bis</v>
          </cell>
          <cell r="AT11" t="str">
            <v>surf t1bis</v>
          </cell>
          <cell r="AU11" t="str">
            <v>T2</v>
          </cell>
          <cell r="AV11" t="str">
            <v>surf T2</v>
          </cell>
          <cell r="AW11" t="str">
            <v>T2/3</v>
          </cell>
          <cell r="AX11" t="str">
            <v>surf T2/3</v>
          </cell>
          <cell r="AY11" t="str">
            <v>T3</v>
          </cell>
          <cell r="AZ11" t="str">
            <v>surf T3</v>
          </cell>
          <cell r="BA11" t="str">
            <v>T3/4</v>
          </cell>
          <cell r="BB11" t="str">
            <v>surf T3/4</v>
          </cell>
          <cell r="BC11" t="str">
            <v>T4</v>
          </cell>
          <cell r="BD11" t="str">
            <v>surf T4</v>
          </cell>
          <cell r="BE11" t="str">
            <v>T4/5</v>
          </cell>
          <cell r="BF11" t="str">
            <v>surf T4/5</v>
          </cell>
          <cell r="BG11" t="str">
            <v>T5</v>
          </cell>
          <cell r="BH11" t="str">
            <v>surf T5</v>
          </cell>
          <cell r="BI11" t="str">
            <v>T5/6</v>
          </cell>
          <cell r="BJ11" t="str">
            <v>surf T5/6</v>
          </cell>
          <cell r="BK11" t="str">
            <v>verif N</v>
          </cell>
          <cell r="BL11" t="str">
            <v>loyer théorique</v>
          </cell>
          <cell r="BM11" t="str">
            <v>charges théoriques</v>
          </cell>
          <cell r="BN11" t="str">
            <v>CG</v>
          </cell>
          <cell r="BO11" t="str">
            <v>GAR EMP CG</v>
          </cell>
          <cell r="BP11" t="str">
            <v>commune</v>
          </cell>
          <cell r="BQ11" t="str">
            <v>GAR EMP COM</v>
          </cell>
          <cell r="BR11" t="str">
            <v>finct comp LLTS1</v>
          </cell>
          <cell r="BS11" t="str">
            <v>%age reservation</v>
          </cell>
          <cell r="BT11" t="str">
            <v>convention signée</v>
          </cell>
          <cell r="BU11" t="str">
            <v>finct comp LLTS2</v>
          </cell>
          <cell r="BV11" t="str">
            <v>%age reservation</v>
          </cell>
          <cell r="BW11" t="str">
            <v>convention signée</v>
          </cell>
          <cell r="BX11" t="str">
            <v>Prêt CDC ou autre</v>
          </cell>
          <cell r="BY11" t="str">
            <v>Shon</v>
          </cell>
          <cell r="BZ11" t="str">
            <v>Shob</v>
          </cell>
          <cell r="CA11" t="str">
            <v>Sfinançables</v>
          </cell>
          <cell r="CB11" t="str">
            <v>Shabitable</v>
          </cell>
          <cell r="CC11" t="str">
            <v>Sdéfisc</v>
          </cell>
          <cell r="CD11" t="str">
            <v>Sperficie terrain</v>
          </cell>
          <cell r="CE11" t="str">
            <v>centrale de production</v>
          </cell>
          <cell r="CF11" t="str">
            <v>lot solaire</v>
          </cell>
          <cell r="CG11" t="str">
            <v xml:space="preserve"> region</v>
          </cell>
          <cell r="CH11" t="str">
            <v xml:space="preserve"> Feder</v>
          </cell>
          <cell r="CI11" t="str">
            <v xml:space="preserve"> DRIRE</v>
          </cell>
          <cell r="CJ11" t="str">
            <v>Véhicule fiscal</v>
          </cell>
          <cell r="CK11" t="str">
            <v>Défiscalisateur</v>
          </cell>
          <cell r="CL11" t="str">
            <v>Dépôt agrement</v>
          </cell>
          <cell r="CM11" t="str">
            <v>Agrement</v>
          </cell>
          <cell r="CN11" t="str">
            <v>Montant défisc</v>
          </cell>
          <cell r="CO11" t="str">
            <v>montage défisc</v>
          </cell>
          <cell r="CP11" t="str">
            <v>Périmetre ANRU</v>
          </cell>
          <cell r="CQ11" t="str">
            <v>Opération cloturée</v>
          </cell>
          <cell r="CR11" t="str">
            <v>Charge foncière TTC</v>
          </cell>
          <cell r="CS11" t="str">
            <v>cout terrain TTC</v>
          </cell>
          <cell r="CT11" t="str">
            <v>Batiment TTC (hors solaire)</v>
          </cell>
          <cell r="CU11" t="str">
            <v>Eau chaude solaire TTC</v>
          </cell>
          <cell r="CV11" t="str">
            <v>Honoraires &amp; autres frais TTC</v>
          </cell>
          <cell r="CW11" t="str">
            <v>Interets de préfinancement</v>
          </cell>
          <cell r="CX11" t="str">
            <v>TOTAL</v>
          </cell>
          <cell r="CY11" t="str">
            <v>LBU</v>
          </cell>
          <cell r="CZ11" t="str">
            <v>LBU terrain</v>
          </cell>
          <cell r="DA11" t="str">
            <v>subvention complementaire LLTS</v>
          </cell>
          <cell r="DB11" t="str">
            <v>Subvention complémentaire paritaire</v>
          </cell>
          <cell r="DC11" t="str">
            <v>LBU surcharge foncière</v>
          </cell>
          <cell r="DD11" t="str">
            <v>Collectivité subvention surcharge fonciere</v>
          </cell>
          <cell r="DE11" t="str">
            <v>Suvention solaire</v>
          </cell>
          <cell r="DF11" t="str">
            <v>Autres subvention 1</v>
          </cell>
          <cell r="DG11" t="str">
            <v>Financeurs aute subvention 1</v>
          </cell>
          <cell r="DH11" t="str">
            <v>Autres subvention 2</v>
          </cell>
          <cell r="DI11" t="str">
            <v>Financeurs aute subvention 2</v>
          </cell>
          <cell r="DJ11" t="str">
            <v>TOTAL SUBVENTIONS</v>
          </cell>
          <cell r="DK11" t="str">
            <v>CDC</v>
          </cell>
          <cell r="DL11" t="str">
            <v>CDC foncier</v>
          </cell>
          <cell r="DM11" t="str">
            <v>Collecteur 1%</v>
          </cell>
          <cell r="DN11" t="str">
            <v>Complementaire</v>
          </cell>
          <cell r="DO11" t="str">
            <v>TOTAL PRÊT</v>
          </cell>
          <cell r="DP11" t="str">
            <v>F P surcharge foncières</v>
          </cell>
          <cell r="DQ11" t="str">
            <v>F P pour revision de prix</v>
          </cell>
          <cell r="DR11" t="str">
            <v>F P solaire</v>
          </cell>
          <cell r="DS11" t="str">
            <v>Autre</v>
          </cell>
          <cell r="DT11" t="str">
            <v>TOTAL FONDS PROPRES</v>
          </cell>
          <cell r="DU11" t="str">
            <v>Vérification Prix revient / financement</v>
          </cell>
          <cell r="DV11" t="str">
            <v>Vendeur VEFA</v>
          </cell>
          <cell r="DW11" t="str">
            <v xml:space="preserve">Charges foncières TTC aux logement </v>
          </cell>
          <cell r="DX11" t="str">
            <v>Cout Batiments au m² financable</v>
          </cell>
          <cell r="DY11" t="str">
            <v>Cout total TTC m² habitable</v>
          </cell>
          <cell r="DZ11" t="str">
            <v>Cout total TTC m² financable</v>
          </cell>
          <cell r="EA11" t="str">
            <v>COUT TOTAL TTC au logement</v>
          </cell>
          <cell r="EB11" t="str">
            <v>Fonds Propres au logement</v>
          </cell>
          <cell r="EC11" t="str">
            <v>Descriptif opération</v>
          </cell>
          <cell r="ED11" t="str">
            <v>Adresse image 1</v>
          </cell>
          <cell r="EE11" t="str">
            <v>Adresse image 2</v>
          </cell>
          <cell r="EF11" t="str">
            <v>Logement réservé CILR</v>
          </cell>
          <cell r="EG11" t="str">
            <v>Prêt CILR</v>
          </cell>
          <cell r="EH11" t="str">
            <v>Convention CILR</v>
          </cell>
          <cell r="EI11" t="str">
            <v>Logements réservé ACLPME</v>
          </cell>
          <cell r="EJ11" t="str">
            <v>Prêt ACLPME</v>
          </cell>
          <cell r="EK11" t="str">
            <v>Convention ACLPME</v>
          </cell>
          <cell r="EL11" t="str">
            <v>Logements reservés ACLPME</v>
          </cell>
          <cell r="EM11" t="str">
            <v>Logement réservé LAPOSTE</v>
          </cell>
          <cell r="EN11" t="str">
            <v>Subvention LAPOSTE</v>
          </cell>
          <cell r="EO11" t="str">
            <v>Convention LAPOSTE</v>
          </cell>
          <cell r="EP11" t="str">
            <v>Réservataires communes</v>
          </cell>
          <cell r="EQ11" t="str">
            <v>Réservataires prefectures</v>
          </cell>
          <cell r="ER11" t="str">
            <v>Nombre de logement autre reservataire</v>
          </cell>
          <cell r="ES11" t="str">
            <v>Subvention autre reservataire</v>
          </cell>
          <cell r="ET11" t="str">
            <v>Coinvention autre reservataire</v>
          </cell>
          <cell r="EU11" t="str">
            <v>DOC</v>
          </cell>
          <cell r="EV11" t="str">
            <v>DAT &amp; Conformité</v>
          </cell>
          <cell r="EW11" t="str">
            <v>Adresse de l'opération</v>
          </cell>
          <cell r="EX11" t="str">
            <v>Référence cadastrale</v>
          </cell>
        </row>
        <row r="12">
          <cell r="A12" t="str">
            <v xml:space="preserve"> A1 FLORES ex BERMUDES</v>
          </cell>
          <cell r="B12">
            <v>9690</v>
          </cell>
          <cell r="C12" t="str">
            <v>OUEST</v>
          </cell>
          <cell r="D12" t="str">
            <v>Port</v>
          </cell>
          <cell r="E12" t="str">
            <v>PRU MAIL DE L'OCEAN A1</v>
          </cell>
          <cell r="F12">
            <v>77</v>
          </cell>
          <cell r="G12" t="str">
            <v>LLS</v>
          </cell>
          <cell r="I12" t="str">
            <v>ETU</v>
          </cell>
          <cell r="J12" t="str">
            <v>COL</v>
          </cell>
          <cell r="K12" t="str">
            <v>CF</v>
          </cell>
          <cell r="L12" t="str">
            <v>SIDR</v>
          </cell>
          <cell r="M12" t="str">
            <v>maitrisé</v>
          </cell>
          <cell r="N12" t="str">
            <v>PC</v>
          </cell>
          <cell r="O12" t="str">
            <v>PC</v>
          </cell>
          <cell r="P12" t="str">
            <v>CS</v>
          </cell>
          <cell r="Q12" t="str">
            <v>SN</v>
          </cell>
          <cell r="R12">
            <v>2008</v>
          </cell>
          <cell r="S12">
            <v>0.75</v>
          </cell>
          <cell r="T12" t="str">
            <v>liberation foncier 2009?/126 000€ aclpme</v>
          </cell>
          <cell r="U12" t="str">
            <v>PERRAU</v>
          </cell>
          <cell r="V12" t="str">
            <v>K - OS TRAVAUX</v>
          </cell>
          <cell r="W12">
            <v>39630</v>
          </cell>
          <cell r="X12" t="str">
            <v>d</v>
          </cell>
          <cell r="Z12">
            <v>39751</v>
          </cell>
          <cell r="AA12" t="str">
            <v>o</v>
          </cell>
          <cell r="AB12">
            <v>39598</v>
          </cell>
          <cell r="AC12" t="str">
            <v>v</v>
          </cell>
          <cell r="AD12">
            <v>39729</v>
          </cell>
          <cell r="AE12">
            <v>39715</v>
          </cell>
          <cell r="AF12" t="str">
            <v>f</v>
          </cell>
          <cell r="AH12">
            <v>39751</v>
          </cell>
          <cell r="AI12" t="str">
            <v>ao</v>
          </cell>
          <cell r="AJ12">
            <v>39933</v>
          </cell>
          <cell r="AK12" t="str">
            <v/>
          </cell>
          <cell r="AL12">
            <v>5.9836927932667017</v>
          </cell>
          <cell r="AM12">
            <v>2009</v>
          </cell>
          <cell r="AN12">
            <v>23</v>
          </cell>
          <cell r="AO12">
            <v>40632</v>
          </cell>
          <cell r="AP12">
            <v>40647</v>
          </cell>
          <cell r="AQ12" t="str">
            <v/>
          </cell>
          <cell r="AR12">
            <v>2011</v>
          </cell>
          <cell r="BK12">
            <v>0</v>
          </cell>
          <cell r="BL12">
            <v>8.9700000000000006</v>
          </cell>
          <cell r="CJ12" t="str">
            <v>SCI Saint Denis</v>
          </cell>
          <cell r="CK12" t="str">
            <v>INFI</v>
          </cell>
          <cell r="CL12">
            <v>39801</v>
          </cell>
          <cell r="CM12" t="str">
            <v>-</v>
          </cell>
          <cell r="CN12">
            <v>0</v>
          </cell>
          <cell r="CO12" t="str">
            <v>199 undecies A</v>
          </cell>
          <cell r="CQ12" t="str">
            <v>non</v>
          </cell>
          <cell r="CX12">
            <v>0</v>
          </cell>
          <cell r="DE12">
            <v>0</v>
          </cell>
          <cell r="DJ12">
            <v>0</v>
          </cell>
          <cell r="DO12">
            <v>0</v>
          </cell>
          <cell r="DS12">
            <v>0</v>
          </cell>
          <cell r="DT12">
            <v>0</v>
          </cell>
          <cell r="DU12">
            <v>0</v>
          </cell>
          <cell r="ED12" t="str">
            <v>G:\Habitat\OPERATIONNEL HABITAT\02- Operations\Photothèque\images locatifs\Flores &amp; Malacca\Nouvelle Image (1).bmp</v>
          </cell>
          <cell r="EE12" t="str">
            <v>G:\Habitat\OPERATIONNEL HABITAT\02- Operations\Photothèque\image non disponible.jpg</v>
          </cell>
        </row>
        <row r="13">
          <cell r="A13" t="str">
            <v xml:space="preserve"> LE TEXTOR exCASCADES MV</v>
          </cell>
          <cell r="B13">
            <v>9648</v>
          </cell>
          <cell r="C13" t="str">
            <v>EST</v>
          </cell>
          <cell r="D13" t="str">
            <v>Plaine des Palmistes</v>
          </cell>
          <cell r="E13" t="str">
            <v>CENTRE VILLE</v>
          </cell>
          <cell r="F13">
            <v>12</v>
          </cell>
          <cell r="G13" t="str">
            <v>LLS</v>
          </cell>
          <cell r="H13" t="str">
            <v>déposé</v>
          </cell>
          <cell r="I13" t="str">
            <v>CG5</v>
          </cell>
          <cell r="J13" t="str">
            <v>MV</v>
          </cell>
          <cell r="K13" t="str">
            <v>CF</v>
          </cell>
          <cell r="L13" t="str">
            <v>SIDR</v>
          </cell>
          <cell r="M13" t="str">
            <v>maitrisé</v>
          </cell>
          <cell r="N13" t="str">
            <v>JPM</v>
          </cell>
          <cell r="O13" t="str">
            <v>JMO</v>
          </cell>
          <cell r="P13" t="str">
            <v>CC</v>
          </cell>
          <cell r="Q13" t="str">
            <v>SM</v>
          </cell>
          <cell r="R13">
            <v>2006</v>
          </cell>
          <cell r="S13">
            <v>0</v>
          </cell>
          <cell r="T13" t="str">
            <v>retard décision sidr pour os 2007</v>
          </cell>
          <cell r="U13" t="str">
            <v>ATELIER GAZUT</v>
          </cell>
          <cell r="V13" t="str">
            <v>L - CHANTIER EN COURS</v>
          </cell>
          <cell r="W13">
            <v>38855</v>
          </cell>
          <cell r="X13" t="str">
            <v>d</v>
          </cell>
          <cell r="Y13" t="str">
            <v>97441006A0072</v>
          </cell>
          <cell r="Z13">
            <v>39174</v>
          </cell>
          <cell r="AA13" t="str">
            <v>o</v>
          </cell>
          <cell r="AB13">
            <v>38974</v>
          </cell>
          <cell r="AC13" t="str">
            <v>v</v>
          </cell>
          <cell r="AD13">
            <v>38990</v>
          </cell>
          <cell r="AE13">
            <v>38904</v>
          </cell>
          <cell r="AF13" t="str">
            <v>f</v>
          </cell>
          <cell r="AG13">
            <v>39093</v>
          </cell>
          <cell r="AH13">
            <v>39042</v>
          </cell>
          <cell r="AI13" t="str">
            <v>ao</v>
          </cell>
          <cell r="AJ13">
            <v>39548</v>
          </cell>
          <cell r="AK13" t="str">
            <v>ch</v>
          </cell>
          <cell r="AL13">
            <v>16.635981062598631</v>
          </cell>
          <cell r="AM13">
            <v>2008</v>
          </cell>
          <cell r="AN13">
            <v>14</v>
          </cell>
          <cell r="AO13">
            <v>39974</v>
          </cell>
          <cell r="AP13">
            <v>39989</v>
          </cell>
          <cell r="AQ13" t="str">
            <v/>
          </cell>
          <cell r="AR13">
            <v>2009</v>
          </cell>
          <cell r="AS13">
            <v>4</v>
          </cell>
          <cell r="AT13">
            <v>34</v>
          </cell>
          <cell r="AW13">
            <v>8</v>
          </cell>
          <cell r="AX13">
            <v>54</v>
          </cell>
          <cell r="BK13">
            <v>12</v>
          </cell>
          <cell r="BL13">
            <v>7</v>
          </cell>
          <cell r="BM13">
            <v>0.31</v>
          </cell>
          <cell r="BO13" t="str">
            <v xml:space="preserve">transmis </v>
          </cell>
          <cell r="BQ13" t="str">
            <v xml:space="preserve">transmis </v>
          </cell>
          <cell r="BX13" t="str">
            <v>demande à faire</v>
          </cell>
          <cell r="BY13">
            <v>638.1</v>
          </cell>
          <cell r="BZ13">
            <v>702</v>
          </cell>
          <cell r="CA13">
            <v>638.1</v>
          </cell>
          <cell r="CE13" t="str">
            <v>ECS ind</v>
          </cell>
          <cell r="CF13">
            <v>44400</v>
          </cell>
          <cell r="CG13">
            <v>13320</v>
          </cell>
          <cell r="CH13">
            <v>19980</v>
          </cell>
          <cell r="CJ13" t="str">
            <v>-</v>
          </cell>
          <cell r="CK13" t="str">
            <v>-</v>
          </cell>
          <cell r="CL13" t="str">
            <v>-</v>
          </cell>
          <cell r="CM13" t="str">
            <v>-</v>
          </cell>
          <cell r="CN13">
            <v>0</v>
          </cell>
          <cell r="CQ13" t="str">
            <v>non</v>
          </cell>
          <cell r="CX13">
            <v>0</v>
          </cell>
          <cell r="DE13">
            <v>33300</v>
          </cell>
          <cell r="DJ13">
            <v>33300</v>
          </cell>
          <cell r="DO13">
            <v>0</v>
          </cell>
          <cell r="DQ13">
            <v>30764</v>
          </cell>
          <cell r="DR13">
            <v>12000</v>
          </cell>
          <cell r="DS13">
            <v>42764</v>
          </cell>
          <cell r="DT13">
            <v>85528</v>
          </cell>
          <cell r="DU13">
            <v>118828</v>
          </cell>
          <cell r="ED13" t="str">
            <v>G:\Habitat\OPERATIONNEL HABITAT\02- Operations\Photothèque\images locatifs\CASCADES\Cascades.jpg</v>
          </cell>
          <cell r="EE13" t="str">
            <v>G:\Habitat\OPERATIONNEL HABITAT\02- Operations\Photothèque\image non disponible.jpg</v>
          </cell>
        </row>
        <row r="14">
          <cell r="A14" t="str">
            <v xml:space="preserve"> LIFOU ex ARUBA </v>
          </cell>
          <cell r="B14">
            <v>9732</v>
          </cell>
          <cell r="C14" t="str">
            <v>EST</v>
          </cell>
          <cell r="D14" t="str">
            <v>Saint-Benoît</v>
          </cell>
          <cell r="E14" t="str">
            <v>ZAC ENTREE DE VILLE ST ANNE</v>
          </cell>
          <cell r="F14">
            <v>62</v>
          </cell>
          <cell r="G14" t="str">
            <v>LLTS</v>
          </cell>
          <cell r="J14" t="str">
            <v>COL</v>
          </cell>
          <cell r="K14" t="str">
            <v>CF</v>
          </cell>
          <cell r="L14" t="str">
            <v>SIDR</v>
          </cell>
          <cell r="M14" t="str">
            <v>maitrisé</v>
          </cell>
          <cell r="N14" t="str">
            <v>Cla</v>
          </cell>
          <cell r="O14" t="str">
            <v>JMO</v>
          </cell>
          <cell r="P14" t="str">
            <v>CC</v>
          </cell>
          <cell r="Q14" t="str">
            <v>AR</v>
          </cell>
          <cell r="R14">
            <v>2009</v>
          </cell>
          <cell r="S14">
            <v>0</v>
          </cell>
          <cell r="T14" t="str">
            <v>Problématique de la livraison de la station d'épuration (livraison annoncée octobre 2011) alors que l'opération doit se terminer courant 2011 !!!!</v>
          </cell>
          <cell r="U14" t="str">
            <v>DELCOURT</v>
          </cell>
          <cell r="V14" t="str">
            <v>B - ETUDE PRE-OP</v>
          </cell>
          <cell r="W14" t="str">
            <v>15/05/209</v>
          </cell>
          <cell r="X14" t="str">
            <v/>
          </cell>
          <cell r="AA14" t="str">
            <v/>
          </cell>
          <cell r="AC14" t="str">
            <v/>
          </cell>
          <cell r="AE14">
            <v>40071</v>
          </cell>
          <cell r="AF14" t="str">
            <v/>
          </cell>
          <cell r="AH14">
            <v>40071</v>
          </cell>
          <cell r="AI14" t="str">
            <v/>
          </cell>
          <cell r="AK14" t="str">
            <v/>
          </cell>
          <cell r="AL14">
            <v>-1317.4316149395056</v>
          </cell>
          <cell r="AM14" t="str">
            <v/>
          </cell>
          <cell r="AO14" t="str">
            <v/>
          </cell>
          <cell r="AP14" t="str">
            <v/>
          </cell>
          <cell r="AQ14" t="str">
            <v/>
          </cell>
          <cell r="AR14">
            <v>2012</v>
          </cell>
          <cell r="CJ14" t="str">
            <v>-</v>
          </cell>
          <cell r="CK14" t="str">
            <v>-</v>
          </cell>
          <cell r="CL14" t="str">
            <v>-</v>
          </cell>
          <cell r="CM14" t="str">
            <v>-</v>
          </cell>
          <cell r="CN14">
            <v>0</v>
          </cell>
          <cell r="CQ14" t="str">
            <v>non</v>
          </cell>
          <cell r="CX14">
            <v>0</v>
          </cell>
          <cell r="DE14">
            <v>0</v>
          </cell>
          <cell r="DJ14">
            <v>0</v>
          </cell>
          <cell r="DO14">
            <v>0</v>
          </cell>
          <cell r="DS14">
            <v>0</v>
          </cell>
          <cell r="DT14">
            <v>0</v>
          </cell>
          <cell r="DU14">
            <v>0</v>
          </cell>
          <cell r="ED14" t="str">
            <v>G:\Habitat\OPERATIONNEL HABITAT\02- Operations\Photothèque\image non disponible.jpg</v>
          </cell>
          <cell r="EE14" t="str">
            <v>G:\Habitat\OPERATIONNEL HABITAT\02- Operations\Photothèque\image non disponible.jpg</v>
          </cell>
        </row>
        <row r="15">
          <cell r="A15" t="str">
            <v xml:space="preserve"> STADE 2</v>
          </cell>
          <cell r="B15">
            <v>9681</v>
          </cell>
          <cell r="C15" t="str">
            <v>SUD</v>
          </cell>
          <cell r="D15" t="str">
            <v>Saint-Louis</v>
          </cell>
          <cell r="E15" t="str">
            <v>RHI DU STADE</v>
          </cell>
          <cell r="F15">
            <v>23</v>
          </cell>
          <cell r="G15" t="str">
            <v>LESG</v>
          </cell>
          <cell r="J15" t="str">
            <v>IND</v>
          </cell>
          <cell r="K15" t="str">
            <v>CF</v>
          </cell>
          <cell r="L15" t="str">
            <v>SIDR</v>
          </cell>
          <cell r="N15" t="str">
            <v>BS</v>
          </cell>
          <cell r="O15" t="str">
            <v>FG</v>
          </cell>
          <cell r="P15" t="str">
            <v>LV</v>
          </cell>
          <cell r="Q15" t="str">
            <v>HBM</v>
          </cell>
          <cell r="R15">
            <v>2006</v>
          </cell>
          <cell r="T15" t="str">
            <v>verif propriéte avec amenageur/temoin 02/2009</v>
          </cell>
          <cell r="U15" t="str">
            <v>SOAA MEUNIER</v>
          </cell>
          <cell r="V15" t="str">
            <v>L - CHANTIER EN COURS</v>
          </cell>
          <cell r="W15">
            <v>38961</v>
          </cell>
          <cell r="X15" t="str">
            <v>d</v>
          </cell>
          <cell r="Y15" t="str">
            <v>9741406a0394</v>
          </cell>
          <cell r="Z15">
            <v>39010</v>
          </cell>
          <cell r="AA15" t="str">
            <v>o</v>
          </cell>
          <cell r="AB15">
            <v>38974</v>
          </cell>
          <cell r="AC15" t="str">
            <v>v</v>
          </cell>
          <cell r="AD15">
            <v>0</v>
          </cell>
          <cell r="AE15">
            <v>38989</v>
          </cell>
          <cell r="AF15" t="str">
            <v>f</v>
          </cell>
          <cell r="AG15">
            <v>39080</v>
          </cell>
          <cell r="AH15">
            <v>39302</v>
          </cell>
          <cell r="AI15" t="str">
            <v>ao</v>
          </cell>
          <cell r="AJ15">
            <v>39622</v>
          </cell>
          <cell r="AK15" t="str">
            <v>ch</v>
          </cell>
          <cell r="AL15">
            <v>10.520778537611783</v>
          </cell>
          <cell r="AM15">
            <v>2008</v>
          </cell>
          <cell r="AN15">
            <v>18</v>
          </cell>
          <cell r="AO15">
            <v>40170</v>
          </cell>
          <cell r="AP15">
            <v>40185</v>
          </cell>
          <cell r="AQ15" t="str">
            <v/>
          </cell>
          <cell r="AR15">
            <v>2010</v>
          </cell>
          <cell r="CJ15" t="str">
            <v>-</v>
          </cell>
          <cell r="CK15" t="str">
            <v>-</v>
          </cell>
          <cell r="CL15" t="str">
            <v>-</v>
          </cell>
          <cell r="CM15" t="str">
            <v>-</v>
          </cell>
          <cell r="CN15">
            <v>0</v>
          </cell>
          <cell r="CQ15" t="str">
            <v>non</v>
          </cell>
          <cell r="CX15">
            <v>0</v>
          </cell>
          <cell r="DE15">
            <v>0</v>
          </cell>
          <cell r="DJ15">
            <v>0</v>
          </cell>
          <cell r="DO15">
            <v>0</v>
          </cell>
          <cell r="DS15">
            <v>0</v>
          </cell>
          <cell r="DT15">
            <v>0</v>
          </cell>
          <cell r="DU15">
            <v>0</v>
          </cell>
          <cell r="ED15" t="str">
            <v>G:\Habitat\OPERATIONNEL HABITAT\02- Operations\Photothèque\image non disponible.jpg</v>
          </cell>
          <cell r="EE15" t="str">
            <v>G:\Habitat\OPERATIONNEL HABITAT\02- Operations\Photothèque\image non disponible.jpg</v>
          </cell>
        </row>
        <row r="16">
          <cell r="A16" t="str">
            <v>A2 MALACCA ex MAJORQUE</v>
          </cell>
          <cell r="B16">
            <v>9693</v>
          </cell>
          <cell r="C16" t="str">
            <v>OUEST</v>
          </cell>
          <cell r="D16" t="str">
            <v>Port</v>
          </cell>
          <cell r="E16" t="str">
            <v>PRU MAIL DE L'OCEAN A2</v>
          </cell>
          <cell r="F16">
            <v>61</v>
          </cell>
          <cell r="G16" t="str">
            <v>PLS</v>
          </cell>
          <cell r="J16" t="str">
            <v>COL</v>
          </cell>
          <cell r="K16" t="str">
            <v>CF</v>
          </cell>
          <cell r="L16" t="str">
            <v>SIDR</v>
          </cell>
          <cell r="M16" t="str">
            <v>maitrisé</v>
          </cell>
          <cell r="N16" t="str">
            <v>PC</v>
          </cell>
          <cell r="O16" t="str">
            <v>PC</v>
          </cell>
          <cell r="P16" t="str">
            <v>CS</v>
          </cell>
          <cell r="Q16" t="str">
            <v>SN</v>
          </cell>
          <cell r="R16">
            <v>2008</v>
          </cell>
          <cell r="S16">
            <v>0.75</v>
          </cell>
          <cell r="T16" t="str">
            <v>piste financement PLS+</v>
          </cell>
          <cell r="U16" t="str">
            <v>PERRAU</v>
          </cell>
          <cell r="V16" t="str">
            <v>K - OS TRAVAUX</v>
          </cell>
          <cell r="W16">
            <v>39630</v>
          </cell>
          <cell r="X16" t="str">
            <v>d</v>
          </cell>
          <cell r="Z16">
            <v>39751</v>
          </cell>
          <cell r="AA16" t="str">
            <v>o</v>
          </cell>
          <cell r="AB16">
            <v>39598</v>
          </cell>
          <cell r="AC16" t="str">
            <v>v</v>
          </cell>
          <cell r="AD16">
            <v>39729</v>
          </cell>
          <cell r="AE16">
            <v>39715</v>
          </cell>
          <cell r="AF16" t="str">
            <v>f</v>
          </cell>
          <cell r="AH16">
            <v>39751</v>
          </cell>
          <cell r="AI16" t="str">
            <v>ao</v>
          </cell>
          <cell r="AJ16">
            <v>39933</v>
          </cell>
          <cell r="AK16" t="str">
            <v/>
          </cell>
          <cell r="AL16">
            <v>5.9836927932667017</v>
          </cell>
          <cell r="AM16">
            <v>2009</v>
          </cell>
          <cell r="AN16">
            <v>23</v>
          </cell>
          <cell r="AO16">
            <v>40632</v>
          </cell>
          <cell r="AP16">
            <v>40647</v>
          </cell>
          <cell r="AQ16" t="str">
            <v/>
          </cell>
          <cell r="AR16">
            <v>2011</v>
          </cell>
          <cell r="BK16">
            <v>0</v>
          </cell>
          <cell r="BL16">
            <v>8.5</v>
          </cell>
          <cell r="CJ16" t="str">
            <v>SCI Saint Denis</v>
          </cell>
          <cell r="CK16" t="str">
            <v>INFI</v>
          </cell>
          <cell r="CL16">
            <v>39801</v>
          </cell>
          <cell r="CM16" t="str">
            <v>-</v>
          </cell>
          <cell r="CN16">
            <v>0</v>
          </cell>
          <cell r="CO16" t="str">
            <v>199 undecies A</v>
          </cell>
          <cell r="CQ16" t="str">
            <v>non</v>
          </cell>
          <cell r="CX16">
            <v>0</v>
          </cell>
          <cell r="DE16">
            <v>0</v>
          </cell>
          <cell r="DJ16">
            <v>0</v>
          </cell>
          <cell r="DO16">
            <v>0</v>
          </cell>
          <cell r="DS16">
            <v>0</v>
          </cell>
          <cell r="DT16">
            <v>0</v>
          </cell>
          <cell r="DU16">
            <v>0</v>
          </cell>
          <cell r="ED16" t="str">
            <v>G:\Habitat\OPERATIONNEL HABITAT\02- Operations\Photothèque\images locatifs\Flores &amp; Malacca\Nouvelle Image (1).bmp</v>
          </cell>
          <cell r="EE16" t="str">
            <v>G:\Habitat\OPERATIONNEL HABITAT\02- Operations\Photothèque\image non disponible.jpg</v>
          </cell>
        </row>
        <row r="17">
          <cell r="A17" t="str">
            <v>ACORES</v>
          </cell>
          <cell r="B17">
            <v>9701</v>
          </cell>
          <cell r="C17" t="str">
            <v>EST</v>
          </cell>
          <cell r="D17" t="str">
            <v>Saint-Benoît</v>
          </cell>
          <cell r="E17" t="str">
            <v>ZAC ENTREE DE VILLE ST ANNE</v>
          </cell>
          <cell r="F17">
            <v>62</v>
          </cell>
          <cell r="G17" t="str">
            <v>LLTS</v>
          </cell>
          <cell r="J17" t="str">
            <v>COL</v>
          </cell>
          <cell r="K17" t="str">
            <v>CF</v>
          </cell>
          <cell r="L17" t="str">
            <v>SIDR</v>
          </cell>
          <cell r="M17" t="str">
            <v>maitrisé</v>
          </cell>
          <cell r="N17" t="str">
            <v>JPM</v>
          </cell>
          <cell r="O17" t="str">
            <v>JMO</v>
          </cell>
          <cell r="P17" t="str">
            <v>CC</v>
          </cell>
          <cell r="Q17" t="str">
            <v>AR</v>
          </cell>
          <cell r="R17">
            <v>2008</v>
          </cell>
          <cell r="S17">
            <v>0.5</v>
          </cell>
          <cell r="T17" t="str">
            <v>Problématique de la livraison de la station d'épuration (livraison annoncée octobre 2011) alors que l'opération doit se terminer en mars 2011 !!!!</v>
          </cell>
          <cell r="U17" t="str">
            <v>DELCOURT</v>
          </cell>
          <cell r="V17" t="str">
            <v>H - APPEL D'OFFRES</v>
          </cell>
          <cell r="W17">
            <v>39675</v>
          </cell>
          <cell r="X17" t="str">
            <v>d</v>
          </cell>
          <cell r="Y17" t="str">
            <v>0974100A0284</v>
          </cell>
          <cell r="Z17">
            <v>39706</v>
          </cell>
          <cell r="AA17" t="str">
            <v>o</v>
          </cell>
          <cell r="AB17">
            <v>39639</v>
          </cell>
          <cell r="AC17" t="str">
            <v>v</v>
          </cell>
          <cell r="AD17">
            <v>39710</v>
          </cell>
          <cell r="AE17">
            <v>39717</v>
          </cell>
          <cell r="AF17" t="str">
            <v>f</v>
          </cell>
          <cell r="AH17">
            <v>39873</v>
          </cell>
          <cell r="AI17" t="str">
            <v>ao</v>
          </cell>
          <cell r="AJ17">
            <v>40057</v>
          </cell>
          <cell r="AK17" t="str">
            <v/>
          </cell>
          <cell r="AL17">
            <v>6.0494476591267752</v>
          </cell>
          <cell r="AM17">
            <v>2009</v>
          </cell>
          <cell r="AN17">
            <v>18</v>
          </cell>
          <cell r="AO17">
            <v>40603</v>
          </cell>
          <cell r="AP17">
            <v>40618</v>
          </cell>
          <cell r="AQ17" t="str">
            <v/>
          </cell>
          <cell r="AR17">
            <v>2011</v>
          </cell>
          <cell r="BL17">
            <v>5</v>
          </cell>
          <cell r="CJ17" t="str">
            <v>A déterminer</v>
          </cell>
          <cell r="CK17" t="str">
            <v>INFI</v>
          </cell>
          <cell r="CL17" t="str">
            <v>-</v>
          </cell>
          <cell r="CM17" t="str">
            <v>-</v>
          </cell>
          <cell r="CN17">
            <v>0</v>
          </cell>
          <cell r="CQ17" t="str">
            <v>non</v>
          </cell>
          <cell r="CX17">
            <v>0</v>
          </cell>
          <cell r="DE17">
            <v>0</v>
          </cell>
          <cell r="DJ17">
            <v>0</v>
          </cell>
          <cell r="DO17">
            <v>0</v>
          </cell>
          <cell r="DS17">
            <v>0</v>
          </cell>
          <cell r="DT17">
            <v>0</v>
          </cell>
          <cell r="DU17">
            <v>0</v>
          </cell>
          <cell r="ED17" t="str">
            <v>G:\Habitat\OPERATIONNEL HABITAT\02- Operations\Photothèque\image non disponible.jpg</v>
          </cell>
          <cell r="EE17" t="str">
            <v>G:\Habitat\OPERATIONNEL HABITAT\02- Operations\Photothèque</v>
          </cell>
        </row>
        <row r="18">
          <cell r="A18" t="str">
            <v>AMBRE</v>
          </cell>
          <cell r="B18">
            <v>9716</v>
          </cell>
          <cell r="C18" t="str">
            <v>NORD</v>
          </cell>
          <cell r="D18" t="str">
            <v>Saint-Denis</v>
          </cell>
          <cell r="E18" t="str">
            <v>RHI HYACINTHE CARAMBOLES</v>
          </cell>
          <cell r="F18">
            <v>29</v>
          </cell>
          <cell r="G18" t="str">
            <v>LLTS</v>
          </cell>
          <cell r="J18" t="str">
            <v>MV</v>
          </cell>
          <cell r="K18" t="str">
            <v>CF</v>
          </cell>
          <cell r="L18" t="str">
            <v>SIDR</v>
          </cell>
          <cell r="M18" t="str">
            <v>maitrisé</v>
          </cell>
          <cell r="N18" t="str">
            <v>JEM</v>
          </cell>
          <cell r="O18" t="str">
            <v>PE</v>
          </cell>
          <cell r="P18" t="str">
            <v>CS</v>
          </cell>
          <cell r="Q18" t="str">
            <v>AR</v>
          </cell>
          <cell r="R18">
            <v>2009</v>
          </cell>
          <cell r="S18">
            <v>0.25</v>
          </cell>
          <cell r="T18" t="str">
            <v>reprise amenagement 100% - projet à présenter à la DDE</v>
          </cell>
          <cell r="U18" t="str">
            <v>GAZUT</v>
          </cell>
          <cell r="V18" t="str">
            <v>E - APS / PC</v>
          </cell>
          <cell r="W18">
            <v>39918</v>
          </cell>
          <cell r="X18" t="str">
            <v>d</v>
          </cell>
          <cell r="Z18" t="str">
            <v>obtenu</v>
          </cell>
          <cell r="AA18" t="str">
            <v/>
          </cell>
          <cell r="AB18">
            <v>39889</v>
          </cell>
          <cell r="AC18" t="str">
            <v>v</v>
          </cell>
          <cell r="AE18">
            <v>40071</v>
          </cell>
          <cell r="AF18" t="str">
            <v/>
          </cell>
          <cell r="AH18">
            <v>40053</v>
          </cell>
          <cell r="AI18" t="str">
            <v/>
          </cell>
          <cell r="AJ18">
            <v>40237</v>
          </cell>
          <cell r="AK18" t="str">
            <v/>
          </cell>
          <cell r="AL18">
            <v>6.0494476591267752</v>
          </cell>
          <cell r="AM18">
            <v>2010</v>
          </cell>
          <cell r="AN18">
            <v>14</v>
          </cell>
          <cell r="AO18">
            <v>40661</v>
          </cell>
          <cell r="AP18">
            <v>40676</v>
          </cell>
          <cell r="AQ18" t="str">
            <v/>
          </cell>
          <cell r="AR18">
            <v>2011</v>
          </cell>
          <cell r="CJ18" t="str">
            <v>-</v>
          </cell>
          <cell r="CK18" t="str">
            <v>-</v>
          </cell>
          <cell r="CL18" t="str">
            <v>-</v>
          </cell>
          <cell r="CM18" t="str">
            <v>-</v>
          </cell>
          <cell r="CN18">
            <v>0</v>
          </cell>
          <cell r="CQ18" t="str">
            <v>non</v>
          </cell>
          <cell r="CX18">
            <v>0</v>
          </cell>
          <cell r="DE18">
            <v>0</v>
          </cell>
          <cell r="DJ18">
            <v>0</v>
          </cell>
          <cell r="DO18">
            <v>0</v>
          </cell>
          <cell r="DS18">
            <v>0</v>
          </cell>
          <cell r="DT18">
            <v>0</v>
          </cell>
          <cell r="DU18">
            <v>0</v>
          </cell>
          <cell r="ED18" t="str">
            <v>G:\Habitat\OPERATIONNEL HABITAT\02- Operations\Photothèque\image non disponible.jpg</v>
          </cell>
          <cell r="EE18" t="str">
            <v>G:\Habitat\OPERATIONNEL HABITAT\02- Operations\Photothèque\image non disponible.jpg</v>
          </cell>
          <cell r="EX18" t="str">
            <v>SECTION DS</v>
          </cell>
        </row>
        <row r="19">
          <cell r="A19" t="str">
            <v>AMIRANTES</v>
          </cell>
          <cell r="B19">
            <v>9716</v>
          </cell>
          <cell r="C19" t="str">
            <v>EST</v>
          </cell>
          <cell r="D19" t="str">
            <v>Saint-André</v>
          </cell>
          <cell r="E19" t="str">
            <v>RHI 2 LES MANGUIERS</v>
          </cell>
          <cell r="F19">
            <v>12</v>
          </cell>
          <cell r="G19" t="str">
            <v>LLS</v>
          </cell>
          <cell r="J19" t="str">
            <v>MV</v>
          </cell>
          <cell r="K19" t="str">
            <v>CF</v>
          </cell>
          <cell r="L19" t="str">
            <v>SIDR</v>
          </cell>
          <cell r="M19" t="str">
            <v>maitrisé</v>
          </cell>
          <cell r="N19" t="str">
            <v>CLa</v>
          </cell>
          <cell r="O19" t="str">
            <v>PE</v>
          </cell>
          <cell r="P19" t="str">
            <v>CC</v>
          </cell>
          <cell r="Q19" t="str">
            <v>SPG</v>
          </cell>
          <cell r="R19">
            <v>2010</v>
          </cell>
          <cell r="S19">
            <v>0.25</v>
          </cell>
          <cell r="T19" t="str">
            <v>LLS diffus attente libération pour montage complexe</v>
          </cell>
          <cell r="U19" t="str">
            <v>GAZUT</v>
          </cell>
          <cell r="V19" t="str">
            <v>A - NON LANCE</v>
          </cell>
          <cell r="W19">
            <v>39918</v>
          </cell>
          <cell r="X19" t="str">
            <v/>
          </cell>
          <cell r="AA19" t="str">
            <v/>
          </cell>
          <cell r="AB19">
            <v>39889</v>
          </cell>
          <cell r="AC19" t="str">
            <v/>
          </cell>
          <cell r="AE19">
            <v>40071</v>
          </cell>
          <cell r="AF19" t="str">
            <v/>
          </cell>
          <cell r="AH19">
            <v>40053</v>
          </cell>
          <cell r="AI19" t="str">
            <v/>
          </cell>
          <cell r="AJ19">
            <v>40237</v>
          </cell>
          <cell r="AK19" t="str">
            <v/>
          </cell>
          <cell r="AL19">
            <v>0</v>
          </cell>
          <cell r="AM19" t="str">
            <v/>
          </cell>
          <cell r="AN19">
            <v>14</v>
          </cell>
          <cell r="AO19" t="str">
            <v/>
          </cell>
          <cell r="AP19" t="str">
            <v/>
          </cell>
          <cell r="AQ19" t="str">
            <v/>
          </cell>
          <cell r="AR19">
            <v>2011</v>
          </cell>
          <cell r="CJ19" t="str">
            <v>-</v>
          </cell>
          <cell r="CK19" t="str">
            <v>-</v>
          </cell>
          <cell r="CL19" t="str">
            <v>-</v>
          </cell>
          <cell r="CM19" t="str">
            <v>-</v>
          </cell>
          <cell r="CN19">
            <v>0</v>
          </cell>
          <cell r="CQ19" t="str">
            <v>non</v>
          </cell>
          <cell r="CX19">
            <v>0</v>
          </cell>
          <cell r="DE19">
            <v>0</v>
          </cell>
          <cell r="DJ19">
            <v>0</v>
          </cell>
          <cell r="DO19">
            <v>0</v>
          </cell>
          <cell r="DS19">
            <v>0</v>
          </cell>
          <cell r="DT19">
            <v>0</v>
          </cell>
          <cell r="DU19">
            <v>0</v>
          </cell>
          <cell r="ED19" t="str">
            <v>G:\Habitat\OPERATIONNEL HABITAT\02- Operations\Photothèque\image non disponible.jpg</v>
          </cell>
          <cell r="EE19" t="str">
            <v>G:\Habitat\OPERATIONNEL HABITAT\02- Operations\Photothèque\image non disponible.jpg</v>
          </cell>
        </row>
        <row r="20">
          <cell r="A20" t="str">
            <v>AMOUIexANTIGUA</v>
          </cell>
          <cell r="B20">
            <v>9718</v>
          </cell>
          <cell r="C20" t="str">
            <v>SUD</v>
          </cell>
          <cell r="D20" t="str">
            <v>Saint-Joseph</v>
          </cell>
          <cell r="E20" t="str">
            <v>RHI CENTRE VILLE</v>
          </cell>
          <cell r="F20">
            <v>13</v>
          </cell>
          <cell r="G20" t="str">
            <v>LLS</v>
          </cell>
          <cell r="J20" t="str">
            <v>MV</v>
          </cell>
          <cell r="K20" t="str">
            <v>CF</v>
          </cell>
          <cell r="L20" t="str">
            <v>SIDR</v>
          </cell>
          <cell r="M20" t="str">
            <v>maitrisé</v>
          </cell>
          <cell r="N20" t="str">
            <v>LC</v>
          </cell>
          <cell r="O20" t="str">
            <v>CA</v>
          </cell>
          <cell r="P20" t="str">
            <v>LV</v>
          </cell>
          <cell r="Q20" t="str">
            <v>HBM</v>
          </cell>
          <cell r="R20">
            <v>2009</v>
          </cell>
          <cell r="S20">
            <v>0.25</v>
          </cell>
          <cell r="T20" t="str">
            <v>LLS diffus attente libération pour montage complexe</v>
          </cell>
          <cell r="U20" t="str">
            <v>2APMR</v>
          </cell>
          <cell r="V20" t="str">
            <v>D - ESQUISSES</v>
          </cell>
          <cell r="W20">
            <v>39736</v>
          </cell>
          <cell r="X20" t="str">
            <v>d</v>
          </cell>
          <cell r="Z20">
            <v>39620</v>
          </cell>
          <cell r="AA20" t="str">
            <v>o</v>
          </cell>
          <cell r="AB20">
            <v>39583</v>
          </cell>
          <cell r="AC20" t="str">
            <v>v</v>
          </cell>
          <cell r="AE20">
            <v>40082</v>
          </cell>
          <cell r="AF20" t="str">
            <v/>
          </cell>
          <cell r="AH20">
            <v>40084</v>
          </cell>
          <cell r="AI20" t="str">
            <v/>
          </cell>
          <cell r="AJ20">
            <v>40265</v>
          </cell>
          <cell r="AK20" t="str">
            <v/>
          </cell>
          <cell r="AL20">
            <v>5.9508153603366649</v>
          </cell>
          <cell r="AM20">
            <v>2010</v>
          </cell>
          <cell r="AN20">
            <v>14</v>
          </cell>
          <cell r="AO20">
            <v>40691</v>
          </cell>
          <cell r="AP20">
            <v>40706</v>
          </cell>
          <cell r="AQ20" t="str">
            <v/>
          </cell>
          <cell r="AR20">
            <v>2011</v>
          </cell>
          <cell r="BK20">
            <v>0</v>
          </cell>
          <cell r="CJ20" t="str">
            <v>-</v>
          </cell>
          <cell r="CK20" t="str">
            <v>-</v>
          </cell>
          <cell r="CL20" t="str">
            <v>-</v>
          </cell>
          <cell r="CM20" t="str">
            <v>-</v>
          </cell>
          <cell r="CN20">
            <v>0</v>
          </cell>
          <cell r="CQ20" t="str">
            <v>non</v>
          </cell>
          <cell r="CX20">
            <v>0</v>
          </cell>
          <cell r="DE20">
            <v>0</v>
          </cell>
          <cell r="DJ20">
            <v>0</v>
          </cell>
          <cell r="DO20">
            <v>0</v>
          </cell>
          <cell r="DS20">
            <v>0</v>
          </cell>
          <cell r="DT20">
            <v>0</v>
          </cell>
          <cell r="DU20">
            <v>0</v>
          </cell>
          <cell r="ED20" t="str">
            <v>G:\Habitat\OPERATIONNEL HABITAT\02- Operations\Photothèque\image non disponible.jpg</v>
          </cell>
          <cell r="EE20" t="str">
            <v>G:\Habitat\OPERATIONNEL HABITAT\02- Operations\Photothèque\image non disponible.jpg</v>
          </cell>
        </row>
        <row r="21">
          <cell r="A21" t="str">
            <v>AMSTERDAM</v>
          </cell>
          <cell r="B21">
            <v>9539</v>
          </cell>
          <cell r="C21" t="str">
            <v>OUEST</v>
          </cell>
          <cell r="D21" t="str">
            <v>Port</v>
          </cell>
          <cell r="E21" t="str">
            <v>RHI SAY PISCINE</v>
          </cell>
          <cell r="F21">
            <v>40</v>
          </cell>
          <cell r="G21" t="str">
            <v>LLTS</v>
          </cell>
          <cell r="J21" t="str">
            <v>COL</v>
          </cell>
          <cell r="K21" t="str">
            <v>CF</v>
          </cell>
          <cell r="L21" t="str">
            <v>SIDR</v>
          </cell>
          <cell r="M21" t="str">
            <v>maitrisé</v>
          </cell>
          <cell r="N21" t="str">
            <v>CLa</v>
          </cell>
          <cell r="O21" t="str">
            <v>GG</v>
          </cell>
          <cell r="P21" t="str">
            <v>CC</v>
          </cell>
          <cell r="Q21" t="str">
            <v>OP</v>
          </cell>
          <cell r="R21">
            <v>2004</v>
          </cell>
          <cell r="S21">
            <v>0.25</v>
          </cell>
          <cell r="U21" t="str">
            <v>DELCOURT</v>
          </cell>
          <cell r="V21" t="str">
            <v>M - LIVRE/GPA</v>
          </cell>
          <cell r="W21">
            <v>38181</v>
          </cell>
          <cell r="X21" t="str">
            <v>d</v>
          </cell>
          <cell r="Y21" t="str">
            <v>97440704A0060</v>
          </cell>
          <cell r="Z21">
            <v>38376</v>
          </cell>
          <cell r="AA21" t="str">
            <v>o</v>
          </cell>
          <cell r="AB21" t="str">
            <v>validé</v>
          </cell>
          <cell r="AC21" t="str">
            <v/>
          </cell>
          <cell r="AD21">
            <v>38265</v>
          </cell>
          <cell r="AE21">
            <v>38238</v>
          </cell>
          <cell r="AF21" t="str">
            <v>f</v>
          </cell>
          <cell r="AG21">
            <v>38419</v>
          </cell>
          <cell r="AH21">
            <v>38299</v>
          </cell>
          <cell r="AI21" t="str">
            <v>ao</v>
          </cell>
          <cell r="AJ21">
            <v>38467</v>
          </cell>
          <cell r="AK21" t="str">
            <v/>
          </cell>
          <cell r="AL21">
            <v>5.5234087322461862</v>
          </cell>
          <cell r="AM21">
            <v>2005</v>
          </cell>
          <cell r="AN21">
            <v>18</v>
          </cell>
          <cell r="AO21">
            <v>39015</v>
          </cell>
          <cell r="AP21">
            <v>39055</v>
          </cell>
          <cell r="AQ21" t="str">
            <v>li</v>
          </cell>
          <cell r="AR21">
            <v>2006</v>
          </cell>
          <cell r="AU21">
            <v>3</v>
          </cell>
          <cell r="AV21">
            <v>49</v>
          </cell>
          <cell r="AW21">
            <v>13</v>
          </cell>
          <cell r="AX21">
            <v>57</v>
          </cell>
          <cell r="AY21">
            <v>1</v>
          </cell>
          <cell r="AZ21">
            <v>59</v>
          </cell>
          <cell r="BA21">
            <v>12</v>
          </cell>
          <cell r="BB21">
            <v>67</v>
          </cell>
          <cell r="BE21">
            <v>7</v>
          </cell>
          <cell r="BF21">
            <v>77</v>
          </cell>
          <cell r="BI21">
            <v>4</v>
          </cell>
          <cell r="BJ21">
            <v>93</v>
          </cell>
          <cell r="BK21">
            <v>40</v>
          </cell>
          <cell r="BL21">
            <v>4.62</v>
          </cell>
          <cell r="BM21">
            <v>0.82</v>
          </cell>
          <cell r="BN21">
            <v>0.2</v>
          </cell>
          <cell r="BO21" t="str">
            <v>signée</v>
          </cell>
          <cell r="BP21">
            <v>0.8</v>
          </cell>
          <cell r="BQ21" t="str">
            <v>signée</v>
          </cell>
          <cell r="BR21" t="str">
            <v>CAF</v>
          </cell>
          <cell r="BT21" t="str">
            <v>signée</v>
          </cell>
          <cell r="BX21" t="str">
            <v>signé</v>
          </cell>
          <cell r="BY21">
            <v>2533</v>
          </cell>
          <cell r="BZ21">
            <v>4173</v>
          </cell>
          <cell r="CA21">
            <v>3164.35</v>
          </cell>
          <cell r="CE21" t="str">
            <v>ECS ind</v>
          </cell>
          <cell r="CF21">
            <v>119720.27</v>
          </cell>
          <cell r="CG21">
            <v>35916.080999999998</v>
          </cell>
          <cell r="CH21">
            <v>53874.121500000001</v>
          </cell>
          <cell r="CI21">
            <v>29930.067500000001</v>
          </cell>
          <cell r="CJ21" t="str">
            <v>-</v>
          </cell>
          <cell r="CK21" t="str">
            <v>-</v>
          </cell>
          <cell r="CL21" t="str">
            <v>-</v>
          </cell>
          <cell r="CM21" t="str">
            <v>-</v>
          </cell>
          <cell r="CN21">
            <v>0</v>
          </cell>
          <cell r="CQ21" t="str">
            <v>oui</v>
          </cell>
          <cell r="CR21">
            <v>122842</v>
          </cell>
          <cell r="CT21">
            <v>2429231</v>
          </cell>
          <cell r="CX21">
            <v>2552073</v>
          </cell>
          <cell r="DE21">
            <v>89790.202499999999</v>
          </cell>
          <cell r="DJ21">
            <v>89790.202499999999</v>
          </cell>
          <cell r="DO21">
            <v>0</v>
          </cell>
          <cell r="DQ21">
            <v>88300</v>
          </cell>
          <cell r="DR21">
            <v>28779</v>
          </cell>
          <cell r="DS21">
            <v>117079</v>
          </cell>
          <cell r="DT21">
            <v>234158</v>
          </cell>
          <cell r="DU21">
            <v>-2228124.7974999999</v>
          </cell>
          <cell r="ED21" t="str">
            <v>G:\Habitat\OPERATIONNEL HABITAT\02- Operations\Photothèque\images locatifs\Amsterdam\persinsert AMSTERDAM.jpg</v>
          </cell>
          <cell r="EE21" t="str">
            <v>G:\Habitat\OPERATIONNEL HABITAT\02- Operations\Photothèque\images locatifs\Amsterdam\Perspectivenewamsterdam.jpg</v>
          </cell>
        </row>
        <row r="22">
          <cell r="A22" t="str">
            <v>ANDROMEDE</v>
          </cell>
          <cell r="B22">
            <v>9440</v>
          </cell>
          <cell r="C22" t="str">
            <v>SUD</v>
          </cell>
          <cell r="D22" t="str">
            <v>Tampon</v>
          </cell>
          <cell r="E22" t="str">
            <v>CENTRE VILLE</v>
          </cell>
          <cell r="F22">
            <v>48</v>
          </cell>
          <cell r="G22" t="str">
            <v>LLS</v>
          </cell>
          <cell r="J22" t="str">
            <v>MV</v>
          </cell>
          <cell r="K22" t="str">
            <v>RF</v>
          </cell>
          <cell r="L22" t="str">
            <v>SIDR</v>
          </cell>
          <cell r="N22" t="str">
            <v>N.A.</v>
          </cell>
          <cell r="O22" t="str">
            <v>GG</v>
          </cell>
          <cell r="P22" t="str">
            <v>CC</v>
          </cell>
          <cell r="Q22" t="str">
            <v>OP</v>
          </cell>
          <cell r="R22">
            <v>2002</v>
          </cell>
          <cell r="T22" t="str">
            <v>depassement bud 700 kE(hors GPA)</v>
          </cell>
          <cell r="U22" t="str">
            <v>BOCQUEE</v>
          </cell>
          <cell r="V22" t="str">
            <v>M - LIVRE/GPA</v>
          </cell>
          <cell r="W22">
            <v>37330</v>
          </cell>
          <cell r="X22" t="str">
            <v>d</v>
          </cell>
          <cell r="Y22" t="str">
            <v>97442202A0125</v>
          </cell>
          <cell r="Z22">
            <v>37886</v>
          </cell>
          <cell r="AA22" t="str">
            <v>o</v>
          </cell>
          <cell r="AB22" t="str">
            <v>validé</v>
          </cell>
          <cell r="AC22" t="str">
            <v/>
          </cell>
          <cell r="AD22">
            <v>38265</v>
          </cell>
          <cell r="AE22">
            <v>37539</v>
          </cell>
          <cell r="AF22" t="str">
            <v>f</v>
          </cell>
          <cell r="AG22" t="str">
            <v>O</v>
          </cell>
          <cell r="AH22">
            <v>37726</v>
          </cell>
          <cell r="AI22" t="str">
            <v>ao</v>
          </cell>
          <cell r="AJ22">
            <v>37970</v>
          </cell>
          <cell r="AK22" t="str">
            <v/>
          </cell>
          <cell r="AL22">
            <v>8.022093634928984</v>
          </cell>
          <cell r="AM22">
            <v>2003</v>
          </cell>
          <cell r="AN22">
            <v>17</v>
          </cell>
          <cell r="AO22">
            <v>38487</v>
          </cell>
          <cell r="AP22">
            <v>38701</v>
          </cell>
          <cell r="AQ22" t="str">
            <v>li</v>
          </cell>
          <cell r="AR22">
            <v>2005</v>
          </cell>
          <cell r="AU22">
            <v>3</v>
          </cell>
          <cell r="AV22">
            <v>49</v>
          </cell>
          <cell r="AW22">
            <v>13</v>
          </cell>
          <cell r="AX22">
            <v>57</v>
          </cell>
          <cell r="AY22">
            <v>1</v>
          </cell>
          <cell r="AZ22">
            <v>59</v>
          </cell>
          <cell r="BA22">
            <v>12</v>
          </cell>
          <cell r="BB22">
            <v>67</v>
          </cell>
          <cell r="BE22">
            <v>7</v>
          </cell>
          <cell r="BF22">
            <v>77</v>
          </cell>
          <cell r="BI22">
            <v>4</v>
          </cell>
          <cell r="BJ22">
            <v>93</v>
          </cell>
          <cell r="BK22">
            <v>40</v>
          </cell>
          <cell r="BL22">
            <v>4.62</v>
          </cell>
          <cell r="BM22">
            <v>0.82</v>
          </cell>
          <cell r="BN22">
            <v>0.2</v>
          </cell>
          <cell r="BO22" t="str">
            <v>signée</v>
          </cell>
          <cell r="BP22">
            <v>0.8</v>
          </cell>
          <cell r="BQ22" t="str">
            <v>signée</v>
          </cell>
          <cell r="BR22" t="str">
            <v>CAF</v>
          </cell>
          <cell r="BT22" t="str">
            <v>signée</v>
          </cell>
          <cell r="BX22" t="str">
            <v>signé</v>
          </cell>
          <cell r="BY22">
            <v>2533</v>
          </cell>
          <cell r="BZ22">
            <v>4173</v>
          </cell>
          <cell r="CA22">
            <v>3750.93</v>
          </cell>
          <cell r="CE22" t="str">
            <v>ECS ind</v>
          </cell>
          <cell r="CF22">
            <v>105960</v>
          </cell>
          <cell r="CG22">
            <v>31788</v>
          </cell>
          <cell r="CH22">
            <v>47682</v>
          </cell>
          <cell r="CI22">
            <v>26490</v>
          </cell>
          <cell r="CJ22" t="str">
            <v>-</v>
          </cell>
          <cell r="CK22" t="str">
            <v>-</v>
          </cell>
          <cell r="CL22" t="str">
            <v>-</v>
          </cell>
          <cell r="CM22" t="str">
            <v>-</v>
          </cell>
          <cell r="CN22">
            <v>0</v>
          </cell>
          <cell r="CQ22" t="str">
            <v>oui</v>
          </cell>
          <cell r="CR22">
            <v>710000</v>
          </cell>
          <cell r="CT22">
            <v>2604464</v>
          </cell>
          <cell r="CX22">
            <v>3314464</v>
          </cell>
          <cell r="DE22">
            <v>79470</v>
          </cell>
          <cell r="DJ22">
            <v>79470</v>
          </cell>
          <cell r="DO22">
            <v>0</v>
          </cell>
          <cell r="DQ22">
            <v>200000</v>
          </cell>
          <cell r="DR22">
            <v>26490</v>
          </cell>
          <cell r="DS22">
            <v>226490</v>
          </cell>
          <cell r="DT22">
            <v>452980</v>
          </cell>
          <cell r="DU22">
            <v>-2782014</v>
          </cell>
          <cell r="ED22" t="str">
            <v>G:\Habitat\OPERATIONNEL HABITAT\02- Operations\Photothèque\images locatifs\Andromede\andromède 12 juillet photos chantier (2).jpg</v>
          </cell>
          <cell r="EE22" t="str">
            <v>G:\Habitat\OPERATIONNEL HABITAT\02- Operations\Photothèque\images locatifs\Andromede\DSC_0113.jpg</v>
          </cell>
        </row>
        <row r="23">
          <cell r="A23" t="str">
            <v>ANTHURA 1</v>
          </cell>
          <cell r="B23">
            <v>9440</v>
          </cell>
          <cell r="C23" t="str">
            <v>EST</v>
          </cell>
          <cell r="D23" t="str">
            <v>Saint-André</v>
          </cell>
          <cell r="E23" t="str">
            <v>ZAC fayard</v>
          </cell>
          <cell r="F23">
            <v>40</v>
          </cell>
          <cell r="G23" t="str">
            <v>PLS</v>
          </cell>
          <cell r="J23" t="str">
            <v>COL</v>
          </cell>
          <cell r="K23" t="str">
            <v>ACQ</v>
          </cell>
          <cell r="M23" t="str">
            <v>maitrisé</v>
          </cell>
          <cell r="N23" t="str">
            <v>JPM</v>
          </cell>
          <cell r="O23" t="str">
            <v>GG</v>
          </cell>
          <cell r="P23" t="str">
            <v>CC</v>
          </cell>
          <cell r="R23">
            <v>2009</v>
          </cell>
          <cell r="T23" t="str">
            <v xml:space="preserve">VEFA/ALOGIA </v>
          </cell>
          <cell r="U23" t="str">
            <v>BOCQUEE</v>
          </cell>
          <cell r="V23" t="str">
            <v>M - LIVRE/GPA</v>
          </cell>
          <cell r="W23">
            <v>37330</v>
          </cell>
          <cell r="X23" t="str">
            <v>d</v>
          </cell>
          <cell r="Y23" t="str">
            <v>97442202A0125</v>
          </cell>
          <cell r="Z23">
            <v>37886</v>
          </cell>
          <cell r="AA23" t="str">
            <v/>
          </cell>
          <cell r="AB23" t="str">
            <v>validé</v>
          </cell>
          <cell r="AC23" t="str">
            <v/>
          </cell>
          <cell r="AE23">
            <v>39813</v>
          </cell>
          <cell r="AF23" t="str">
            <v>f</v>
          </cell>
          <cell r="AG23" t="str">
            <v>O</v>
          </cell>
          <cell r="AH23">
            <v>37726</v>
          </cell>
          <cell r="AI23" t="str">
            <v/>
          </cell>
          <cell r="AJ23">
            <v>37970</v>
          </cell>
          <cell r="AK23" t="str">
            <v/>
          </cell>
          <cell r="AL23">
            <v>0</v>
          </cell>
          <cell r="AM23">
            <v>2003</v>
          </cell>
          <cell r="AN23">
            <v>17</v>
          </cell>
          <cell r="AO23">
            <v>38487</v>
          </cell>
          <cell r="AP23">
            <v>38701</v>
          </cell>
          <cell r="AQ23" t="str">
            <v/>
          </cell>
          <cell r="AR23">
            <v>2005</v>
          </cell>
          <cell r="BO23" t="str">
            <v>signée</v>
          </cell>
          <cell r="BQ23" t="str">
            <v>signée</v>
          </cell>
          <cell r="BX23" t="str">
            <v>signé</v>
          </cell>
          <cell r="CA23">
            <v>3750.93</v>
          </cell>
          <cell r="CE23" t="str">
            <v>ECS ind</v>
          </cell>
          <cell r="CF23">
            <v>105960</v>
          </cell>
          <cell r="CG23">
            <v>31788</v>
          </cell>
          <cell r="CH23">
            <v>47682</v>
          </cell>
          <cell r="CI23">
            <v>26490</v>
          </cell>
          <cell r="CJ23" t="str">
            <v>-</v>
          </cell>
          <cell r="CK23" t="str">
            <v>CALYON</v>
          </cell>
          <cell r="CL23" t="str">
            <v>-</v>
          </cell>
          <cell r="CM23" t="str">
            <v>-</v>
          </cell>
          <cell r="CN23">
            <v>0</v>
          </cell>
          <cell r="CQ23" t="str">
            <v>non</v>
          </cell>
          <cell r="CR23">
            <v>710000</v>
          </cell>
          <cell r="CT23">
            <v>2604464</v>
          </cell>
          <cell r="CX23">
            <v>0</v>
          </cell>
          <cell r="DE23">
            <v>0</v>
          </cell>
          <cell r="DJ23">
            <v>0</v>
          </cell>
          <cell r="DO23">
            <v>0</v>
          </cell>
          <cell r="DQ23">
            <v>200000</v>
          </cell>
          <cell r="DR23">
            <v>26490</v>
          </cell>
          <cell r="DS23">
            <v>0</v>
          </cell>
          <cell r="DT23">
            <v>0</v>
          </cell>
          <cell r="DU23">
            <v>0</v>
          </cell>
          <cell r="DV23" t="str">
            <v>ALLOGIA</v>
          </cell>
          <cell r="ED23" t="str">
            <v>G:\Habitat\OPERATIONNEL HABITAT\02- Operations\Photothèque\image non disponible.jpg</v>
          </cell>
          <cell r="EE23" t="str">
            <v>G:\Habitat\OPERATIONNEL HABITAT\02- Operations\Photothèque\image non disponible.jpg</v>
          </cell>
        </row>
        <row r="24">
          <cell r="A24" t="str">
            <v>ANTHURA 2</v>
          </cell>
          <cell r="C24" t="str">
            <v>EST</v>
          </cell>
          <cell r="D24" t="str">
            <v>Saint-André</v>
          </cell>
          <cell r="E24" t="str">
            <v>ZAC fayard</v>
          </cell>
          <cell r="F24">
            <v>64</v>
          </cell>
          <cell r="G24" t="str">
            <v>LLS</v>
          </cell>
          <cell r="J24" t="str">
            <v>COL</v>
          </cell>
          <cell r="K24" t="str">
            <v>ACQ</v>
          </cell>
          <cell r="M24" t="str">
            <v>maitrisé</v>
          </cell>
          <cell r="N24" t="str">
            <v>JPM</v>
          </cell>
          <cell r="P24" t="str">
            <v>CC</v>
          </cell>
          <cell r="R24">
            <v>2009</v>
          </cell>
          <cell r="T24" t="str">
            <v xml:space="preserve">VEFA/ALOGIA </v>
          </cell>
          <cell r="AA24" t="str">
            <v/>
          </cell>
          <cell r="AC24" t="str">
            <v/>
          </cell>
          <cell r="AE24">
            <v>39813</v>
          </cell>
          <cell r="AF24" t="str">
            <v>f</v>
          </cell>
          <cell r="AI24" t="str">
            <v/>
          </cell>
          <cell r="AK24" t="str">
            <v/>
          </cell>
          <cell r="AL24">
            <v>0</v>
          </cell>
          <cell r="AQ24" t="str">
            <v/>
          </cell>
          <cell r="CJ24" t="str">
            <v>-</v>
          </cell>
          <cell r="CK24" t="str">
            <v>CALYON</v>
          </cell>
          <cell r="CL24" t="str">
            <v>-</v>
          </cell>
          <cell r="CM24" t="str">
            <v>-</v>
          </cell>
          <cell r="CN24">
            <v>0</v>
          </cell>
          <cell r="CQ24" t="str">
            <v>non</v>
          </cell>
          <cell r="CX24">
            <v>0</v>
          </cell>
          <cell r="DE24">
            <v>0</v>
          </cell>
          <cell r="DJ24">
            <v>0</v>
          </cell>
          <cell r="DO24">
            <v>0</v>
          </cell>
          <cell r="DS24">
            <v>0</v>
          </cell>
          <cell r="DT24">
            <v>0</v>
          </cell>
          <cell r="DU24">
            <v>0</v>
          </cell>
          <cell r="DV24" t="str">
            <v>ALLOGIA</v>
          </cell>
          <cell r="ED24" t="str">
            <v>G:\Habitat\OPERATIONNEL HABITAT\02- Operations\Photothèque\image non disponible.jpg</v>
          </cell>
          <cell r="EE24" t="str">
            <v>G:\Habitat\OPERATIONNEL HABITAT\02- Operations\Photothèque\image non disponible.jpg</v>
          </cell>
        </row>
        <row r="25">
          <cell r="A25" t="str">
            <v>ANTHURIUMS ex CHAGOS 2</v>
          </cell>
          <cell r="B25">
            <v>9695</v>
          </cell>
          <cell r="C25" t="str">
            <v>EST</v>
          </cell>
          <cell r="D25" t="str">
            <v>Saint-André</v>
          </cell>
          <cell r="E25" t="str">
            <v>RHI 2 LES MANGUIERS</v>
          </cell>
          <cell r="F25">
            <v>18</v>
          </cell>
          <cell r="G25" t="str">
            <v>LLS</v>
          </cell>
          <cell r="J25" t="str">
            <v>COL</v>
          </cell>
          <cell r="K25" t="str">
            <v>CF</v>
          </cell>
          <cell r="L25" t="str">
            <v>SIDR</v>
          </cell>
          <cell r="M25" t="str">
            <v>maitrisé</v>
          </cell>
          <cell r="N25" t="str">
            <v>BB</v>
          </cell>
          <cell r="O25" t="str">
            <v>JMO</v>
          </cell>
          <cell r="P25" t="str">
            <v>CC</v>
          </cell>
          <cell r="Q25" t="str">
            <v>SPG</v>
          </cell>
          <cell r="R25">
            <v>2007</v>
          </cell>
          <cell r="S25">
            <v>0.75</v>
          </cell>
          <cell r="T25" t="str">
            <v>attente  VRD Rhi les manguiers/AO commun</v>
          </cell>
          <cell r="U25" t="str">
            <v>GROUARD</v>
          </cell>
          <cell r="V25" t="str">
            <v>H - APPEL D'OFFRES</v>
          </cell>
          <cell r="W25">
            <v>39352</v>
          </cell>
          <cell r="X25" t="str">
            <v>d</v>
          </cell>
          <cell r="Y25" t="str">
            <v>97440907a0532</v>
          </cell>
          <cell r="Z25">
            <v>39462</v>
          </cell>
          <cell r="AA25" t="str">
            <v>o</v>
          </cell>
          <cell r="AB25">
            <v>39337</v>
          </cell>
          <cell r="AC25" t="str">
            <v>v</v>
          </cell>
          <cell r="AD25">
            <v>39597</v>
          </cell>
          <cell r="AE25">
            <v>39353</v>
          </cell>
          <cell r="AF25" t="str">
            <v>f</v>
          </cell>
          <cell r="AG25">
            <v>39464</v>
          </cell>
          <cell r="AH25">
            <v>39722</v>
          </cell>
          <cell r="AI25" t="str">
            <v>ao</v>
          </cell>
          <cell r="AJ25">
            <v>39873</v>
          </cell>
          <cell r="AK25" t="str">
            <v>ch</v>
          </cell>
          <cell r="AL25">
            <v>4.9644923724355605</v>
          </cell>
          <cell r="AM25">
            <v>2009</v>
          </cell>
          <cell r="AN25">
            <v>16</v>
          </cell>
          <cell r="AO25">
            <v>40360</v>
          </cell>
          <cell r="AP25">
            <v>40375</v>
          </cell>
          <cell r="AQ25" t="str">
            <v/>
          </cell>
          <cell r="AR25">
            <v>2010</v>
          </cell>
          <cell r="BL25">
            <v>5.82</v>
          </cell>
          <cell r="CJ25" t="str">
            <v>SCI Saint André</v>
          </cell>
          <cell r="CK25" t="str">
            <v>INFI</v>
          </cell>
          <cell r="CL25">
            <v>39773</v>
          </cell>
          <cell r="CM25" t="str">
            <v>-</v>
          </cell>
          <cell r="CN25">
            <v>0</v>
          </cell>
          <cell r="CO25" t="str">
            <v>199 undecies A</v>
          </cell>
          <cell r="CQ25" t="str">
            <v>non</v>
          </cell>
          <cell r="CX25">
            <v>0</v>
          </cell>
          <cell r="DE25">
            <v>0</v>
          </cell>
          <cell r="DJ25">
            <v>0</v>
          </cell>
          <cell r="DO25">
            <v>0</v>
          </cell>
          <cell r="DS25">
            <v>0</v>
          </cell>
          <cell r="DT25">
            <v>0</v>
          </cell>
          <cell r="DU25">
            <v>0</v>
          </cell>
          <cell r="ED25" t="str">
            <v>G:\Habitat\OPERATIONNEL HABITAT\02- Operations\Photothèque\image non disponible.jpg</v>
          </cell>
          <cell r="EE25" t="str">
            <v>G:\Habitat\OPERATIONNEL HABITAT\02- Operations\Photothèque\image non disponible.jpg</v>
          </cell>
        </row>
        <row r="26">
          <cell r="A26" t="str">
            <v>ARBRE DU VOYAGEUR - Mandarinier</v>
          </cell>
          <cell r="B26">
            <v>9748</v>
          </cell>
          <cell r="C26" t="str">
            <v>SUD</v>
          </cell>
          <cell r="D26" t="str">
            <v>Saint-Pierre</v>
          </cell>
          <cell r="E26" t="str">
            <v>RHI 2 LES MANGUIERS</v>
          </cell>
          <cell r="F26">
            <v>72</v>
          </cell>
          <cell r="G26" t="str">
            <v>LLS</v>
          </cell>
          <cell r="J26" t="str">
            <v>COL</v>
          </cell>
          <cell r="K26" t="str">
            <v>ACQ</v>
          </cell>
          <cell r="L26" t="str">
            <v>autres</v>
          </cell>
          <cell r="M26" t="str">
            <v>autres</v>
          </cell>
          <cell r="N26" t="str">
            <v>PC</v>
          </cell>
          <cell r="O26" t="str">
            <v>JMO</v>
          </cell>
          <cell r="P26" t="str">
            <v>CS</v>
          </cell>
          <cell r="Q26" t="str">
            <v>SPG</v>
          </cell>
          <cell r="R26">
            <v>2009</v>
          </cell>
          <cell r="S26">
            <v>0.75</v>
          </cell>
          <cell r="T26" t="str">
            <v>OCEANIS</v>
          </cell>
          <cell r="U26" t="str">
            <v>Goetz</v>
          </cell>
          <cell r="V26" t="str">
            <v>J - PREPARATION MARCHES</v>
          </cell>
          <cell r="W26">
            <v>39569</v>
          </cell>
          <cell r="X26" t="str">
            <v>d</v>
          </cell>
          <cell r="Y26" t="str">
            <v>97440907a0532</v>
          </cell>
          <cell r="Z26" t="str">
            <v>obtenu</v>
          </cell>
          <cell r="AA26" t="str">
            <v/>
          </cell>
          <cell r="AB26">
            <v>39708</v>
          </cell>
          <cell r="AC26" t="str">
            <v>v</v>
          </cell>
          <cell r="AD26">
            <v>39710</v>
          </cell>
          <cell r="AE26">
            <v>39353</v>
          </cell>
          <cell r="AF26" t="str">
            <v/>
          </cell>
          <cell r="AG26">
            <v>39464</v>
          </cell>
          <cell r="AH26">
            <v>39568</v>
          </cell>
          <cell r="AI26" t="str">
            <v>ao</v>
          </cell>
          <cell r="AJ26">
            <v>39736</v>
          </cell>
          <cell r="AK26" t="str">
            <v>ch</v>
          </cell>
          <cell r="AL26">
            <v>5.5234087322461862</v>
          </cell>
          <cell r="AM26">
            <v>2008</v>
          </cell>
          <cell r="AN26">
            <v>14</v>
          </cell>
          <cell r="AO26">
            <v>40162</v>
          </cell>
          <cell r="AP26">
            <v>40177</v>
          </cell>
          <cell r="AQ26" t="str">
            <v/>
          </cell>
          <cell r="AR26">
            <v>2009</v>
          </cell>
          <cell r="BL26">
            <v>5.82</v>
          </cell>
          <cell r="CJ26" t="str">
            <v>-</v>
          </cell>
          <cell r="CK26" t="str">
            <v>ALCYOM</v>
          </cell>
          <cell r="CL26" t="str">
            <v>-</v>
          </cell>
          <cell r="CM26" t="str">
            <v>-</v>
          </cell>
          <cell r="CN26">
            <v>0</v>
          </cell>
          <cell r="CO26" t="str">
            <v>199 undecies A</v>
          </cell>
          <cell r="CQ26" t="str">
            <v>non</v>
          </cell>
          <cell r="CX26">
            <v>0</v>
          </cell>
          <cell r="DE26">
            <v>0</v>
          </cell>
          <cell r="DJ26">
            <v>0</v>
          </cell>
          <cell r="DO26">
            <v>0</v>
          </cell>
          <cell r="DS26">
            <v>0</v>
          </cell>
          <cell r="DT26">
            <v>0</v>
          </cell>
          <cell r="DU26">
            <v>0</v>
          </cell>
          <cell r="DV26" t="str">
            <v>OCEANIS</v>
          </cell>
          <cell r="ED26" t="str">
            <v>G:\Habitat\OPERATIONNEL HABITAT\02- Operations\Photothèque\image non disponible.jpg</v>
          </cell>
          <cell r="EE26" t="str">
            <v>G:\Habitat\OPERATIONNEL HABITAT\02- Operations\Photothèque\image non disponible.jpg</v>
          </cell>
        </row>
        <row r="27">
          <cell r="A27" t="str">
            <v>ATLANTIDE</v>
          </cell>
          <cell r="B27">
            <v>9506</v>
          </cell>
          <cell r="C27" t="str">
            <v>OUEST</v>
          </cell>
          <cell r="D27" t="str">
            <v>Port</v>
          </cell>
          <cell r="E27" t="str">
            <v>RHI SAY PISCINE</v>
          </cell>
          <cell r="F27">
            <v>49</v>
          </cell>
          <cell r="G27" t="str">
            <v>LLTS</v>
          </cell>
          <cell r="J27" t="str">
            <v>COL</v>
          </cell>
          <cell r="K27" t="str">
            <v>CF</v>
          </cell>
          <cell r="L27" t="str">
            <v>SIDR</v>
          </cell>
          <cell r="M27" t="str">
            <v>autres</v>
          </cell>
          <cell r="N27" t="str">
            <v>CLa</v>
          </cell>
          <cell r="O27" t="str">
            <v>GG</v>
          </cell>
          <cell r="P27" t="str">
            <v>CC</v>
          </cell>
          <cell r="Q27" t="str">
            <v>OP</v>
          </cell>
          <cell r="R27">
            <v>2003</v>
          </cell>
          <cell r="T27" t="str">
            <v>LITIGE Remondi/portail dégradation après fin GPA</v>
          </cell>
          <cell r="U27" t="str">
            <v>ESPACE CREATION</v>
          </cell>
          <cell r="V27" t="str">
            <v>M - LIVRE/GPA</v>
          </cell>
          <cell r="W27">
            <v>37840</v>
          </cell>
          <cell r="X27" t="str">
            <v>d</v>
          </cell>
          <cell r="Y27" t="str">
            <v>97440703A0061</v>
          </cell>
          <cell r="Z27">
            <v>37907</v>
          </cell>
          <cell r="AA27" t="str">
            <v>o</v>
          </cell>
          <cell r="AB27" t="str">
            <v>validé</v>
          </cell>
          <cell r="AC27" t="str">
            <v/>
          </cell>
          <cell r="AD27">
            <v>39710</v>
          </cell>
          <cell r="AE27">
            <v>37887</v>
          </cell>
          <cell r="AF27" t="str">
            <v>f</v>
          </cell>
          <cell r="AG27" t="str">
            <v>O</v>
          </cell>
          <cell r="AH27">
            <v>38104</v>
          </cell>
          <cell r="AI27" t="str">
            <v>ao</v>
          </cell>
          <cell r="AJ27">
            <v>38236</v>
          </cell>
          <cell r="AK27" t="str">
            <v/>
          </cell>
          <cell r="AL27">
            <v>4.3398211467648604</v>
          </cell>
          <cell r="AM27">
            <v>2004</v>
          </cell>
          <cell r="AN27">
            <v>17</v>
          </cell>
          <cell r="AO27">
            <v>38754</v>
          </cell>
          <cell r="AP27">
            <v>38825</v>
          </cell>
          <cell r="AQ27" t="str">
            <v>li</v>
          </cell>
          <cell r="AR27">
            <v>2006</v>
          </cell>
          <cell r="BN27">
            <v>0.2</v>
          </cell>
          <cell r="BO27" t="str">
            <v>signée</v>
          </cell>
          <cell r="BP27">
            <v>0.8</v>
          </cell>
          <cell r="BQ27" t="str">
            <v>signée</v>
          </cell>
          <cell r="BX27" t="str">
            <v>signé</v>
          </cell>
          <cell r="CA27">
            <v>3874.22</v>
          </cell>
          <cell r="CE27" t="str">
            <v>ECS ind</v>
          </cell>
          <cell r="CF27">
            <v>142783</v>
          </cell>
          <cell r="CG27">
            <v>42834</v>
          </cell>
          <cell r="CH27">
            <v>64252</v>
          </cell>
          <cell r="CI27">
            <v>35695</v>
          </cell>
          <cell r="CJ27" t="str">
            <v>-</v>
          </cell>
          <cell r="CK27" t="str">
            <v>-</v>
          </cell>
          <cell r="CL27" t="str">
            <v>-</v>
          </cell>
          <cell r="CM27" t="str">
            <v>-</v>
          </cell>
          <cell r="CN27">
            <v>0</v>
          </cell>
          <cell r="CQ27" t="str">
            <v>oui</v>
          </cell>
          <cell r="CR27">
            <v>235390</v>
          </cell>
          <cell r="CT27">
            <v>2663744</v>
          </cell>
          <cell r="CX27">
            <v>2899134</v>
          </cell>
          <cell r="DE27">
            <v>107086</v>
          </cell>
          <cell r="DJ27">
            <v>107086</v>
          </cell>
          <cell r="DO27">
            <v>0</v>
          </cell>
          <cell r="DQ27">
            <v>96207</v>
          </cell>
          <cell r="DR27">
            <v>42875</v>
          </cell>
          <cell r="DS27">
            <v>139082</v>
          </cell>
          <cell r="DT27">
            <v>278164</v>
          </cell>
          <cell r="DU27">
            <v>-2513884</v>
          </cell>
          <cell r="DV27" t="str">
            <v>OCEANIS</v>
          </cell>
          <cell r="ED27" t="str">
            <v>G:\Habitat\OPERATIONNEL HABITAT\02- Operations\Photothèque\images locatifs\Atlantides\atlantide pers 1.jpg</v>
          </cell>
          <cell r="EE27" t="str">
            <v>G:\Habitat\OPERATIONNEL HABITAT\02- Operations\Photothèque\images locatifs\Atlantides\présentation atlandide.jpg</v>
          </cell>
        </row>
        <row r="28">
          <cell r="A28" t="str">
            <v>ATTES 1/2(VAVANGUES)</v>
          </cell>
          <cell r="B28">
            <v>9727</v>
          </cell>
          <cell r="C28" t="str">
            <v>OUEST</v>
          </cell>
          <cell r="D28" t="str">
            <v>Saint-Leu</v>
          </cell>
          <cell r="E28" t="str">
            <v>RHI LES ATTES</v>
          </cell>
          <cell r="F28">
            <v>59</v>
          </cell>
          <cell r="G28" t="str">
            <v>LLTS</v>
          </cell>
          <cell r="J28" t="str">
            <v>COL</v>
          </cell>
          <cell r="K28" t="str">
            <v>CF</v>
          </cell>
          <cell r="L28" t="str">
            <v>SIDR</v>
          </cell>
          <cell r="M28" t="str">
            <v>prob foncier</v>
          </cell>
          <cell r="N28" t="str">
            <v>PC</v>
          </cell>
          <cell r="O28" t="str">
            <v>DL</v>
          </cell>
          <cell r="P28" t="str">
            <v>CS</v>
          </cell>
          <cell r="Q28" t="str">
            <v>SG</v>
          </cell>
          <cell r="R28">
            <v>2009</v>
          </cell>
          <cell r="S28">
            <v>0.25</v>
          </cell>
          <cell r="T28" t="str">
            <v>EPFR ?/PLU en cours de modif</v>
          </cell>
          <cell r="U28" t="str">
            <v>LUCAS</v>
          </cell>
          <cell r="V28" t="str">
            <v>E - APS / PC</v>
          </cell>
          <cell r="W28">
            <v>39902</v>
          </cell>
          <cell r="X28" t="str">
            <v>d</v>
          </cell>
          <cell r="Y28" t="str">
            <v>97440703A0061</v>
          </cell>
          <cell r="Z28">
            <v>37907</v>
          </cell>
          <cell r="AA28" t="str">
            <v/>
          </cell>
          <cell r="AB28">
            <v>39887</v>
          </cell>
          <cell r="AC28" t="str">
            <v>v</v>
          </cell>
          <cell r="AE28">
            <v>40040</v>
          </cell>
          <cell r="AF28" t="str">
            <v>f</v>
          </cell>
          <cell r="AG28" t="str">
            <v>O</v>
          </cell>
          <cell r="AH28">
            <v>40024</v>
          </cell>
          <cell r="AI28" t="str">
            <v/>
          </cell>
          <cell r="AJ28">
            <v>40147</v>
          </cell>
          <cell r="AK28" t="str">
            <v/>
          </cell>
          <cell r="AL28">
            <v>4.0439242503945287</v>
          </cell>
          <cell r="AM28">
            <v>2009</v>
          </cell>
          <cell r="AN28">
            <v>18</v>
          </cell>
          <cell r="AO28">
            <v>40693</v>
          </cell>
          <cell r="AP28">
            <v>40708</v>
          </cell>
          <cell r="AQ28" t="str">
            <v/>
          </cell>
          <cell r="AR28">
            <v>2011</v>
          </cell>
          <cell r="BN28">
            <v>0.2</v>
          </cell>
          <cell r="BO28" t="str">
            <v>signée</v>
          </cell>
          <cell r="BP28">
            <v>0.8</v>
          </cell>
          <cell r="BQ28" t="str">
            <v>signée</v>
          </cell>
          <cell r="BX28" t="str">
            <v>signé</v>
          </cell>
          <cell r="CA28">
            <v>3874.22</v>
          </cell>
          <cell r="CE28" t="str">
            <v>ECS ind</v>
          </cell>
          <cell r="CF28">
            <v>142783</v>
          </cell>
          <cell r="CG28">
            <v>42834</v>
          </cell>
          <cell r="CH28">
            <v>64252</v>
          </cell>
          <cell r="CI28">
            <v>35695</v>
          </cell>
          <cell r="CJ28" t="str">
            <v>-</v>
          </cell>
          <cell r="CK28" t="str">
            <v>-</v>
          </cell>
          <cell r="CL28" t="str">
            <v>-</v>
          </cell>
          <cell r="CM28" t="str">
            <v>-</v>
          </cell>
          <cell r="CN28">
            <v>0</v>
          </cell>
          <cell r="CQ28" t="str">
            <v>non</v>
          </cell>
          <cell r="CR28">
            <v>235390</v>
          </cell>
          <cell r="CT28">
            <v>2663744</v>
          </cell>
          <cell r="CX28">
            <v>0</v>
          </cell>
          <cell r="DE28">
            <v>0</v>
          </cell>
          <cell r="DJ28">
            <v>0</v>
          </cell>
          <cell r="DO28">
            <v>0</v>
          </cell>
          <cell r="DQ28">
            <v>96207</v>
          </cell>
          <cell r="DR28">
            <v>42875</v>
          </cell>
          <cell r="DS28">
            <v>0</v>
          </cell>
          <cell r="DT28">
            <v>0</v>
          </cell>
          <cell r="DU28">
            <v>0</v>
          </cell>
          <cell r="ED28" t="str">
            <v>G:\Habitat\OPERATIONNEL HABITAT\02- Operations\Photothèque\image non disponible.jpg</v>
          </cell>
          <cell r="EE28" t="str">
            <v>G:\Habitat\OPERATIONNEL HABITAT\02- Operations\Photothèque\image non disponible.jpg</v>
          </cell>
        </row>
        <row r="29">
          <cell r="A29" t="str">
            <v>ATTES 3()</v>
          </cell>
          <cell r="B29">
            <v>9727</v>
          </cell>
          <cell r="C29" t="str">
            <v>OUEST</v>
          </cell>
          <cell r="D29" t="str">
            <v>Saint-Leu</v>
          </cell>
          <cell r="E29" t="str">
            <v>RHI LES ATTES</v>
          </cell>
          <cell r="F29">
            <v>10</v>
          </cell>
          <cell r="G29" t="str">
            <v>PLS</v>
          </cell>
          <cell r="J29" t="str">
            <v>COL</v>
          </cell>
          <cell r="K29" t="str">
            <v>CF</v>
          </cell>
          <cell r="L29" t="str">
            <v>SIDR</v>
          </cell>
          <cell r="M29" t="str">
            <v>prob foncier</v>
          </cell>
          <cell r="N29" t="str">
            <v>PC</v>
          </cell>
          <cell r="O29" t="str">
            <v>DL</v>
          </cell>
          <cell r="P29" t="str">
            <v>CS</v>
          </cell>
          <cell r="Q29" t="str">
            <v>SG</v>
          </cell>
          <cell r="R29">
            <v>2011</v>
          </cell>
          <cell r="S29">
            <v>0.25</v>
          </cell>
          <cell r="T29" t="str">
            <v>EPFR ?/PLU en cours de modif</v>
          </cell>
          <cell r="U29" t="str">
            <v>LUCAS</v>
          </cell>
          <cell r="V29" t="str">
            <v>E - APS / PC</v>
          </cell>
          <cell r="W29">
            <v>39902</v>
          </cell>
          <cell r="AA29" t="str">
            <v/>
          </cell>
          <cell r="AB29">
            <v>39887</v>
          </cell>
          <cell r="AC29" t="str">
            <v/>
          </cell>
          <cell r="AE29">
            <v>40040</v>
          </cell>
          <cell r="AH29">
            <v>40024</v>
          </cell>
          <cell r="AI29" t="str">
            <v/>
          </cell>
          <cell r="AJ29">
            <v>40147</v>
          </cell>
          <cell r="AK29" t="str">
            <v/>
          </cell>
          <cell r="AL29">
            <v>0</v>
          </cell>
          <cell r="AM29">
            <v>2009</v>
          </cell>
          <cell r="AN29">
            <v>18</v>
          </cell>
          <cell r="AO29">
            <v>40693</v>
          </cell>
          <cell r="AP29">
            <v>40708</v>
          </cell>
          <cell r="AQ29" t="str">
            <v/>
          </cell>
          <cell r="AR29">
            <v>2011</v>
          </cell>
          <cell r="CJ29" t="str">
            <v>-</v>
          </cell>
          <cell r="CK29" t="str">
            <v>-</v>
          </cell>
          <cell r="CL29" t="str">
            <v>-</v>
          </cell>
          <cell r="CM29" t="str">
            <v>-</v>
          </cell>
          <cell r="CN29">
            <v>0</v>
          </cell>
          <cell r="CQ29" t="str">
            <v>non</v>
          </cell>
          <cell r="CX29">
            <v>0</v>
          </cell>
          <cell r="DE29">
            <v>0</v>
          </cell>
          <cell r="DJ29">
            <v>0</v>
          </cell>
          <cell r="DO29">
            <v>0</v>
          </cell>
          <cell r="DS29">
            <v>0</v>
          </cell>
          <cell r="DT29">
            <v>0</v>
          </cell>
          <cell r="DU29">
            <v>0</v>
          </cell>
          <cell r="ED29" t="str">
            <v>G:\Habitat\OPERATIONNEL HABITAT\02- Operations\Photothèque\image non disponible.jpg</v>
          </cell>
          <cell r="EE29" t="str">
            <v>G:\Habitat\OPERATIONNEL HABITAT\02- Operations\Photothèque\image non disponible.jpg</v>
          </cell>
        </row>
        <row r="30">
          <cell r="A30" t="str">
            <v>ATTES 4()</v>
          </cell>
          <cell r="C30" t="str">
            <v>OUEST</v>
          </cell>
          <cell r="D30" t="str">
            <v>Saint-Leu</v>
          </cell>
          <cell r="E30" t="str">
            <v>RHI LES ATTES</v>
          </cell>
          <cell r="F30">
            <v>40</v>
          </cell>
          <cell r="G30" t="str">
            <v>LLTS</v>
          </cell>
          <cell r="J30" t="str">
            <v>COL</v>
          </cell>
          <cell r="K30" t="str">
            <v>CF</v>
          </cell>
          <cell r="L30" t="str">
            <v>SIDR</v>
          </cell>
          <cell r="N30" t="str">
            <v>PC</v>
          </cell>
          <cell r="Q30" t="str">
            <v>SG</v>
          </cell>
          <cell r="R30">
            <v>2011</v>
          </cell>
          <cell r="AA30" t="str">
            <v/>
          </cell>
          <cell r="AC30" t="str">
            <v/>
          </cell>
          <cell r="AI30" t="str">
            <v/>
          </cell>
          <cell r="AK30" t="str">
            <v/>
          </cell>
          <cell r="AL30">
            <v>0</v>
          </cell>
          <cell r="AQ30" t="str">
            <v/>
          </cell>
          <cell r="CJ30" t="str">
            <v>-</v>
          </cell>
          <cell r="CK30" t="str">
            <v>-</v>
          </cell>
          <cell r="CL30" t="str">
            <v>-</v>
          </cell>
          <cell r="CM30" t="str">
            <v>-</v>
          </cell>
          <cell r="CN30">
            <v>0</v>
          </cell>
          <cell r="CQ30" t="str">
            <v>non</v>
          </cell>
          <cell r="CX30">
            <v>0</v>
          </cell>
          <cell r="DE30">
            <v>0</v>
          </cell>
          <cell r="DJ30">
            <v>0</v>
          </cell>
          <cell r="DO30">
            <v>0</v>
          </cell>
          <cell r="DS30">
            <v>0</v>
          </cell>
          <cell r="DT30">
            <v>0</v>
          </cell>
          <cell r="DU30">
            <v>0</v>
          </cell>
          <cell r="ED30" t="str">
            <v>G:\Habitat\OPERATIONNEL HABITAT\02- Operations\Photothèque\image non disponible.jpg</v>
          </cell>
          <cell r="EE30" t="str">
            <v>G:\Habitat\OPERATIONNEL HABITAT\02- Operations\Photothèque\image non disponible.jpg</v>
          </cell>
        </row>
        <row r="31">
          <cell r="A31" t="str">
            <v>ATTES ACC(LES TAHAIS)</v>
          </cell>
          <cell r="C31" t="str">
            <v>OUEST</v>
          </cell>
          <cell r="D31" t="str">
            <v>Saint-Leu</v>
          </cell>
          <cell r="E31" t="str">
            <v>RHI LES ATTES</v>
          </cell>
          <cell r="F31">
            <v>16</v>
          </cell>
          <cell r="G31" t="str">
            <v>ACC</v>
          </cell>
          <cell r="J31" t="str">
            <v>COL</v>
          </cell>
          <cell r="K31" t="str">
            <v>CF</v>
          </cell>
          <cell r="L31" t="str">
            <v>SIDR</v>
          </cell>
          <cell r="M31" t="str">
            <v>acq en DUP</v>
          </cell>
          <cell r="N31" t="str">
            <v>PC</v>
          </cell>
          <cell r="O31" t="str">
            <v>DL</v>
          </cell>
          <cell r="P31" t="str">
            <v>NA</v>
          </cell>
          <cell r="Q31" t="str">
            <v>SG</v>
          </cell>
          <cell r="R31">
            <v>2008</v>
          </cell>
          <cell r="U31" t="str">
            <v>Fabry</v>
          </cell>
          <cell r="V31" t="str">
            <v>E - APS / PC</v>
          </cell>
          <cell r="W31">
            <v>39807</v>
          </cell>
          <cell r="X31" t="str">
            <v>d</v>
          </cell>
          <cell r="AA31" t="str">
            <v/>
          </cell>
          <cell r="AB31">
            <v>39798</v>
          </cell>
          <cell r="AC31" t="str">
            <v>v</v>
          </cell>
          <cell r="AH31">
            <v>39887</v>
          </cell>
          <cell r="AI31" t="str">
            <v>ao</v>
          </cell>
          <cell r="AJ31">
            <v>40071</v>
          </cell>
          <cell r="AK31" t="str">
            <v/>
          </cell>
          <cell r="AL31">
            <v>6.0494476591267752</v>
          </cell>
          <cell r="AM31">
            <v>2009</v>
          </cell>
          <cell r="AN31">
            <v>12</v>
          </cell>
          <cell r="AO31">
            <v>40436</v>
          </cell>
          <cell r="AP31">
            <v>40451</v>
          </cell>
          <cell r="AQ31" t="str">
            <v/>
          </cell>
          <cell r="AR31">
            <v>2011</v>
          </cell>
          <cell r="CJ31" t="str">
            <v>-</v>
          </cell>
          <cell r="CK31" t="str">
            <v>-</v>
          </cell>
          <cell r="CL31" t="str">
            <v>-</v>
          </cell>
          <cell r="CM31" t="str">
            <v>-</v>
          </cell>
          <cell r="CN31">
            <v>0</v>
          </cell>
          <cell r="CQ31" t="str">
            <v>non</v>
          </cell>
          <cell r="CX31">
            <v>0</v>
          </cell>
          <cell r="DE31">
            <v>0</v>
          </cell>
          <cell r="DJ31">
            <v>0</v>
          </cell>
          <cell r="DO31">
            <v>0</v>
          </cell>
          <cell r="DS31">
            <v>0</v>
          </cell>
          <cell r="DT31">
            <v>0</v>
          </cell>
          <cell r="DU31">
            <v>0</v>
          </cell>
          <cell r="ED31" t="str">
            <v>G:\Habitat\OPERATIONNEL HABITAT\02- Operations\Photothèque\image non disponible.jpg</v>
          </cell>
          <cell r="EE31" t="str">
            <v>G:\Habitat\OPERATIONNEL HABITAT\02- Operations\Photothèque\image non disponible.jpg</v>
          </cell>
        </row>
        <row r="32">
          <cell r="A32" t="str">
            <v>ATTES LESg</v>
          </cell>
          <cell r="C32" t="str">
            <v>OUEST</v>
          </cell>
          <cell r="D32" t="str">
            <v>Saint-Leu</v>
          </cell>
          <cell r="E32" t="str">
            <v>RHI LES ATTES</v>
          </cell>
          <cell r="F32">
            <v>22</v>
          </cell>
          <cell r="G32" t="str">
            <v>LESG</v>
          </cell>
          <cell r="J32" t="str">
            <v>IND</v>
          </cell>
          <cell r="K32" t="str">
            <v>CF</v>
          </cell>
          <cell r="L32" t="str">
            <v>SIDR</v>
          </cell>
          <cell r="M32" t="str">
            <v>acq en DUP</v>
          </cell>
          <cell r="N32" t="str">
            <v>BS</v>
          </cell>
          <cell r="O32" t="str">
            <v>DL</v>
          </cell>
          <cell r="P32" t="str">
            <v>NA</v>
          </cell>
          <cell r="Q32" t="str">
            <v>SG</v>
          </cell>
          <cell r="R32">
            <v>2010</v>
          </cell>
          <cell r="U32" t="str">
            <v>Fabry</v>
          </cell>
          <cell r="V32" t="str">
            <v>E - APS / PC</v>
          </cell>
          <cell r="W32">
            <v>39807</v>
          </cell>
          <cell r="X32" t="str">
            <v>d</v>
          </cell>
          <cell r="AA32" t="str">
            <v/>
          </cell>
          <cell r="AB32">
            <v>39798</v>
          </cell>
          <cell r="AC32" t="str">
            <v/>
          </cell>
          <cell r="AH32">
            <v>39887</v>
          </cell>
          <cell r="AI32" t="str">
            <v/>
          </cell>
          <cell r="AJ32">
            <v>40071</v>
          </cell>
          <cell r="AK32" t="str">
            <v/>
          </cell>
          <cell r="AL32">
            <v>0</v>
          </cell>
          <cell r="AM32">
            <v>2009</v>
          </cell>
          <cell r="AN32">
            <v>12</v>
          </cell>
          <cell r="AO32">
            <v>40436</v>
          </cell>
          <cell r="AP32">
            <v>40451</v>
          </cell>
          <cell r="AQ32" t="str">
            <v/>
          </cell>
          <cell r="AR32">
            <v>2011</v>
          </cell>
          <cell r="CJ32" t="str">
            <v>-</v>
          </cell>
          <cell r="CK32" t="str">
            <v>-</v>
          </cell>
          <cell r="CL32" t="str">
            <v>-</v>
          </cell>
          <cell r="CM32" t="str">
            <v>-</v>
          </cell>
          <cell r="CN32">
            <v>0</v>
          </cell>
          <cell r="CQ32" t="str">
            <v>non</v>
          </cell>
          <cell r="CX32">
            <v>0</v>
          </cell>
          <cell r="DE32">
            <v>0</v>
          </cell>
          <cell r="DJ32">
            <v>0</v>
          </cell>
          <cell r="DO32">
            <v>0</v>
          </cell>
          <cell r="DS32">
            <v>0</v>
          </cell>
          <cell r="DT32">
            <v>0</v>
          </cell>
          <cell r="DU32">
            <v>0</v>
          </cell>
          <cell r="ED32" t="str">
            <v>G:\Habitat\OPERATIONNEL HABITAT\02- Operations\Photothèque\image non disponible.jpg</v>
          </cell>
          <cell r="EE32" t="str">
            <v>G:\Habitat\OPERATIONNEL HABITAT\02- Operations\Photothèque\image non disponible.jpg</v>
          </cell>
        </row>
        <row r="33">
          <cell r="A33" t="str">
            <v>AUSTRALES</v>
          </cell>
          <cell r="B33">
            <v>9333</v>
          </cell>
          <cell r="C33" t="str">
            <v>SUD</v>
          </cell>
          <cell r="D33" t="str">
            <v>Saint-Pierre</v>
          </cell>
          <cell r="E33" t="str">
            <v>RUE DU PRESBYTERE</v>
          </cell>
          <cell r="F33">
            <v>12</v>
          </cell>
          <cell r="G33" t="str">
            <v>LLS</v>
          </cell>
          <cell r="J33" t="str">
            <v>COL</v>
          </cell>
          <cell r="K33" t="str">
            <v>RF</v>
          </cell>
          <cell r="L33" t="str">
            <v>SIDR</v>
          </cell>
          <cell r="N33" t="str">
            <v>PC</v>
          </cell>
          <cell r="O33" t="str">
            <v>DL</v>
          </cell>
          <cell r="P33" t="str">
            <v>CS</v>
          </cell>
          <cell r="Q33" t="str">
            <v>SG</v>
          </cell>
          <cell r="R33">
            <v>2003</v>
          </cell>
          <cell r="T33" t="str">
            <v>ras - fin GPA(conformitée pour déblocage solde LBU)</v>
          </cell>
          <cell r="U33" t="str">
            <v>CARRETIER</v>
          </cell>
          <cell r="V33" t="str">
            <v>M - LIVRE/GPA</v>
          </cell>
          <cell r="W33">
            <v>36732</v>
          </cell>
          <cell r="X33" t="str">
            <v>d</v>
          </cell>
          <cell r="Y33" t="str">
            <v>97441600A0499</v>
          </cell>
          <cell r="Z33">
            <v>37153</v>
          </cell>
          <cell r="AA33" t="str">
            <v>o</v>
          </cell>
          <cell r="AB33" t="str">
            <v>validé</v>
          </cell>
          <cell r="AC33" t="str">
            <v/>
          </cell>
          <cell r="AE33">
            <v>37882</v>
          </cell>
          <cell r="AF33" t="str">
            <v>f</v>
          </cell>
          <cell r="AG33" t="str">
            <v>O</v>
          </cell>
          <cell r="AH33">
            <v>37767</v>
          </cell>
          <cell r="AI33" t="str">
            <v>ao</v>
          </cell>
          <cell r="AJ33">
            <v>38054</v>
          </cell>
          <cell r="AK33" t="str">
            <v/>
          </cell>
          <cell r="AL33">
            <v>9.4358232509205688</v>
          </cell>
          <cell r="AM33">
            <v>2004</v>
          </cell>
          <cell r="AN33">
            <v>14</v>
          </cell>
          <cell r="AO33">
            <v>38480</v>
          </cell>
          <cell r="AP33">
            <v>38520</v>
          </cell>
          <cell r="AQ33" t="str">
            <v>li</v>
          </cell>
          <cell r="AR33">
            <v>2005</v>
          </cell>
          <cell r="BO33" t="str">
            <v>signée</v>
          </cell>
          <cell r="BQ33" t="str">
            <v>signée</v>
          </cell>
          <cell r="BX33" t="str">
            <v>signé</v>
          </cell>
          <cell r="CA33">
            <v>867.2</v>
          </cell>
          <cell r="CE33" t="str">
            <v>pas ECS</v>
          </cell>
          <cell r="CJ33" t="str">
            <v>-</v>
          </cell>
          <cell r="CK33" t="str">
            <v>-</v>
          </cell>
          <cell r="CL33" t="str">
            <v>-</v>
          </cell>
          <cell r="CM33" t="str">
            <v>-</v>
          </cell>
          <cell r="CN33">
            <v>0</v>
          </cell>
          <cell r="CQ33" t="str">
            <v>oui</v>
          </cell>
          <cell r="CR33">
            <v>132980</v>
          </cell>
          <cell r="CT33">
            <v>870284</v>
          </cell>
          <cell r="CX33">
            <v>1003264</v>
          </cell>
          <cell r="DE33">
            <v>0</v>
          </cell>
          <cell r="DJ33">
            <v>0</v>
          </cell>
          <cell r="DO33">
            <v>0</v>
          </cell>
          <cell r="DQ33">
            <v>45031</v>
          </cell>
          <cell r="DS33">
            <v>45031</v>
          </cell>
          <cell r="DT33">
            <v>90062</v>
          </cell>
          <cell r="DU33">
            <v>-913202</v>
          </cell>
          <cell r="ED33" t="str">
            <v>G:\Habitat\OPERATIONNEL HABITAT\02- Operations\Photothèque\images locatifs\Australes\australe - saint pierre 00.jpg</v>
          </cell>
          <cell r="EE33" t="str">
            <v>G:\Habitat\OPERATIONNEL HABITAT\02- Operations\Photothèque\images locatifs\Australes\australe - saint pierre 01.jpg</v>
          </cell>
        </row>
        <row r="34">
          <cell r="A34" t="str">
            <v>AVENIR</v>
          </cell>
          <cell r="B34">
            <v>9619</v>
          </cell>
          <cell r="C34" t="str">
            <v>SUD</v>
          </cell>
          <cell r="D34" t="str">
            <v>Saint-Louis</v>
          </cell>
          <cell r="E34" t="str">
            <v>ZAC AVENIR</v>
          </cell>
          <cell r="F34">
            <v>13</v>
          </cell>
          <cell r="G34" t="str">
            <v>LESG</v>
          </cell>
          <cell r="J34" t="str">
            <v>IND</v>
          </cell>
          <cell r="K34" t="str">
            <v>CF</v>
          </cell>
          <cell r="L34" t="str">
            <v>SIDR</v>
          </cell>
          <cell r="M34" t="str">
            <v>maitrisé</v>
          </cell>
          <cell r="N34" t="str">
            <v>BS</v>
          </cell>
          <cell r="O34" t="str">
            <v>FG</v>
          </cell>
          <cell r="P34" t="str">
            <v>LV</v>
          </cell>
          <cell r="Q34" t="str">
            <v>HBM</v>
          </cell>
          <cell r="R34">
            <v>2005</v>
          </cell>
          <cell r="T34" t="str">
            <v>cloture amenageur ???</v>
          </cell>
          <cell r="U34" t="str">
            <v>SOAA MEUNIER</v>
          </cell>
          <cell r="V34" t="str">
            <v>M - LIVRE/GPA</v>
          </cell>
          <cell r="W34">
            <v>36732</v>
          </cell>
          <cell r="X34" t="str">
            <v>d</v>
          </cell>
          <cell r="Y34" t="str">
            <v>97441405a0479</v>
          </cell>
          <cell r="Z34">
            <v>38720</v>
          </cell>
          <cell r="AA34" t="str">
            <v>o</v>
          </cell>
          <cell r="AB34" t="str">
            <v>validé</v>
          </cell>
          <cell r="AC34" t="str">
            <v/>
          </cell>
          <cell r="AD34">
            <v>0</v>
          </cell>
          <cell r="AE34">
            <v>37882</v>
          </cell>
          <cell r="AF34" t="str">
            <v>f</v>
          </cell>
          <cell r="AG34">
            <v>38695</v>
          </cell>
          <cell r="AH34">
            <v>37767</v>
          </cell>
          <cell r="AI34" t="str">
            <v>ao</v>
          </cell>
          <cell r="AJ34">
            <v>39146</v>
          </cell>
          <cell r="AK34" t="str">
            <v/>
          </cell>
          <cell r="AL34">
            <v>45.337980010520781</v>
          </cell>
          <cell r="AM34">
            <v>2007</v>
          </cell>
          <cell r="AN34">
            <v>18</v>
          </cell>
          <cell r="AO34">
            <v>39696</v>
          </cell>
          <cell r="AP34">
            <v>39711</v>
          </cell>
          <cell r="AQ34" t="str">
            <v>li</v>
          </cell>
          <cell r="AR34">
            <v>2008</v>
          </cell>
          <cell r="BO34" t="str">
            <v>signée</v>
          </cell>
          <cell r="BQ34" t="str">
            <v>signée</v>
          </cell>
          <cell r="BX34" t="str">
            <v>signé</v>
          </cell>
          <cell r="CA34">
            <v>867.2</v>
          </cell>
          <cell r="CE34" t="str">
            <v>pas ECS</v>
          </cell>
          <cell r="CJ34" t="str">
            <v>-</v>
          </cell>
          <cell r="CK34" t="str">
            <v>-</v>
          </cell>
          <cell r="CL34" t="str">
            <v>-</v>
          </cell>
          <cell r="CM34" t="str">
            <v>-</v>
          </cell>
          <cell r="CN34">
            <v>0</v>
          </cell>
          <cell r="CQ34" t="str">
            <v>oui</v>
          </cell>
          <cell r="CR34">
            <v>132980</v>
          </cell>
          <cell r="CT34">
            <v>870284</v>
          </cell>
          <cell r="CX34">
            <v>0</v>
          </cell>
          <cell r="DE34">
            <v>0</v>
          </cell>
          <cell r="DJ34">
            <v>0</v>
          </cell>
          <cell r="DO34">
            <v>0</v>
          </cell>
          <cell r="DQ34">
            <v>45031</v>
          </cell>
          <cell r="DS34">
            <v>0</v>
          </cell>
          <cell r="DT34">
            <v>0</v>
          </cell>
          <cell r="DU34">
            <v>0</v>
          </cell>
          <cell r="ED34" t="str">
            <v>G:\Habitat\OPERATIONNEL HABITAT\02- Operations\Photothèque\images locatifs\mail avenir (1).jpg</v>
          </cell>
          <cell r="EE34" t="str">
            <v>G:\Habitat\OPERATIONNEL HABITAT\02- Operations\Photothèque\images locatifs\mail avenir.jpg</v>
          </cell>
        </row>
        <row r="35">
          <cell r="A35" t="str">
            <v>AVOCATIERS</v>
          </cell>
          <cell r="B35">
            <v>9419</v>
          </cell>
          <cell r="C35" t="str">
            <v>EST</v>
          </cell>
          <cell r="D35" t="str">
            <v>Saint-André</v>
          </cell>
          <cell r="E35" t="str">
            <v>ZAC CRESSONIERE</v>
          </cell>
          <cell r="F35">
            <v>102</v>
          </cell>
          <cell r="G35" t="str">
            <v>LLTS</v>
          </cell>
          <cell r="J35" t="str">
            <v>COL</v>
          </cell>
          <cell r="K35" t="str">
            <v>CF</v>
          </cell>
          <cell r="L35" t="str">
            <v>SIDR</v>
          </cell>
          <cell r="M35" t="str">
            <v>maitrisé</v>
          </cell>
          <cell r="N35" t="str">
            <v>CLa</v>
          </cell>
          <cell r="O35" t="str">
            <v>JMO</v>
          </cell>
          <cell r="P35" t="str">
            <v>CC</v>
          </cell>
          <cell r="Q35" t="str">
            <v>SPG</v>
          </cell>
          <cell r="R35">
            <v>2002</v>
          </cell>
          <cell r="T35" t="str">
            <v>ras</v>
          </cell>
          <cell r="U35" t="str">
            <v>BERTIN LEBEIGLE</v>
          </cell>
          <cell r="V35" t="str">
            <v>M - LIVRE/GPA</v>
          </cell>
          <cell r="W35">
            <v>37447</v>
          </cell>
          <cell r="X35" t="str">
            <v>d</v>
          </cell>
          <cell r="Y35" t="str">
            <v>97440902A0250</v>
          </cell>
          <cell r="Z35">
            <v>37574</v>
          </cell>
          <cell r="AA35" t="str">
            <v>o</v>
          </cell>
          <cell r="AB35" t="str">
            <v>validé</v>
          </cell>
          <cell r="AC35" t="str">
            <v/>
          </cell>
          <cell r="AD35">
            <v>0</v>
          </cell>
          <cell r="AE35">
            <v>37540</v>
          </cell>
          <cell r="AF35" t="str">
            <v>f</v>
          </cell>
          <cell r="AG35" t="str">
            <v>O</v>
          </cell>
          <cell r="AH35">
            <v>37718</v>
          </cell>
          <cell r="AI35" t="str">
            <v>ao</v>
          </cell>
          <cell r="AJ35">
            <v>37879</v>
          </cell>
          <cell r="AK35" t="str">
            <v/>
          </cell>
          <cell r="AL35">
            <v>5.2932667017359281</v>
          </cell>
          <cell r="AM35">
            <v>2003</v>
          </cell>
          <cell r="AN35">
            <v>20</v>
          </cell>
          <cell r="AO35">
            <v>38487</v>
          </cell>
          <cell r="AP35">
            <v>38505</v>
          </cell>
          <cell r="AQ35" t="str">
            <v>li</v>
          </cell>
          <cell r="AR35">
            <v>2005</v>
          </cell>
          <cell r="BO35" t="str">
            <v>signée</v>
          </cell>
          <cell r="BQ35" t="str">
            <v>signée</v>
          </cell>
          <cell r="BX35" t="str">
            <v>signé</v>
          </cell>
          <cell r="CA35">
            <v>7268</v>
          </cell>
          <cell r="CE35" t="str">
            <v>ECS ind</v>
          </cell>
          <cell r="CF35">
            <v>432141</v>
          </cell>
          <cell r="CG35">
            <v>129642</v>
          </cell>
          <cell r="CH35">
            <v>194463</v>
          </cell>
          <cell r="CI35">
            <v>108035</v>
          </cell>
          <cell r="CJ35" t="str">
            <v>-</v>
          </cell>
          <cell r="CK35" t="str">
            <v>-</v>
          </cell>
          <cell r="CL35" t="str">
            <v>-</v>
          </cell>
          <cell r="CM35" t="str">
            <v>-</v>
          </cell>
          <cell r="CN35">
            <v>0</v>
          </cell>
          <cell r="CQ35" t="str">
            <v>oui</v>
          </cell>
          <cell r="CR35">
            <v>608112</v>
          </cell>
          <cell r="CT35">
            <v>4840836</v>
          </cell>
          <cell r="CX35">
            <v>5448948</v>
          </cell>
          <cell r="DE35">
            <v>324105</v>
          </cell>
          <cell r="DJ35">
            <v>324105</v>
          </cell>
          <cell r="DO35">
            <v>0</v>
          </cell>
          <cell r="DQ35">
            <v>354156</v>
          </cell>
          <cell r="DR35">
            <v>108035</v>
          </cell>
          <cell r="DS35">
            <v>462191</v>
          </cell>
          <cell r="DT35">
            <v>924382</v>
          </cell>
          <cell r="DU35">
            <v>-4200461</v>
          </cell>
          <cell r="ED35" t="str">
            <v>G:\Habitat\OPERATIONNEL HABITAT\02- Operations\Photothèque\images locatifs\avocatiers\avocatiers - st andré 00.jpg</v>
          </cell>
          <cell r="EE35" t="str">
            <v>G:\Habitat\OPERATIONNEL HABITAT\02- Operations\Photothèque\images locatifs\avocatiers\avocatiers liv (29).jpg</v>
          </cell>
          <cell r="EG35">
            <v>72000</v>
          </cell>
        </row>
        <row r="36">
          <cell r="A36" t="str">
            <v>BALI</v>
          </cell>
          <cell r="B36">
            <v>9625</v>
          </cell>
          <cell r="C36" t="str">
            <v>SUD</v>
          </cell>
          <cell r="D36" t="str">
            <v>Saint-Louis</v>
          </cell>
          <cell r="E36" t="str">
            <v>ZAC AVENIR</v>
          </cell>
          <cell r="F36">
            <v>20</v>
          </cell>
          <cell r="G36" t="str">
            <v>LLS</v>
          </cell>
          <cell r="J36" t="str">
            <v>MV</v>
          </cell>
          <cell r="K36" t="str">
            <v>CF</v>
          </cell>
          <cell r="L36" t="str">
            <v>SIDR</v>
          </cell>
          <cell r="M36" t="str">
            <v>maitrisé</v>
          </cell>
          <cell r="N36" t="str">
            <v>PC</v>
          </cell>
          <cell r="O36" t="str">
            <v>DL</v>
          </cell>
          <cell r="P36" t="str">
            <v>CS</v>
          </cell>
          <cell r="Q36" t="str">
            <v>HBM</v>
          </cell>
          <cell r="R36">
            <v>2006</v>
          </cell>
          <cell r="S36">
            <v>1</v>
          </cell>
          <cell r="T36" t="str">
            <v>temoin 5/12/2007</v>
          </cell>
          <cell r="U36" t="str">
            <v>MEUNIER</v>
          </cell>
          <cell r="V36" t="str">
            <v>L - CHANTIER EN COURS</v>
          </cell>
          <cell r="W36">
            <v>38700</v>
          </cell>
          <cell r="X36" t="str">
            <v>d</v>
          </cell>
          <cell r="Y36" t="str">
            <v>97441405A0638</v>
          </cell>
          <cell r="Z36">
            <v>38866</v>
          </cell>
          <cell r="AA36" t="str">
            <v>o</v>
          </cell>
          <cell r="AB36">
            <v>38881</v>
          </cell>
          <cell r="AC36" t="str">
            <v>v</v>
          </cell>
          <cell r="AD36">
            <v>38883</v>
          </cell>
          <cell r="AE36">
            <v>38798</v>
          </cell>
          <cell r="AF36" t="str">
            <v>f</v>
          </cell>
          <cell r="AG36">
            <v>38999</v>
          </cell>
          <cell r="AH36">
            <v>38978</v>
          </cell>
          <cell r="AI36" t="str">
            <v>ao</v>
          </cell>
          <cell r="AJ36">
            <v>39139</v>
          </cell>
          <cell r="AK36" t="str">
            <v/>
          </cell>
          <cell r="AL36">
            <v>5.2932667017359281</v>
          </cell>
          <cell r="AM36">
            <v>2007</v>
          </cell>
          <cell r="AN36">
            <v>14</v>
          </cell>
          <cell r="AO36">
            <v>39637</v>
          </cell>
          <cell r="AP36">
            <v>39646</v>
          </cell>
          <cell r="AQ36" t="str">
            <v>li</v>
          </cell>
          <cell r="AR36">
            <v>2008</v>
          </cell>
          <cell r="BA36">
            <v>9</v>
          </cell>
          <cell r="BB36">
            <v>67</v>
          </cell>
          <cell r="BE36">
            <v>8</v>
          </cell>
          <cell r="BF36">
            <v>78</v>
          </cell>
          <cell r="BI36">
            <v>3</v>
          </cell>
          <cell r="BJ36">
            <v>97.3</v>
          </cell>
          <cell r="BK36">
            <v>20</v>
          </cell>
          <cell r="BL36">
            <v>5.62</v>
          </cell>
          <cell r="BM36">
            <v>0.31</v>
          </cell>
          <cell r="BN36">
            <v>0.3</v>
          </cell>
          <cell r="BO36" t="str">
            <v>transmis</v>
          </cell>
          <cell r="BP36">
            <v>0.7</v>
          </cell>
          <cell r="BQ36" t="str">
            <v>transmis</v>
          </cell>
          <cell r="BX36" t="str">
            <v>en attente garanties emprunts</v>
          </cell>
          <cell r="BY36">
            <v>1493</v>
          </cell>
          <cell r="BZ36">
            <v>2284</v>
          </cell>
          <cell r="CA36">
            <v>1554.53</v>
          </cell>
          <cell r="CE36" t="str">
            <v>ECS ind</v>
          </cell>
          <cell r="CF36">
            <v>74000</v>
          </cell>
          <cell r="CG36">
            <v>22200</v>
          </cell>
          <cell r="CH36">
            <v>33300</v>
          </cell>
          <cell r="CI36">
            <v>18500</v>
          </cell>
          <cell r="CJ36" t="str">
            <v>-</v>
          </cell>
          <cell r="CK36" t="str">
            <v>-</v>
          </cell>
          <cell r="CL36" t="str">
            <v>-</v>
          </cell>
          <cell r="CM36" t="str">
            <v>-</v>
          </cell>
          <cell r="CN36">
            <v>0</v>
          </cell>
          <cell r="CQ36" t="str">
            <v>oui</v>
          </cell>
          <cell r="CR36">
            <v>608112</v>
          </cell>
          <cell r="CT36">
            <v>4840836</v>
          </cell>
          <cell r="CX36">
            <v>0</v>
          </cell>
          <cell r="DE36">
            <v>55500</v>
          </cell>
          <cell r="DJ36">
            <v>55500</v>
          </cell>
          <cell r="DO36">
            <v>0</v>
          </cell>
          <cell r="DQ36">
            <v>66223</v>
          </cell>
          <cell r="DR36">
            <v>17500</v>
          </cell>
          <cell r="DS36">
            <v>83723</v>
          </cell>
          <cell r="DT36">
            <v>167446</v>
          </cell>
          <cell r="DU36">
            <v>222946</v>
          </cell>
          <cell r="ED36" t="str">
            <v>G:\Habitat\OPERATIONNEL HABITAT\02- Operations\Photothèque\images locatifs\BALI\Vue#1b.jpg</v>
          </cell>
          <cell r="EE36" t="str">
            <v>G:\Habitat\OPERATIONNEL HABITAT\02- Operations\Photothèque\images locatifs\BALI\Vue#3b.jpg</v>
          </cell>
          <cell r="EG36">
            <v>72000</v>
          </cell>
          <cell r="EJ36">
            <v>72000</v>
          </cell>
        </row>
        <row r="37">
          <cell r="A37" t="str">
            <v>BANIANex CHAGOS 3</v>
          </cell>
          <cell r="B37">
            <v>9696</v>
          </cell>
          <cell r="C37" t="str">
            <v>EST</v>
          </cell>
          <cell r="D37" t="str">
            <v>Saint-André</v>
          </cell>
          <cell r="E37" t="str">
            <v>RHI 2 LES MANGUIERS</v>
          </cell>
          <cell r="F37">
            <v>56</v>
          </cell>
          <cell r="G37" t="str">
            <v>LLTS</v>
          </cell>
          <cell r="J37" t="str">
            <v>COL</v>
          </cell>
          <cell r="K37" t="str">
            <v>CF</v>
          </cell>
          <cell r="L37" t="str">
            <v>SIDR</v>
          </cell>
          <cell r="M37" t="str">
            <v>maitrisé</v>
          </cell>
          <cell r="N37" t="str">
            <v>CLa</v>
          </cell>
          <cell r="O37" t="str">
            <v>JMO</v>
          </cell>
          <cell r="P37" t="str">
            <v>CC</v>
          </cell>
          <cell r="Q37" t="str">
            <v>SPG</v>
          </cell>
          <cell r="R37">
            <v>2009</v>
          </cell>
          <cell r="S37">
            <v>0.5</v>
          </cell>
          <cell r="T37" t="str">
            <v>demande équipement public reunion /VEFA/poste locataire/libération et VRD ?/blocage PLU PC 08/2008/pc ok fin 2008?</v>
          </cell>
          <cell r="U37" t="str">
            <v>GROUARD</v>
          </cell>
          <cell r="V37" t="str">
            <v>F - APD</v>
          </cell>
          <cell r="W37">
            <v>39892</v>
          </cell>
          <cell r="X37" t="str">
            <v>d</v>
          </cell>
          <cell r="Y37" t="str">
            <v>97441405A0638</v>
          </cell>
          <cell r="Z37">
            <v>38866</v>
          </cell>
          <cell r="AA37" t="str">
            <v/>
          </cell>
          <cell r="AB37">
            <v>39870</v>
          </cell>
          <cell r="AC37" t="str">
            <v>v</v>
          </cell>
          <cell r="AD37">
            <v>38883</v>
          </cell>
          <cell r="AE37">
            <v>40071</v>
          </cell>
          <cell r="AF37" t="str">
            <v/>
          </cell>
          <cell r="AG37">
            <v>38999</v>
          </cell>
          <cell r="AH37">
            <v>40057</v>
          </cell>
          <cell r="AI37" t="str">
            <v/>
          </cell>
          <cell r="AJ37">
            <v>40238</v>
          </cell>
          <cell r="AK37" t="str">
            <v/>
          </cell>
          <cell r="AL37">
            <v>5.9508153603366649</v>
          </cell>
          <cell r="AM37">
            <v>2010</v>
          </cell>
          <cell r="AN37">
            <v>18</v>
          </cell>
          <cell r="AO37">
            <v>40787</v>
          </cell>
          <cell r="AP37">
            <v>40802</v>
          </cell>
          <cell r="AQ37" t="str">
            <v/>
          </cell>
          <cell r="AR37">
            <v>2011</v>
          </cell>
          <cell r="BA37">
            <v>9</v>
          </cell>
          <cell r="BB37">
            <v>67</v>
          </cell>
          <cell r="BE37">
            <v>8</v>
          </cell>
          <cell r="BF37">
            <v>78</v>
          </cell>
          <cell r="BI37">
            <v>3</v>
          </cell>
          <cell r="BJ37">
            <v>97.3</v>
          </cell>
          <cell r="BK37">
            <v>20</v>
          </cell>
          <cell r="BL37">
            <v>5.62</v>
          </cell>
          <cell r="BM37">
            <v>0.31</v>
          </cell>
          <cell r="BN37">
            <v>0.3</v>
          </cell>
          <cell r="BO37" t="str">
            <v>transmis</v>
          </cell>
          <cell r="BP37">
            <v>0.7</v>
          </cell>
          <cell r="BQ37" t="str">
            <v>transmis</v>
          </cell>
          <cell r="BX37" t="str">
            <v>en attente garanties emprunts</v>
          </cell>
          <cell r="BY37">
            <v>1493</v>
          </cell>
          <cell r="BZ37">
            <v>2284</v>
          </cell>
          <cell r="CA37">
            <v>1554.53</v>
          </cell>
          <cell r="CE37" t="str">
            <v>ECS ind</v>
          </cell>
          <cell r="CF37">
            <v>74000</v>
          </cell>
          <cell r="CG37">
            <v>22200</v>
          </cell>
          <cell r="CH37">
            <v>33300</v>
          </cell>
          <cell r="CI37">
            <v>18500</v>
          </cell>
          <cell r="CJ37" t="str">
            <v>-</v>
          </cell>
          <cell r="CK37" t="str">
            <v>-</v>
          </cell>
          <cell r="CL37" t="str">
            <v>-</v>
          </cell>
          <cell r="CM37" t="str">
            <v>-</v>
          </cell>
          <cell r="CN37">
            <v>0</v>
          </cell>
          <cell r="CQ37" t="str">
            <v>non</v>
          </cell>
          <cell r="CX37">
            <v>0</v>
          </cell>
          <cell r="DE37">
            <v>0</v>
          </cell>
          <cell r="DJ37">
            <v>0</v>
          </cell>
          <cell r="DO37">
            <v>0</v>
          </cell>
          <cell r="DQ37">
            <v>66223</v>
          </cell>
          <cell r="DR37">
            <v>17500</v>
          </cell>
          <cell r="DS37">
            <v>0</v>
          </cell>
          <cell r="DT37">
            <v>0</v>
          </cell>
          <cell r="DU37">
            <v>0</v>
          </cell>
          <cell r="ED37" t="str">
            <v>G:\Habitat\OPERATIONNEL HABITAT\02- Operations\Photothèque\image non disponible.jpg</v>
          </cell>
          <cell r="EE37" t="str">
            <v>G:\Habitat\OPERATIONNEL HABITAT\02- Operations\Photothèque\image non disponible.jpg</v>
          </cell>
        </row>
        <row r="38">
          <cell r="A38" t="str">
            <v>BARBADE</v>
          </cell>
          <cell r="B38">
            <v>9674</v>
          </cell>
          <cell r="C38" t="str">
            <v>NORD</v>
          </cell>
          <cell r="D38" t="str">
            <v>Saint-Denis</v>
          </cell>
          <cell r="E38" t="str">
            <v>BELLEPIERRE</v>
          </cell>
          <cell r="F38">
            <v>28</v>
          </cell>
          <cell r="G38" t="str">
            <v>PLS</v>
          </cell>
          <cell r="J38" t="str">
            <v>COL</v>
          </cell>
          <cell r="K38" t="str">
            <v>RF</v>
          </cell>
          <cell r="L38" t="str">
            <v>SIDR</v>
          </cell>
          <cell r="M38" t="str">
            <v>maitrisé</v>
          </cell>
          <cell r="N38" t="str">
            <v>PC</v>
          </cell>
          <cell r="O38" t="str">
            <v>PC</v>
          </cell>
          <cell r="P38" t="str">
            <v>CS</v>
          </cell>
          <cell r="Q38" t="str">
            <v>SPG</v>
          </cell>
          <cell r="R38">
            <v>2006</v>
          </cell>
          <cell r="S38">
            <v>0.5</v>
          </cell>
          <cell r="T38" t="str">
            <v>demande équipement public reunion /VEFA/poste locataire/libération et VRD ?/blocage PLU PC 08/2008/pc ok fin 2008?</v>
          </cell>
          <cell r="U38" t="str">
            <v>MARAIS TESSIER</v>
          </cell>
          <cell r="V38" t="str">
            <v>L - CHANTIER EN COURS</v>
          </cell>
          <cell r="W38">
            <v>38910</v>
          </cell>
          <cell r="X38" t="str">
            <v>d</v>
          </cell>
          <cell r="Y38" t="str">
            <v>97411106A0352</v>
          </cell>
          <cell r="Z38">
            <v>39153</v>
          </cell>
          <cell r="AA38" t="str">
            <v>o</v>
          </cell>
          <cell r="AB38">
            <v>38974</v>
          </cell>
          <cell r="AC38" t="str">
            <v>v</v>
          </cell>
          <cell r="AD38">
            <v>39030</v>
          </cell>
          <cell r="AE38">
            <v>38911</v>
          </cell>
          <cell r="AF38" t="str">
            <v>f</v>
          </cell>
          <cell r="AG38">
            <v>39234</v>
          </cell>
          <cell r="AH38">
            <v>39217</v>
          </cell>
          <cell r="AI38" t="str">
            <v>ao</v>
          </cell>
          <cell r="AJ38">
            <v>39370</v>
          </cell>
          <cell r="AK38" t="str">
            <v/>
          </cell>
          <cell r="AL38">
            <v>5.030247238295634</v>
          </cell>
          <cell r="AM38">
            <v>2007</v>
          </cell>
          <cell r="AN38">
            <v>16</v>
          </cell>
          <cell r="AO38">
            <v>39859</v>
          </cell>
          <cell r="AP38">
            <v>39874</v>
          </cell>
          <cell r="AQ38" t="str">
            <v>li</v>
          </cell>
          <cell r="AR38">
            <v>2009</v>
          </cell>
          <cell r="AS38">
            <v>2</v>
          </cell>
          <cell r="AT38">
            <v>33</v>
          </cell>
          <cell r="AU38">
            <v>1</v>
          </cell>
          <cell r="AV38">
            <v>45</v>
          </cell>
          <cell r="AW38">
            <v>5</v>
          </cell>
          <cell r="AX38">
            <v>59</v>
          </cell>
          <cell r="BA38">
            <v>16</v>
          </cell>
          <cell r="BB38">
            <v>70</v>
          </cell>
          <cell r="BE38">
            <v>4</v>
          </cell>
          <cell r="BF38">
            <v>83</v>
          </cell>
          <cell r="BK38">
            <v>28</v>
          </cell>
          <cell r="BL38">
            <v>7.58</v>
          </cell>
          <cell r="BM38">
            <v>1.1100000000000001</v>
          </cell>
          <cell r="BN38">
            <v>0.2</v>
          </cell>
          <cell r="BO38" t="str">
            <v>à faire</v>
          </cell>
          <cell r="BP38">
            <v>0.8</v>
          </cell>
          <cell r="BQ38" t="str">
            <v>à faire</v>
          </cell>
          <cell r="BX38" t="str">
            <v>demande à faire</v>
          </cell>
          <cell r="BY38">
            <v>2481</v>
          </cell>
          <cell r="BZ38">
            <v>3102</v>
          </cell>
          <cell r="CA38">
            <v>2119.46</v>
          </cell>
          <cell r="CE38" t="str">
            <v>ECS ind</v>
          </cell>
          <cell r="CJ38" t="str">
            <v>SCI Barbade</v>
          </cell>
          <cell r="CK38" t="str">
            <v>-</v>
          </cell>
          <cell r="CL38" t="str">
            <v>-</v>
          </cell>
          <cell r="CM38" t="str">
            <v>-</v>
          </cell>
          <cell r="CN38">
            <v>0</v>
          </cell>
          <cell r="CQ38" t="str">
            <v>non</v>
          </cell>
          <cell r="CR38">
            <v>500000</v>
          </cell>
          <cell r="CT38">
            <v>2350000</v>
          </cell>
          <cell r="CX38">
            <v>2850000</v>
          </cell>
          <cell r="DE38">
            <v>0</v>
          </cell>
          <cell r="DJ38">
            <v>0</v>
          </cell>
          <cell r="DO38">
            <v>0</v>
          </cell>
          <cell r="DQ38">
            <v>120000</v>
          </cell>
          <cell r="DR38">
            <v>33600</v>
          </cell>
          <cell r="DS38">
            <v>153600</v>
          </cell>
          <cell r="DT38">
            <v>307200</v>
          </cell>
          <cell r="DU38">
            <v>-2542800</v>
          </cell>
          <cell r="ED38" t="str">
            <v>G:\Habitat\OPERATIONNEL HABITAT\02- Operations\Photothèque\images locatifs\BARBADES\barbade1.jpg</v>
          </cell>
          <cell r="EE38" t="str">
            <v>G:\Habitat\OPERATIONNEL HABITAT\02- Operations\Photothèque\images locatifs\BARBADES\barbades (1).jpg</v>
          </cell>
        </row>
        <row r="39">
          <cell r="A39" t="str">
            <v>BASSAS DE INDIAN</v>
          </cell>
          <cell r="B39">
            <v>9444</v>
          </cell>
          <cell r="C39" t="str">
            <v>NORD</v>
          </cell>
          <cell r="D39" t="str">
            <v>Saint-Denis</v>
          </cell>
          <cell r="E39" t="str">
            <v>AME ILE EPARSES</v>
          </cell>
          <cell r="F39">
            <v>47</v>
          </cell>
          <cell r="G39" t="str">
            <v>LLTS</v>
          </cell>
          <cell r="J39" t="str">
            <v>COL</v>
          </cell>
          <cell r="K39" t="str">
            <v>RF</v>
          </cell>
          <cell r="M39" t="str">
            <v>maitrisé</v>
          </cell>
          <cell r="N39" t="str">
            <v>JPM</v>
          </cell>
          <cell r="O39" t="str">
            <v>SV</v>
          </cell>
          <cell r="P39" t="str">
            <v>CC</v>
          </cell>
          <cell r="R39">
            <v>2002</v>
          </cell>
          <cell r="U39" t="str">
            <v>DELCOURT</v>
          </cell>
          <cell r="V39" t="str">
            <v>M - LIVRE/GPA</v>
          </cell>
          <cell r="W39">
            <v>37469</v>
          </cell>
          <cell r="X39" t="str">
            <v>d</v>
          </cell>
          <cell r="Y39" t="str">
            <v>97441102A0342</v>
          </cell>
          <cell r="Z39">
            <v>37575</v>
          </cell>
          <cell r="AA39" t="str">
            <v>o</v>
          </cell>
          <cell r="AB39" t="str">
            <v>validé</v>
          </cell>
          <cell r="AC39" t="str">
            <v/>
          </cell>
          <cell r="AD39">
            <v>39030</v>
          </cell>
          <cell r="AE39">
            <v>37546</v>
          </cell>
          <cell r="AF39" t="str">
            <v>f</v>
          </cell>
          <cell r="AG39" t="str">
            <v>O</v>
          </cell>
          <cell r="AH39">
            <v>37665</v>
          </cell>
          <cell r="AI39" t="str">
            <v>ao</v>
          </cell>
          <cell r="AJ39">
            <v>37837</v>
          </cell>
          <cell r="AK39" t="str">
            <v/>
          </cell>
          <cell r="AL39">
            <v>5.6549184639663332</v>
          </cell>
          <cell r="AM39">
            <v>2003</v>
          </cell>
          <cell r="AN39">
            <v>19</v>
          </cell>
          <cell r="AO39">
            <v>38415</v>
          </cell>
          <cell r="AP39">
            <v>38548</v>
          </cell>
          <cell r="AQ39" t="str">
            <v>li</v>
          </cell>
          <cell r="AR39">
            <v>2005</v>
          </cell>
          <cell r="AS39">
            <v>2</v>
          </cell>
          <cell r="AT39">
            <v>33</v>
          </cell>
          <cell r="AU39">
            <v>1</v>
          </cell>
          <cell r="AV39">
            <v>45</v>
          </cell>
          <cell r="AW39">
            <v>5</v>
          </cell>
          <cell r="AX39">
            <v>59</v>
          </cell>
          <cell r="BA39">
            <v>16</v>
          </cell>
          <cell r="BB39">
            <v>70</v>
          </cell>
          <cell r="BE39">
            <v>4</v>
          </cell>
          <cell r="BF39">
            <v>83</v>
          </cell>
          <cell r="BK39">
            <v>28</v>
          </cell>
          <cell r="BL39">
            <v>7.58</v>
          </cell>
          <cell r="BM39">
            <v>1.1100000000000001</v>
          </cell>
          <cell r="BN39">
            <v>0.2</v>
          </cell>
          <cell r="BO39" t="str">
            <v>signée</v>
          </cell>
          <cell r="BP39">
            <v>0.8</v>
          </cell>
          <cell r="BQ39" t="str">
            <v>signée</v>
          </cell>
          <cell r="BX39" t="str">
            <v>signé</v>
          </cell>
          <cell r="BY39">
            <v>2481</v>
          </cell>
          <cell r="BZ39">
            <v>3102</v>
          </cell>
          <cell r="CA39">
            <v>3384.58</v>
          </cell>
          <cell r="CE39" t="str">
            <v>ECS ind</v>
          </cell>
          <cell r="CF39">
            <v>126735</v>
          </cell>
          <cell r="CG39">
            <v>38020</v>
          </cell>
          <cell r="CH39">
            <v>57031</v>
          </cell>
          <cell r="CI39">
            <v>31683</v>
          </cell>
          <cell r="CJ39" t="str">
            <v>-</v>
          </cell>
          <cell r="CK39" t="str">
            <v>-</v>
          </cell>
          <cell r="CL39" t="str">
            <v>-</v>
          </cell>
          <cell r="CM39" t="str">
            <v>-</v>
          </cell>
          <cell r="CN39">
            <v>0</v>
          </cell>
          <cell r="CQ39" t="str">
            <v>oui</v>
          </cell>
          <cell r="CR39">
            <v>500000</v>
          </cell>
          <cell r="CT39">
            <v>2489271</v>
          </cell>
          <cell r="CX39">
            <v>2489271</v>
          </cell>
          <cell r="DE39">
            <v>95051</v>
          </cell>
          <cell r="DJ39">
            <v>95051</v>
          </cell>
          <cell r="DO39">
            <v>0</v>
          </cell>
          <cell r="DQ39">
            <v>183000</v>
          </cell>
          <cell r="DR39">
            <v>31684</v>
          </cell>
          <cell r="DS39">
            <v>214684</v>
          </cell>
          <cell r="DT39">
            <v>429368</v>
          </cell>
          <cell r="DU39">
            <v>-1964852</v>
          </cell>
          <cell r="ED39" t="str">
            <v>G:\Habitat\OPERATIONNEL HABITAT\02- Operations\Photothèque\image non disponible.jpg</v>
          </cell>
          <cell r="EE39" t="str">
            <v>G:\Habitat\OPERATIONNEL HABITAT\02- Operations\Photothèque\image non disponible.jpg</v>
          </cell>
        </row>
        <row r="40">
          <cell r="A40" t="str">
            <v>BASSE TERRE</v>
          </cell>
          <cell r="B40">
            <v>9444</v>
          </cell>
          <cell r="C40" t="str">
            <v>SUD</v>
          </cell>
          <cell r="D40" t="str">
            <v>Saint-Pierre</v>
          </cell>
          <cell r="E40" t="str">
            <v>RHI BASTER</v>
          </cell>
          <cell r="F40">
            <v>15</v>
          </cell>
          <cell r="G40" t="str">
            <v>LESG</v>
          </cell>
          <cell r="J40" t="str">
            <v>IND</v>
          </cell>
          <cell r="K40" t="str">
            <v>CF</v>
          </cell>
          <cell r="L40" t="str">
            <v>SIDR</v>
          </cell>
          <cell r="M40" t="str">
            <v>acq en DUP</v>
          </cell>
          <cell r="N40" t="str">
            <v>BS</v>
          </cell>
          <cell r="O40" t="str">
            <v>OS</v>
          </cell>
          <cell r="P40" t="str">
            <v>LV</v>
          </cell>
          <cell r="Q40" t="str">
            <v>HBM</v>
          </cell>
          <cell r="R40">
            <v>2009</v>
          </cell>
          <cell r="S40">
            <v>0.25</v>
          </cell>
          <cell r="T40" t="str">
            <v>Client/Surcout / Retard MOE  ??? etc</v>
          </cell>
          <cell r="U40" t="str">
            <v>SOAA MEUNIER</v>
          </cell>
          <cell r="V40" t="str">
            <v>D - ESQUISSES</v>
          </cell>
          <cell r="W40">
            <v>39979</v>
          </cell>
          <cell r="X40" t="str">
            <v/>
          </cell>
          <cell r="Y40" t="str">
            <v>97441102A0342</v>
          </cell>
          <cell r="Z40">
            <v>37575</v>
          </cell>
          <cell r="AA40" t="str">
            <v/>
          </cell>
          <cell r="AB40">
            <v>39965</v>
          </cell>
          <cell r="AC40" t="str">
            <v/>
          </cell>
          <cell r="AD40">
            <v>40057</v>
          </cell>
          <cell r="AE40">
            <v>40086</v>
          </cell>
          <cell r="AF40" t="str">
            <v/>
          </cell>
          <cell r="AG40" t="str">
            <v>O</v>
          </cell>
          <cell r="AH40">
            <v>39887</v>
          </cell>
          <cell r="AI40" t="str">
            <v>ao</v>
          </cell>
          <cell r="AJ40">
            <v>40132</v>
          </cell>
          <cell r="AK40" t="str">
            <v/>
          </cell>
          <cell r="AL40">
            <v>8.0549710678590216</v>
          </cell>
          <cell r="AM40">
            <v>2009</v>
          </cell>
          <cell r="AN40">
            <v>12</v>
          </cell>
          <cell r="AO40">
            <v>40497</v>
          </cell>
          <cell r="AP40">
            <v>40512</v>
          </cell>
          <cell r="AQ40" t="str">
            <v/>
          </cell>
          <cell r="AR40">
            <v>2010</v>
          </cell>
          <cell r="BO40" t="str">
            <v>signée</v>
          </cell>
          <cell r="BQ40" t="str">
            <v>signée</v>
          </cell>
          <cell r="BX40" t="str">
            <v>signé</v>
          </cell>
          <cell r="CA40">
            <v>3384.58</v>
          </cell>
          <cell r="CE40" t="str">
            <v>ECS ind</v>
          </cell>
          <cell r="CF40">
            <v>126735</v>
          </cell>
          <cell r="CG40">
            <v>38020</v>
          </cell>
          <cell r="CH40">
            <v>57031</v>
          </cell>
          <cell r="CI40">
            <v>31683</v>
          </cell>
          <cell r="CJ40" t="str">
            <v>-</v>
          </cell>
          <cell r="CK40" t="str">
            <v>-</v>
          </cell>
          <cell r="CL40" t="str">
            <v>-</v>
          </cell>
          <cell r="CM40" t="str">
            <v>-</v>
          </cell>
          <cell r="CN40">
            <v>0</v>
          </cell>
          <cell r="CQ40" t="str">
            <v>non</v>
          </cell>
          <cell r="CT40">
            <v>2489271</v>
          </cell>
          <cell r="CX40">
            <v>0</v>
          </cell>
          <cell r="DE40">
            <v>0</v>
          </cell>
          <cell r="DJ40">
            <v>0</v>
          </cell>
          <cell r="DO40">
            <v>0</v>
          </cell>
          <cell r="DQ40">
            <v>183000</v>
          </cell>
          <cell r="DR40">
            <v>31684</v>
          </cell>
          <cell r="DS40">
            <v>0</v>
          </cell>
          <cell r="DT40">
            <v>0</v>
          </cell>
          <cell r="DU40">
            <v>0</v>
          </cell>
          <cell r="ED40" t="str">
            <v>G:\Habitat\OPERATIONNEL HABITAT\02- Operations\Photothèque\image non disponible.jpg</v>
          </cell>
          <cell r="EE40" t="str">
            <v>G:\Habitat\OPERATIONNEL HABITAT\02- Operations\Photothèque\image non disponible.jpg</v>
          </cell>
        </row>
        <row r="41">
          <cell r="A41" t="str">
            <v>BEAUFOND 1</v>
          </cell>
          <cell r="B41">
            <v>9624</v>
          </cell>
          <cell r="C41" t="str">
            <v>EST</v>
          </cell>
          <cell r="D41" t="str">
            <v>Saint-Benoît</v>
          </cell>
          <cell r="E41" t="str">
            <v>RHI BEAUFOND</v>
          </cell>
          <cell r="F41">
            <v>16</v>
          </cell>
          <cell r="G41" t="str">
            <v>LESG</v>
          </cell>
          <cell r="J41" t="str">
            <v>IND</v>
          </cell>
          <cell r="K41" t="str">
            <v>CF</v>
          </cell>
          <cell r="L41" t="str">
            <v>SEMAC</v>
          </cell>
          <cell r="M41" t="str">
            <v>maitrisé</v>
          </cell>
          <cell r="N41" t="str">
            <v>BS</v>
          </cell>
          <cell r="O41" t="str">
            <v>OS</v>
          </cell>
          <cell r="P41" t="str">
            <v>LV</v>
          </cell>
          <cell r="Q41" t="str">
            <v>HBM</v>
          </cell>
          <cell r="R41">
            <v>2005</v>
          </cell>
          <cell r="S41">
            <v>0.25</v>
          </cell>
          <cell r="T41" t="str">
            <v>négociation entreprise/semac nettoyage/ville surcouts</v>
          </cell>
          <cell r="U41" t="str">
            <v>ATELIER GAZUT</v>
          </cell>
          <cell r="V41" t="str">
            <v>L - CHANTIER EN COURS</v>
          </cell>
          <cell r="W41">
            <v>38623</v>
          </cell>
          <cell r="X41" t="str">
            <v>d</v>
          </cell>
          <cell r="Y41" t="str">
            <v>9741005a0270</v>
          </cell>
          <cell r="Z41">
            <v>38764</v>
          </cell>
          <cell r="AA41" t="str">
            <v>o</v>
          </cell>
          <cell r="AB41" t="str">
            <v>validé</v>
          </cell>
          <cell r="AC41" t="str">
            <v/>
          </cell>
          <cell r="AD41">
            <v>0</v>
          </cell>
          <cell r="AE41">
            <v>38594</v>
          </cell>
          <cell r="AF41" t="str">
            <v>f</v>
          </cell>
          <cell r="AG41">
            <v>38716</v>
          </cell>
          <cell r="AH41">
            <v>39307</v>
          </cell>
          <cell r="AI41" t="str">
            <v>ao</v>
          </cell>
          <cell r="AJ41">
            <v>39779</v>
          </cell>
          <cell r="AK41" t="str">
            <v>ch</v>
          </cell>
          <cell r="AL41">
            <v>15.51814834297738</v>
          </cell>
          <cell r="AM41">
            <v>2008</v>
          </cell>
          <cell r="AN41">
            <v>16</v>
          </cell>
          <cell r="AO41">
            <v>40264</v>
          </cell>
          <cell r="AP41">
            <v>40279</v>
          </cell>
          <cell r="AQ41" t="str">
            <v/>
          </cell>
          <cell r="AR41">
            <v>2010</v>
          </cell>
          <cell r="CJ41" t="str">
            <v>-</v>
          </cell>
          <cell r="CK41" t="str">
            <v>-</v>
          </cell>
          <cell r="CL41" t="str">
            <v>-</v>
          </cell>
          <cell r="CM41" t="str">
            <v>-</v>
          </cell>
          <cell r="CN41">
            <v>0</v>
          </cell>
          <cell r="CQ41" t="str">
            <v>non</v>
          </cell>
          <cell r="CX41">
            <v>0</v>
          </cell>
          <cell r="DE41">
            <v>0</v>
          </cell>
          <cell r="DJ41">
            <v>0</v>
          </cell>
          <cell r="DO41">
            <v>0</v>
          </cell>
          <cell r="DS41">
            <v>0</v>
          </cell>
          <cell r="DT41">
            <v>0</v>
          </cell>
          <cell r="DU41">
            <v>0</v>
          </cell>
          <cell r="ED41" t="str">
            <v>G:\Habitat\OPERATIONNEL HABITAT\02- Operations\Photothèque\image non disponible.jpg</v>
          </cell>
          <cell r="EE41" t="str">
            <v>G:\Habitat\OPERATIONNEL HABITAT\02- Operations\Photothèque\image non disponible.jpg</v>
          </cell>
        </row>
        <row r="42">
          <cell r="A42" t="str">
            <v>BEC ROSE</v>
          </cell>
          <cell r="B42">
            <v>9602</v>
          </cell>
          <cell r="C42" t="str">
            <v>NORD</v>
          </cell>
          <cell r="D42" t="str">
            <v>Saint-Denis</v>
          </cell>
          <cell r="E42" t="str">
            <v>LE CHAUDRON</v>
          </cell>
          <cell r="F42">
            <v>30</v>
          </cell>
          <cell r="G42" t="str">
            <v>LLTS</v>
          </cell>
          <cell r="H42" t="str">
            <v>signé</v>
          </cell>
          <cell r="I42" t="str">
            <v>SG 2005</v>
          </cell>
          <cell r="J42" t="str">
            <v>COL</v>
          </cell>
          <cell r="K42" t="str">
            <v>RF</v>
          </cell>
          <cell r="L42" t="str">
            <v>SEMAC</v>
          </cell>
          <cell r="M42" t="str">
            <v>maitrisé</v>
          </cell>
          <cell r="N42" t="str">
            <v>CLa</v>
          </cell>
          <cell r="O42" t="str">
            <v>JH</v>
          </cell>
          <cell r="P42" t="str">
            <v>CS</v>
          </cell>
          <cell r="R42">
            <v>2005</v>
          </cell>
          <cell r="T42" t="str">
            <v>Attente os DG</v>
          </cell>
          <cell r="U42" t="str">
            <v>BRACHET</v>
          </cell>
          <cell r="V42" t="str">
            <v>K - OS TRAVAUX</v>
          </cell>
          <cell r="W42">
            <v>38607</v>
          </cell>
          <cell r="X42" t="str">
            <v>d</v>
          </cell>
          <cell r="Y42" t="str">
            <v>97441105A0499</v>
          </cell>
          <cell r="Z42">
            <v>38867</v>
          </cell>
          <cell r="AA42" t="str">
            <v>o</v>
          </cell>
          <cell r="AB42" t="str">
            <v>validé</v>
          </cell>
          <cell r="AC42" t="str">
            <v/>
          </cell>
          <cell r="AD42">
            <v>38624</v>
          </cell>
          <cell r="AE42">
            <v>38615</v>
          </cell>
          <cell r="AF42" t="str">
            <v>f</v>
          </cell>
          <cell r="AG42">
            <v>38722</v>
          </cell>
          <cell r="AH42">
            <v>39431</v>
          </cell>
          <cell r="AI42" t="str">
            <v>ao</v>
          </cell>
          <cell r="AJ42">
            <v>39652</v>
          </cell>
          <cell r="AK42" t="str">
            <v>ch</v>
          </cell>
          <cell r="AL42">
            <v>7.2659126775381377</v>
          </cell>
          <cell r="AM42">
            <v>2008</v>
          </cell>
          <cell r="AN42">
            <v>16</v>
          </cell>
          <cell r="AO42">
            <v>40140</v>
          </cell>
          <cell r="AP42">
            <v>40155</v>
          </cell>
          <cell r="AQ42" t="str">
            <v/>
          </cell>
          <cell r="AR42">
            <v>2009</v>
          </cell>
          <cell r="AW42">
            <v>30</v>
          </cell>
          <cell r="AX42">
            <v>56.63</v>
          </cell>
          <cell r="BK42">
            <v>30</v>
          </cell>
          <cell r="BL42">
            <v>4.92</v>
          </cell>
          <cell r="BM42">
            <v>1.1100000000000001</v>
          </cell>
          <cell r="BN42">
            <v>0.2</v>
          </cell>
          <cell r="BO42" t="str">
            <v xml:space="preserve">transmis </v>
          </cell>
          <cell r="BP42">
            <v>0.8</v>
          </cell>
          <cell r="BQ42" t="str">
            <v xml:space="preserve">transmis </v>
          </cell>
          <cell r="BR42" t="str">
            <v>CGAL</v>
          </cell>
          <cell r="BT42" t="str">
            <v>signée</v>
          </cell>
          <cell r="BX42" t="str">
            <v>En attente accord de principe</v>
          </cell>
          <cell r="BY42">
            <v>1882</v>
          </cell>
          <cell r="BZ42">
            <v>4458</v>
          </cell>
          <cell r="CA42">
            <v>2077</v>
          </cell>
          <cell r="CE42" t="str">
            <v>ECS ind</v>
          </cell>
          <cell r="CF42">
            <v>133200</v>
          </cell>
          <cell r="CG42">
            <v>39960</v>
          </cell>
          <cell r="CH42">
            <v>59940</v>
          </cell>
          <cell r="CJ42" t="str">
            <v>SNC Salazie 2</v>
          </cell>
          <cell r="CK42" t="str">
            <v>INFI</v>
          </cell>
          <cell r="CL42">
            <v>39650</v>
          </cell>
          <cell r="CM42" t="str">
            <v>-</v>
          </cell>
          <cell r="CN42">
            <v>0</v>
          </cell>
          <cell r="CO42" t="str">
            <v>217 undercies</v>
          </cell>
          <cell r="CQ42" t="str">
            <v>non</v>
          </cell>
          <cell r="CR42">
            <v>354834</v>
          </cell>
          <cell r="CT42">
            <v>2765361</v>
          </cell>
          <cell r="CX42">
            <v>3120195</v>
          </cell>
          <cell r="DE42">
            <v>99900</v>
          </cell>
          <cell r="DJ42">
            <v>99900</v>
          </cell>
          <cell r="DO42">
            <v>0</v>
          </cell>
          <cell r="DQ42">
            <v>59830</v>
          </cell>
          <cell r="DR42">
            <v>35000</v>
          </cell>
          <cell r="DS42">
            <v>94830</v>
          </cell>
          <cell r="DT42">
            <v>189660</v>
          </cell>
          <cell r="DU42">
            <v>-2830635</v>
          </cell>
          <cell r="ED42" t="str">
            <v>G:\Habitat\OPERATIONNEL HABITAT\02- Operations\Photothèque\images locatifs\Bec Rose\bec rose.jpg</v>
          </cell>
          <cell r="EE42" t="str">
            <v>G:\Habitat\OPERATIONNEL HABITAT\02- Operations\Photothèque\image non disponible.jpg</v>
          </cell>
        </row>
        <row r="43">
          <cell r="A43" t="str">
            <v>BILIMBI</v>
          </cell>
          <cell r="B43">
            <v>9622</v>
          </cell>
          <cell r="C43" t="str">
            <v>EST</v>
          </cell>
          <cell r="D43" t="str">
            <v>Saint-André</v>
          </cell>
          <cell r="E43" t="str">
            <v>ZAC CRESSONIERE</v>
          </cell>
          <cell r="F43">
            <v>18</v>
          </cell>
          <cell r="G43" t="str">
            <v>LESG</v>
          </cell>
          <cell r="H43" t="str">
            <v>signé</v>
          </cell>
          <cell r="I43" t="str">
            <v>SG 2005</v>
          </cell>
          <cell r="J43" t="str">
            <v>IND</v>
          </cell>
          <cell r="K43" t="str">
            <v>CF</v>
          </cell>
          <cell r="L43" t="str">
            <v>SIDR</v>
          </cell>
          <cell r="M43" t="str">
            <v>maitrisé</v>
          </cell>
          <cell r="N43" t="str">
            <v>BS</v>
          </cell>
          <cell r="O43" t="str">
            <v>OS</v>
          </cell>
          <cell r="P43" t="str">
            <v>LV</v>
          </cell>
          <cell r="Q43" t="str">
            <v>SPG</v>
          </cell>
          <cell r="R43">
            <v>2005</v>
          </cell>
          <cell r="T43" t="str">
            <v>DA ?</v>
          </cell>
          <cell r="U43" t="str">
            <v>SOAA MEUNIER</v>
          </cell>
          <cell r="V43" t="str">
            <v>M - LIVRE/GPA</v>
          </cell>
          <cell r="W43">
            <v>38617</v>
          </cell>
          <cell r="X43" t="str">
            <v>d</v>
          </cell>
          <cell r="Y43" t="str">
            <v>97440905a0554</v>
          </cell>
          <cell r="Z43">
            <v>38902</v>
          </cell>
          <cell r="AA43" t="str">
            <v>o</v>
          </cell>
          <cell r="AB43" t="str">
            <v>validé</v>
          </cell>
          <cell r="AC43" t="str">
            <v/>
          </cell>
          <cell r="AD43">
            <v>38624</v>
          </cell>
          <cell r="AE43">
            <v>38625</v>
          </cell>
          <cell r="AF43" t="str">
            <v>f</v>
          </cell>
          <cell r="AG43">
            <v>38716</v>
          </cell>
          <cell r="AH43">
            <v>39005</v>
          </cell>
          <cell r="AI43" t="str">
            <v>ao</v>
          </cell>
          <cell r="AJ43">
            <v>39300</v>
          </cell>
          <cell r="AK43" t="str">
            <v/>
          </cell>
          <cell r="AL43">
            <v>9.6988427143608629</v>
          </cell>
          <cell r="AM43">
            <v>2007</v>
          </cell>
          <cell r="AN43">
            <v>15</v>
          </cell>
          <cell r="AO43">
            <v>39758</v>
          </cell>
          <cell r="AP43">
            <v>39782</v>
          </cell>
          <cell r="AQ43" t="str">
            <v>li</v>
          </cell>
          <cell r="AR43">
            <v>2008</v>
          </cell>
          <cell r="AW43">
            <v>30</v>
          </cell>
          <cell r="AX43">
            <v>56.63</v>
          </cell>
          <cell r="BK43">
            <v>30</v>
          </cell>
          <cell r="BL43">
            <v>4.92</v>
          </cell>
          <cell r="BM43">
            <v>1.1100000000000001</v>
          </cell>
          <cell r="BN43">
            <v>0.2</v>
          </cell>
          <cell r="BO43" t="str">
            <v xml:space="preserve">transmis </v>
          </cell>
          <cell r="BP43">
            <v>0.8</v>
          </cell>
          <cell r="BQ43" t="str">
            <v xml:space="preserve">transmis </v>
          </cell>
          <cell r="BR43" t="str">
            <v>CGAL</v>
          </cell>
          <cell r="BT43" t="str">
            <v>signée</v>
          </cell>
          <cell r="BX43" t="str">
            <v>En attente accord de principe</v>
          </cell>
          <cell r="BY43">
            <v>1882</v>
          </cell>
          <cell r="BZ43">
            <v>4458</v>
          </cell>
          <cell r="CA43">
            <v>2077</v>
          </cell>
          <cell r="CE43" t="str">
            <v>ECS ind</v>
          </cell>
          <cell r="CF43">
            <v>133200</v>
          </cell>
          <cell r="CG43">
            <v>39960</v>
          </cell>
          <cell r="CH43">
            <v>59940</v>
          </cell>
          <cell r="CJ43" t="str">
            <v>-</v>
          </cell>
          <cell r="CK43" t="str">
            <v>-</v>
          </cell>
          <cell r="CL43" t="str">
            <v>-</v>
          </cell>
          <cell r="CM43" t="str">
            <v>-</v>
          </cell>
          <cell r="CN43">
            <v>0</v>
          </cell>
          <cell r="CO43" t="str">
            <v>217 undercies</v>
          </cell>
          <cell r="CQ43" t="str">
            <v>oui</v>
          </cell>
          <cell r="CR43">
            <v>354834</v>
          </cell>
          <cell r="CT43">
            <v>2765361</v>
          </cell>
          <cell r="CX43">
            <v>0</v>
          </cell>
          <cell r="DE43">
            <v>0</v>
          </cell>
          <cell r="DJ43">
            <v>0</v>
          </cell>
          <cell r="DO43">
            <v>0</v>
          </cell>
          <cell r="DQ43">
            <v>59830</v>
          </cell>
          <cell r="DR43">
            <v>35000</v>
          </cell>
          <cell r="DS43">
            <v>0</v>
          </cell>
          <cell r="DT43">
            <v>0</v>
          </cell>
          <cell r="DU43">
            <v>0</v>
          </cell>
          <cell r="ED43" t="str">
            <v>G:\Habitat\OPERATIONNEL HABITAT\02- Operations\Photothèque\image non disponible.jpg</v>
          </cell>
          <cell r="EE43" t="str">
            <v>G:\Habitat\OPERATIONNEL HABITAT\02- Operations\Photothèque\image non disponible.jpg</v>
          </cell>
        </row>
        <row r="44">
          <cell r="A44" t="str">
            <v>BŒUF MORT 1</v>
          </cell>
          <cell r="B44">
            <v>9740</v>
          </cell>
          <cell r="C44" t="str">
            <v>OUEST</v>
          </cell>
          <cell r="D44" t="str">
            <v>Possession</v>
          </cell>
          <cell r="E44" t="str">
            <v>ZAC CRESSONIERE</v>
          </cell>
          <cell r="F44">
            <v>15</v>
          </cell>
          <cell r="G44" t="str">
            <v>LLS</v>
          </cell>
          <cell r="J44" t="str">
            <v>MV</v>
          </cell>
          <cell r="K44" t="str">
            <v>CF</v>
          </cell>
          <cell r="L44" t="str">
            <v>SIDR</v>
          </cell>
          <cell r="M44" t="str">
            <v>autres</v>
          </cell>
          <cell r="N44" t="str">
            <v>JEM</v>
          </cell>
          <cell r="O44" t="str">
            <v>DL</v>
          </cell>
          <cell r="P44" t="str">
            <v>CS</v>
          </cell>
          <cell r="Q44" t="str">
            <v>SPG</v>
          </cell>
          <cell r="R44">
            <v>2009</v>
          </cell>
          <cell r="T44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4" t="str">
            <v>BERTIN LEBEIGLE</v>
          </cell>
          <cell r="V44" t="str">
            <v>D - ESQUISSES</v>
          </cell>
          <cell r="W44">
            <v>39933</v>
          </cell>
          <cell r="X44" t="str">
            <v>d</v>
          </cell>
          <cell r="Y44" t="str">
            <v>97440905a0554</v>
          </cell>
          <cell r="Z44">
            <v>38902</v>
          </cell>
          <cell r="AA44" t="str">
            <v/>
          </cell>
          <cell r="AB44">
            <v>39524</v>
          </cell>
          <cell r="AC44" t="str">
            <v>v</v>
          </cell>
          <cell r="AD44">
            <v>38624</v>
          </cell>
          <cell r="AE44">
            <v>40040</v>
          </cell>
          <cell r="AF44" t="str">
            <v>f</v>
          </cell>
          <cell r="AG44">
            <v>38716</v>
          </cell>
          <cell r="AH44">
            <v>40053</v>
          </cell>
          <cell r="AI44" t="str">
            <v/>
          </cell>
          <cell r="AJ44">
            <v>40237</v>
          </cell>
          <cell r="AK44" t="str">
            <v/>
          </cell>
          <cell r="AL44">
            <v>6.0494476591267752</v>
          </cell>
          <cell r="AM44">
            <v>2010</v>
          </cell>
          <cell r="AN44">
            <v>16</v>
          </cell>
          <cell r="AO44">
            <v>40722</v>
          </cell>
          <cell r="AP44">
            <v>40737</v>
          </cell>
          <cell r="AQ44" t="str">
            <v/>
          </cell>
          <cell r="AR44">
            <v>2011</v>
          </cell>
          <cell r="CJ44" t="str">
            <v>-</v>
          </cell>
          <cell r="CK44" t="str">
            <v>-</v>
          </cell>
          <cell r="CL44" t="str">
            <v>-</v>
          </cell>
          <cell r="CM44" t="str">
            <v>-</v>
          </cell>
          <cell r="CN44">
            <v>0</v>
          </cell>
          <cell r="CQ44" t="str">
            <v>non</v>
          </cell>
          <cell r="CX44">
            <v>0</v>
          </cell>
          <cell r="DE44">
            <v>0</v>
          </cell>
          <cell r="DJ44">
            <v>0</v>
          </cell>
          <cell r="DO44">
            <v>0</v>
          </cell>
          <cell r="DS44">
            <v>0</v>
          </cell>
          <cell r="DT44">
            <v>0</v>
          </cell>
          <cell r="DU44">
            <v>0</v>
          </cell>
          <cell r="ED44" t="str">
            <v>G:\Habitat\OPERATIONNEL HABITAT\02- Operations\Photothèque\image non disponible.jpg</v>
          </cell>
          <cell r="EE44" t="str">
            <v>G:\Habitat\OPERATIONNEL HABITAT\02- Operations\Photothèque\image non disponible.jpg</v>
          </cell>
        </row>
        <row r="45">
          <cell r="A45" t="str">
            <v>BŒUF MORT 2</v>
          </cell>
          <cell r="B45">
            <v>9739</v>
          </cell>
          <cell r="C45" t="str">
            <v>OUEST</v>
          </cell>
          <cell r="D45" t="str">
            <v>Possession</v>
          </cell>
          <cell r="F45">
            <v>36</v>
          </cell>
          <cell r="G45" t="str">
            <v>LLTS</v>
          </cell>
          <cell r="J45" t="str">
            <v>MIXT</v>
          </cell>
          <cell r="K45" t="str">
            <v>CF</v>
          </cell>
          <cell r="M45" t="str">
            <v>autres</v>
          </cell>
          <cell r="N45" t="str">
            <v>JEM</v>
          </cell>
          <cell r="O45" t="str">
            <v>DL</v>
          </cell>
          <cell r="P45" t="str">
            <v>CS</v>
          </cell>
          <cell r="R45">
            <v>2009</v>
          </cell>
          <cell r="T45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5" t="str">
            <v>BERTIN LEBEIGLE</v>
          </cell>
          <cell r="V45" t="str">
            <v>D - ESQUISSES</v>
          </cell>
          <cell r="W45">
            <v>39933</v>
          </cell>
          <cell r="AA45" t="str">
            <v/>
          </cell>
          <cell r="AB45">
            <v>39524</v>
          </cell>
          <cell r="AC45" t="str">
            <v>v</v>
          </cell>
          <cell r="AE45">
            <v>40040</v>
          </cell>
          <cell r="AH45">
            <v>40053</v>
          </cell>
          <cell r="AI45" t="str">
            <v/>
          </cell>
          <cell r="AJ45">
            <v>40237</v>
          </cell>
          <cell r="AK45" t="str">
            <v/>
          </cell>
          <cell r="AL45">
            <v>6.0494476591267752</v>
          </cell>
          <cell r="AM45">
            <v>2010</v>
          </cell>
          <cell r="AN45">
            <v>16</v>
          </cell>
          <cell r="AO45">
            <v>40722</v>
          </cell>
          <cell r="AP45">
            <v>40737</v>
          </cell>
          <cell r="AQ45" t="str">
            <v/>
          </cell>
          <cell r="AR45">
            <v>2011</v>
          </cell>
          <cell r="CJ45" t="str">
            <v>-</v>
          </cell>
          <cell r="CK45" t="str">
            <v>-</v>
          </cell>
          <cell r="CL45" t="str">
            <v>-</v>
          </cell>
          <cell r="CM45" t="str">
            <v>-</v>
          </cell>
          <cell r="CN45">
            <v>0</v>
          </cell>
          <cell r="CQ45" t="str">
            <v>non</v>
          </cell>
          <cell r="CX45">
            <v>0</v>
          </cell>
          <cell r="DE45">
            <v>0</v>
          </cell>
          <cell r="DJ45">
            <v>0</v>
          </cell>
          <cell r="DO45">
            <v>0</v>
          </cell>
          <cell r="DS45">
            <v>0</v>
          </cell>
          <cell r="DT45">
            <v>0</v>
          </cell>
          <cell r="DU45">
            <v>0</v>
          </cell>
          <cell r="ED45" t="str">
            <v>G:\Habitat\OPERATIONNEL HABITAT\02- Operations\Photothèque\image non disponible.jpg</v>
          </cell>
          <cell r="EE45" t="str">
            <v>G:\Habitat\OPERATIONNEL HABITAT\02- Operations\Photothèque\image non disponible.jpg</v>
          </cell>
        </row>
        <row r="46">
          <cell r="A46" t="str">
            <v>BŒUF MORT 3</v>
          </cell>
          <cell r="B46">
            <v>9738</v>
          </cell>
          <cell r="C46" t="str">
            <v>OUEST</v>
          </cell>
          <cell r="D46" t="str">
            <v>Possession</v>
          </cell>
          <cell r="F46">
            <v>29</v>
          </cell>
          <cell r="G46" t="str">
            <v>PLS</v>
          </cell>
          <cell r="J46" t="str">
            <v>MV</v>
          </cell>
          <cell r="K46" t="str">
            <v>CF</v>
          </cell>
          <cell r="M46" t="str">
            <v>autres</v>
          </cell>
          <cell r="N46" t="str">
            <v>JEM</v>
          </cell>
          <cell r="O46" t="str">
            <v>DL</v>
          </cell>
          <cell r="P46" t="str">
            <v>CS</v>
          </cell>
          <cell r="R46">
            <v>2009</v>
          </cell>
          <cell r="T46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  <cell r="U46" t="str">
            <v>GAZUT</v>
          </cell>
          <cell r="V46" t="str">
            <v>D - ESQUISSES</v>
          </cell>
          <cell r="W46">
            <v>39933</v>
          </cell>
          <cell r="AA46" t="str">
            <v/>
          </cell>
          <cell r="AB46">
            <v>39524</v>
          </cell>
          <cell r="AC46" t="str">
            <v>v</v>
          </cell>
          <cell r="AE46">
            <v>40040</v>
          </cell>
          <cell r="AH46">
            <v>40053</v>
          </cell>
          <cell r="AI46" t="str">
            <v/>
          </cell>
          <cell r="AJ46">
            <v>40237</v>
          </cell>
          <cell r="AK46" t="str">
            <v/>
          </cell>
          <cell r="AL46">
            <v>6.0494476591267752</v>
          </cell>
          <cell r="AM46">
            <v>2010</v>
          </cell>
          <cell r="AN46">
            <v>16</v>
          </cell>
          <cell r="AO46">
            <v>40722</v>
          </cell>
          <cell r="AP46">
            <v>40737</v>
          </cell>
          <cell r="AQ46" t="str">
            <v/>
          </cell>
          <cell r="AR46">
            <v>2011</v>
          </cell>
          <cell r="CJ46" t="str">
            <v>-</v>
          </cell>
          <cell r="CK46" t="str">
            <v>-</v>
          </cell>
          <cell r="CL46" t="str">
            <v>-</v>
          </cell>
          <cell r="CM46" t="str">
            <v>-</v>
          </cell>
          <cell r="CN46">
            <v>0</v>
          </cell>
          <cell r="CQ46" t="str">
            <v>non</v>
          </cell>
          <cell r="CX46">
            <v>0</v>
          </cell>
          <cell r="DE46">
            <v>0</v>
          </cell>
          <cell r="DJ46">
            <v>0</v>
          </cell>
          <cell r="DO46">
            <v>0</v>
          </cell>
          <cell r="DS46">
            <v>0</v>
          </cell>
          <cell r="DT46">
            <v>0</v>
          </cell>
          <cell r="DU46">
            <v>0</v>
          </cell>
          <cell r="ED46" t="str">
            <v>G:\Habitat\OPERATIONNEL HABITAT\02- Operations\Photothèque\image non disponible.jpg</v>
          </cell>
          <cell r="EE46" t="str">
            <v>G:\Habitat\OPERATIONNEL HABITAT\02- Operations\Photothèque\image non disponible.jpg</v>
          </cell>
        </row>
        <row r="47">
          <cell r="A47" t="str">
            <v>BOIS COURT</v>
          </cell>
          <cell r="B47">
            <v>9738</v>
          </cell>
          <cell r="C47" t="str">
            <v>SUD</v>
          </cell>
          <cell r="D47" t="str">
            <v>Tampon</v>
          </cell>
          <cell r="F47">
            <v>20</v>
          </cell>
          <cell r="G47" t="str">
            <v>nd</v>
          </cell>
          <cell r="J47" t="str">
            <v>MV</v>
          </cell>
          <cell r="K47" t="str">
            <v>FONCIER</v>
          </cell>
          <cell r="M47" t="str">
            <v>autres</v>
          </cell>
          <cell r="N47" t="str">
            <v>N.A.</v>
          </cell>
          <cell r="O47" t="str">
            <v>PE</v>
          </cell>
          <cell r="P47" t="str">
            <v>CS</v>
          </cell>
          <cell r="R47">
            <v>2011</v>
          </cell>
          <cell r="T47" t="str">
            <v>Terrain porté par l'EPFR - Etude de faisabilité financée par DDE mais en attente de la décision de financement</v>
          </cell>
          <cell r="U47" t="str">
            <v>GAZUT</v>
          </cell>
          <cell r="V47" t="str">
            <v>D - ESQUISSES</v>
          </cell>
          <cell r="W47">
            <v>39933</v>
          </cell>
          <cell r="AA47" t="str">
            <v/>
          </cell>
          <cell r="AB47">
            <v>39524</v>
          </cell>
          <cell r="AC47" t="str">
            <v>v</v>
          </cell>
          <cell r="AE47">
            <v>40040</v>
          </cell>
          <cell r="AH47">
            <v>40053</v>
          </cell>
          <cell r="AI47" t="str">
            <v/>
          </cell>
          <cell r="AJ47">
            <v>40237</v>
          </cell>
          <cell r="AK47" t="str">
            <v/>
          </cell>
          <cell r="AL47">
            <v>6.0494476591267752</v>
          </cell>
          <cell r="AM47">
            <v>2010</v>
          </cell>
          <cell r="AN47">
            <v>16</v>
          </cell>
          <cell r="AO47">
            <v>40722</v>
          </cell>
          <cell r="AP47">
            <v>40737</v>
          </cell>
          <cell r="AQ47" t="str">
            <v/>
          </cell>
          <cell r="AR47">
            <v>2011</v>
          </cell>
          <cell r="CJ47" t="str">
            <v>-</v>
          </cell>
          <cell r="CK47" t="str">
            <v>-</v>
          </cell>
          <cell r="CL47" t="str">
            <v>-</v>
          </cell>
          <cell r="CM47" t="str">
            <v>-</v>
          </cell>
          <cell r="CN47">
            <v>0</v>
          </cell>
          <cell r="CQ47" t="str">
            <v>non</v>
          </cell>
          <cell r="CX47">
            <v>0</v>
          </cell>
          <cell r="DE47">
            <v>0</v>
          </cell>
          <cell r="DJ47">
            <v>0</v>
          </cell>
          <cell r="DO47">
            <v>0</v>
          </cell>
          <cell r="DS47">
            <v>0</v>
          </cell>
          <cell r="DT47">
            <v>0</v>
          </cell>
          <cell r="DU47">
            <v>0</v>
          </cell>
        </row>
        <row r="48">
          <cell r="A48" t="str">
            <v>BOIS COURT - LA PEPINIERE</v>
          </cell>
          <cell r="C48" t="str">
            <v>SUD</v>
          </cell>
          <cell r="D48" t="str">
            <v>Tampon</v>
          </cell>
          <cell r="E48" t="str">
            <v>LA PEPINIERE</v>
          </cell>
          <cell r="F48">
            <v>23</v>
          </cell>
          <cell r="G48" t="str">
            <v>PSLA</v>
          </cell>
          <cell r="J48" t="str">
            <v>IND</v>
          </cell>
          <cell r="N48" t="str">
            <v>N.A.</v>
          </cell>
          <cell r="R48">
            <v>2011</v>
          </cell>
          <cell r="T48" t="str">
            <v>Conception réalisation (ARHES ?)</v>
          </cell>
          <cell r="V48" t="str">
            <v>B - ETUDE PRE-OP</v>
          </cell>
          <cell r="AA48" t="str">
            <v/>
          </cell>
          <cell r="AC48" t="str">
            <v/>
          </cell>
          <cell r="AI48" t="str">
            <v/>
          </cell>
          <cell r="AK48" t="str">
            <v/>
          </cell>
          <cell r="AL48">
            <v>0</v>
          </cell>
          <cell r="AQ48" t="str">
            <v/>
          </cell>
          <cell r="CJ48" t="str">
            <v>-</v>
          </cell>
          <cell r="CK48" t="str">
            <v>-</v>
          </cell>
          <cell r="CL48" t="str">
            <v>-</v>
          </cell>
          <cell r="CM48" t="str">
            <v>-</v>
          </cell>
          <cell r="CN48">
            <v>0</v>
          </cell>
          <cell r="CQ48" t="str">
            <v>non</v>
          </cell>
          <cell r="CX48">
            <v>0</v>
          </cell>
          <cell r="DE48">
            <v>0</v>
          </cell>
          <cell r="DJ48">
            <v>0</v>
          </cell>
          <cell r="DO48">
            <v>0</v>
          </cell>
          <cell r="DS48">
            <v>0</v>
          </cell>
          <cell r="DT48">
            <v>0</v>
          </cell>
          <cell r="DU48">
            <v>0</v>
          </cell>
          <cell r="ED48" t="str">
            <v>G:\Habitat\OPERATIONNEL HABITAT\02- Operations\Photothèque\image non disponible.jpg</v>
          </cell>
          <cell r="EE48" t="str">
            <v>G:\Habitat\OPERATIONNEL HABITAT\02- Operations\Photothèque\image non disponible.jpg</v>
          </cell>
        </row>
        <row r="49">
          <cell r="A49" t="str">
            <v>BOIS COURT - LA PEPINIERE -ARHES</v>
          </cell>
          <cell r="C49" t="str">
            <v>SUD</v>
          </cell>
          <cell r="D49" t="str">
            <v>Tampon</v>
          </cell>
          <cell r="E49" t="str">
            <v>LA PEPINIERE</v>
          </cell>
          <cell r="F49">
            <v>23</v>
          </cell>
          <cell r="G49" t="str">
            <v>nd</v>
          </cell>
          <cell r="J49" t="str">
            <v>MV</v>
          </cell>
          <cell r="N49" t="str">
            <v>N.A.</v>
          </cell>
          <cell r="R49">
            <v>2009</v>
          </cell>
          <cell r="T49" t="str">
            <v>Partenariat ARHES</v>
          </cell>
          <cell r="AA49" t="str">
            <v/>
          </cell>
          <cell r="AC49" t="str">
            <v/>
          </cell>
          <cell r="AI49" t="str">
            <v/>
          </cell>
          <cell r="AK49" t="str">
            <v/>
          </cell>
          <cell r="AL49">
            <v>0</v>
          </cell>
          <cell r="AQ49" t="str">
            <v/>
          </cell>
          <cell r="CJ49" t="str">
            <v>-</v>
          </cell>
          <cell r="CK49" t="str">
            <v>INGEPAR</v>
          </cell>
          <cell r="CL49" t="str">
            <v>-</v>
          </cell>
          <cell r="CM49" t="str">
            <v>-</v>
          </cell>
          <cell r="CN49">
            <v>0</v>
          </cell>
          <cell r="CQ49" t="str">
            <v>non</v>
          </cell>
          <cell r="CX49">
            <v>0</v>
          </cell>
          <cell r="DE49">
            <v>0</v>
          </cell>
          <cell r="DJ49">
            <v>0</v>
          </cell>
          <cell r="DO49">
            <v>0</v>
          </cell>
          <cell r="DS49">
            <v>0</v>
          </cell>
          <cell r="DT49">
            <v>0</v>
          </cell>
          <cell r="DU49">
            <v>0</v>
          </cell>
          <cell r="DV49" t="str">
            <v>ARHES</v>
          </cell>
          <cell r="ED49" t="str">
            <v>G:\Habitat\OPERATIONNEL HABITAT\02- Operations\Photothèque\image non disponible.jpg</v>
          </cell>
          <cell r="EE49" t="str">
            <v>G:\Habitat\OPERATIONNEL HABITAT\02- Operations\Photothèque\image non disponible.jpg</v>
          </cell>
        </row>
        <row r="50">
          <cell r="A50" t="str">
            <v xml:space="preserve">BOIS DE NEFLES </v>
          </cell>
          <cell r="B50" t="str">
            <v>xxxx</v>
          </cell>
          <cell r="C50" t="str">
            <v>NORD</v>
          </cell>
          <cell r="D50" t="str">
            <v>Saint-Denis</v>
          </cell>
          <cell r="E50" t="str">
            <v xml:space="preserve">ZAC  PENTE ZANANAS </v>
          </cell>
          <cell r="F50">
            <v>20</v>
          </cell>
          <cell r="G50" t="str">
            <v>LESG</v>
          </cell>
          <cell r="J50" t="str">
            <v>IND</v>
          </cell>
          <cell r="N50" t="str">
            <v>BS</v>
          </cell>
          <cell r="R50">
            <v>2011</v>
          </cell>
          <cell r="V50" t="str">
            <v>A - NON LANCE</v>
          </cell>
          <cell r="X50" t="str">
            <v/>
          </cell>
          <cell r="AA50" t="str">
            <v/>
          </cell>
          <cell r="AC50" t="str">
            <v/>
          </cell>
          <cell r="AF50" t="str">
            <v/>
          </cell>
          <cell r="AI50" t="str">
            <v/>
          </cell>
          <cell r="AK50" t="str">
            <v/>
          </cell>
          <cell r="AL50">
            <v>0</v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CJ50" t="str">
            <v>-</v>
          </cell>
          <cell r="CK50" t="str">
            <v>-</v>
          </cell>
          <cell r="CL50" t="str">
            <v>-</v>
          </cell>
          <cell r="CM50" t="str">
            <v>-</v>
          </cell>
          <cell r="CN50">
            <v>0</v>
          </cell>
          <cell r="CQ50" t="str">
            <v>non</v>
          </cell>
          <cell r="CX50">
            <v>0</v>
          </cell>
          <cell r="DE50">
            <v>0</v>
          </cell>
          <cell r="DJ50">
            <v>0</v>
          </cell>
          <cell r="DO50">
            <v>0</v>
          </cell>
          <cell r="DS50">
            <v>0</v>
          </cell>
          <cell r="DT50">
            <v>0</v>
          </cell>
          <cell r="DU50">
            <v>0</v>
          </cell>
          <cell r="ED50" t="str">
            <v>G:\Habitat\OPERATIONNEL HABITAT\02- Operations\Photothèque\image non disponible.jpg</v>
          </cell>
          <cell r="EE50" t="str">
            <v>G:\Habitat\OPERATIONNEL HABITAT\02- Operations\Photothèque\image non disponible.jpg</v>
          </cell>
        </row>
        <row r="51">
          <cell r="A51" t="str">
            <v>BOIS DE NEFLES  3</v>
          </cell>
          <cell r="C51" t="str">
            <v>OUEST</v>
          </cell>
          <cell r="D51" t="str">
            <v>Saint-Leu</v>
          </cell>
          <cell r="E51" t="str">
            <v>RHI BOIS DE NEFLES</v>
          </cell>
          <cell r="F51">
            <v>5</v>
          </cell>
          <cell r="G51" t="str">
            <v>LLS</v>
          </cell>
          <cell r="J51" t="str">
            <v>IND</v>
          </cell>
          <cell r="K51" t="str">
            <v>CF</v>
          </cell>
          <cell r="L51" t="str">
            <v>SIDR</v>
          </cell>
          <cell r="N51" t="str">
            <v>PC</v>
          </cell>
          <cell r="Q51" t="str">
            <v>SG</v>
          </cell>
          <cell r="R51">
            <v>2010</v>
          </cell>
          <cell r="AA51" t="str">
            <v/>
          </cell>
          <cell r="AC51" t="str">
            <v/>
          </cell>
          <cell r="AI51" t="str">
            <v/>
          </cell>
          <cell r="AK51" t="str">
            <v/>
          </cell>
          <cell r="AL51">
            <v>0</v>
          </cell>
          <cell r="AQ51" t="str">
            <v/>
          </cell>
          <cell r="CJ51" t="str">
            <v>-</v>
          </cell>
          <cell r="CK51" t="str">
            <v>-</v>
          </cell>
          <cell r="CL51" t="str">
            <v>-</v>
          </cell>
          <cell r="CM51" t="str">
            <v>-</v>
          </cell>
          <cell r="CN51">
            <v>0</v>
          </cell>
          <cell r="CQ51" t="str">
            <v>non</v>
          </cell>
          <cell r="CX51">
            <v>0</v>
          </cell>
          <cell r="DE51">
            <v>0</v>
          </cell>
          <cell r="DJ51">
            <v>0</v>
          </cell>
          <cell r="DO51">
            <v>0</v>
          </cell>
          <cell r="DS51">
            <v>0</v>
          </cell>
          <cell r="DT51">
            <v>0</v>
          </cell>
          <cell r="DU51">
            <v>0</v>
          </cell>
          <cell r="ED51" t="str">
            <v>G:\Habitat\OPERATIONNEL HABITAT\02- Operations\Photothèque\image non disponible.jpg</v>
          </cell>
          <cell r="EE51" t="str">
            <v>G:\Habitat\OPERATIONNEL HABITAT\02- Operations\Photothèque\image non disponible.jpg</v>
          </cell>
        </row>
        <row r="52">
          <cell r="A52" t="str">
            <v>BOIS DE NEFLES  2</v>
          </cell>
          <cell r="B52" t="str">
            <v>xxxx</v>
          </cell>
          <cell r="C52" t="str">
            <v>OUEST</v>
          </cell>
          <cell r="D52" t="str">
            <v>Saint-Leu</v>
          </cell>
          <cell r="E52" t="str">
            <v>RHI BOIS DE NEFLES</v>
          </cell>
          <cell r="F52">
            <v>32</v>
          </cell>
          <cell r="G52" t="str">
            <v>LESG</v>
          </cell>
          <cell r="J52" t="str">
            <v>IND</v>
          </cell>
          <cell r="K52" t="str">
            <v>CF</v>
          </cell>
          <cell r="L52" t="str">
            <v>SIDR</v>
          </cell>
          <cell r="N52" t="str">
            <v>BS</v>
          </cell>
          <cell r="Q52" t="str">
            <v>SG</v>
          </cell>
          <cell r="R52">
            <v>2010</v>
          </cell>
          <cell r="AA52" t="str">
            <v/>
          </cell>
          <cell r="AC52" t="str">
            <v/>
          </cell>
          <cell r="AI52" t="str">
            <v/>
          </cell>
          <cell r="AK52" t="str">
            <v/>
          </cell>
          <cell r="AL52">
            <v>0</v>
          </cell>
          <cell r="AQ52" t="str">
            <v/>
          </cell>
          <cell r="CJ52" t="str">
            <v>-</v>
          </cell>
          <cell r="CK52" t="str">
            <v>-</v>
          </cell>
          <cell r="CL52" t="str">
            <v>-</v>
          </cell>
          <cell r="CM52" t="str">
            <v>-</v>
          </cell>
          <cell r="CN52">
            <v>0</v>
          </cell>
          <cell r="CQ52" t="str">
            <v>non</v>
          </cell>
          <cell r="CX52">
            <v>0</v>
          </cell>
          <cell r="DE52">
            <v>0</v>
          </cell>
          <cell r="DJ52">
            <v>0</v>
          </cell>
          <cell r="DO52">
            <v>0</v>
          </cell>
          <cell r="DS52">
            <v>0</v>
          </cell>
          <cell r="DT52">
            <v>0</v>
          </cell>
          <cell r="DU52">
            <v>0</v>
          </cell>
          <cell r="ED52" t="str">
            <v>G:\Habitat\OPERATIONNEL HABITAT\02- Operations\Photothèque\image non disponible.jpg</v>
          </cell>
          <cell r="EE52" t="str">
            <v>G:\Habitat\OPERATIONNEL HABITAT\02- Operations\Photothèque\image non disponible.jpg</v>
          </cell>
        </row>
        <row r="53">
          <cell r="A53" t="str">
            <v>BOIS DE NEFLES (LES CITRONNIERS)</v>
          </cell>
          <cell r="B53">
            <v>9728</v>
          </cell>
          <cell r="C53" t="str">
            <v>OUEST</v>
          </cell>
          <cell r="D53" t="str">
            <v>Saint-Leu</v>
          </cell>
          <cell r="E53" t="str">
            <v>RHI BOIS DE NEFLES</v>
          </cell>
          <cell r="F53">
            <v>43</v>
          </cell>
          <cell r="G53" t="str">
            <v>LLTS</v>
          </cell>
          <cell r="J53" t="str">
            <v>COL</v>
          </cell>
          <cell r="K53" t="str">
            <v>CF</v>
          </cell>
          <cell r="L53" t="str">
            <v>SIDR</v>
          </cell>
          <cell r="M53" t="str">
            <v>acq en DUP</v>
          </cell>
          <cell r="N53" t="str">
            <v>PC</v>
          </cell>
          <cell r="O53" t="str">
            <v>DL</v>
          </cell>
          <cell r="P53" t="str">
            <v>AM</v>
          </cell>
          <cell r="Q53" t="str">
            <v>SG</v>
          </cell>
          <cell r="R53">
            <v>2009</v>
          </cell>
          <cell r="S53">
            <v>0.25</v>
          </cell>
          <cell r="T53" t="str">
            <v>Maintien PPA 2009 malgrés risque foncier</v>
          </cell>
          <cell r="U53" t="str">
            <v>BERTIN LEBEIGLE</v>
          </cell>
          <cell r="V53" t="str">
            <v>E - APS / PC</v>
          </cell>
          <cell r="W53">
            <v>39902</v>
          </cell>
          <cell r="AA53" t="str">
            <v/>
          </cell>
          <cell r="AB53">
            <v>39887</v>
          </cell>
          <cell r="AC53" t="str">
            <v>v</v>
          </cell>
          <cell r="AE53">
            <v>40040</v>
          </cell>
          <cell r="AH53">
            <v>40024</v>
          </cell>
          <cell r="AI53" t="str">
            <v/>
          </cell>
          <cell r="AJ53">
            <v>40147</v>
          </cell>
          <cell r="AK53" t="str">
            <v/>
          </cell>
          <cell r="AL53">
            <v>4.0439242503945287</v>
          </cell>
          <cell r="AM53">
            <v>2009</v>
          </cell>
          <cell r="AN53">
            <v>17</v>
          </cell>
          <cell r="AO53">
            <v>40663</v>
          </cell>
          <cell r="AP53">
            <v>40678</v>
          </cell>
          <cell r="AQ53" t="str">
            <v/>
          </cell>
          <cell r="AR53">
            <v>2011</v>
          </cell>
          <cell r="CJ53" t="str">
            <v>-</v>
          </cell>
          <cell r="CK53" t="str">
            <v>-</v>
          </cell>
          <cell r="CL53" t="str">
            <v>-</v>
          </cell>
          <cell r="CM53" t="str">
            <v>-</v>
          </cell>
          <cell r="CN53">
            <v>0</v>
          </cell>
          <cell r="CQ53" t="str">
            <v>non</v>
          </cell>
          <cell r="CX53">
            <v>0</v>
          </cell>
          <cell r="DE53">
            <v>0</v>
          </cell>
          <cell r="DJ53">
            <v>0</v>
          </cell>
          <cell r="DO53">
            <v>0</v>
          </cell>
          <cell r="DS53">
            <v>0</v>
          </cell>
          <cell r="DT53">
            <v>0</v>
          </cell>
          <cell r="DU53">
            <v>0</v>
          </cell>
          <cell r="ED53" t="str">
            <v>G:\Habitat\OPERATIONNEL HABITAT\02- Operations\Photothèque\image non disponible.jpg</v>
          </cell>
          <cell r="EE53" t="str">
            <v>G:\Habitat\OPERATIONNEL HABITAT\02- Operations\Photothèque\image non disponible.jpg</v>
          </cell>
        </row>
        <row r="54">
          <cell r="A54" t="str">
            <v>BORNEO</v>
          </cell>
          <cell r="B54">
            <v>9626</v>
          </cell>
          <cell r="C54" t="str">
            <v>SUD</v>
          </cell>
          <cell r="D54" t="str">
            <v>Saint-Louis</v>
          </cell>
          <cell r="E54" t="str">
            <v>ZAC AVENIR</v>
          </cell>
          <cell r="F54">
            <v>38</v>
          </cell>
          <cell r="G54" t="str">
            <v>LLTS</v>
          </cell>
          <cell r="J54" t="str">
            <v>COL</v>
          </cell>
          <cell r="K54" t="str">
            <v>CF</v>
          </cell>
          <cell r="L54" t="str">
            <v>SIDR</v>
          </cell>
          <cell r="M54" t="str">
            <v>maitrisé</v>
          </cell>
          <cell r="N54" t="str">
            <v>PC</v>
          </cell>
          <cell r="O54" t="str">
            <v>DL</v>
          </cell>
          <cell r="P54" t="str">
            <v>CS</v>
          </cell>
          <cell r="Q54" t="str">
            <v>HBM</v>
          </cell>
          <cell r="R54">
            <v>2006</v>
          </cell>
          <cell r="S54">
            <v>1</v>
          </cell>
          <cell r="T54" t="str">
            <v>temoin 5/12/2007</v>
          </cell>
          <cell r="U54" t="str">
            <v>N GROUARD</v>
          </cell>
          <cell r="V54" t="str">
            <v>L - CHANTIER EN COURS</v>
          </cell>
          <cell r="W54">
            <v>38700</v>
          </cell>
          <cell r="X54" t="str">
            <v>d</v>
          </cell>
          <cell r="Y54" t="str">
            <v>97441405A0637</v>
          </cell>
          <cell r="Z54">
            <v>38758</v>
          </cell>
          <cell r="AA54" t="str">
            <v>o</v>
          </cell>
          <cell r="AB54">
            <v>38881</v>
          </cell>
          <cell r="AC54" t="str">
            <v>v</v>
          </cell>
          <cell r="AD54">
            <v>38883</v>
          </cell>
          <cell r="AE54">
            <v>38798</v>
          </cell>
          <cell r="AF54" t="str">
            <v>f</v>
          </cell>
          <cell r="AG54">
            <v>39024</v>
          </cell>
          <cell r="AH54">
            <v>38936</v>
          </cell>
          <cell r="AI54" t="str">
            <v>ao</v>
          </cell>
          <cell r="AJ54">
            <v>39139</v>
          </cell>
          <cell r="AK54" t="str">
            <v/>
          </cell>
          <cell r="AL54">
            <v>6.6741188847974753</v>
          </cell>
          <cell r="AM54">
            <v>2007</v>
          </cell>
          <cell r="AN54">
            <v>14</v>
          </cell>
          <cell r="AO54">
            <v>39564</v>
          </cell>
          <cell r="AP54">
            <v>39603</v>
          </cell>
          <cell r="AQ54" t="str">
            <v>li</v>
          </cell>
          <cell r="AR54">
            <v>2008</v>
          </cell>
          <cell r="AS54">
            <v>2</v>
          </cell>
          <cell r="AT54">
            <v>34</v>
          </cell>
          <cell r="AW54">
            <v>11</v>
          </cell>
          <cell r="AX54">
            <v>59</v>
          </cell>
          <cell r="BA54">
            <v>13</v>
          </cell>
          <cell r="BB54">
            <v>71</v>
          </cell>
          <cell r="BE54">
            <v>10</v>
          </cell>
          <cell r="BF54">
            <v>83</v>
          </cell>
          <cell r="BI54">
            <v>2</v>
          </cell>
          <cell r="BJ54">
            <v>93</v>
          </cell>
          <cell r="BK54">
            <v>38</v>
          </cell>
          <cell r="BL54">
            <v>4.5</v>
          </cell>
          <cell r="BM54">
            <v>0.82</v>
          </cell>
          <cell r="BN54">
            <v>0.3</v>
          </cell>
          <cell r="BO54" t="str">
            <v>transmis</v>
          </cell>
          <cell r="BP54">
            <v>0.7</v>
          </cell>
          <cell r="BQ54" t="str">
            <v>transmis</v>
          </cell>
          <cell r="BX54" t="str">
            <v>en attente garanties emprunts</v>
          </cell>
          <cell r="BY54">
            <v>2922</v>
          </cell>
          <cell r="BZ54">
            <v>4477</v>
          </cell>
          <cell r="CA54">
            <v>2964.8</v>
          </cell>
          <cell r="CE54" t="str">
            <v>ECS ind</v>
          </cell>
          <cell r="CF54">
            <v>136900</v>
          </cell>
          <cell r="CG54">
            <v>41070</v>
          </cell>
          <cell r="CH54">
            <v>61605</v>
          </cell>
          <cell r="CI54">
            <v>34225</v>
          </cell>
          <cell r="CJ54" t="str">
            <v>-</v>
          </cell>
          <cell r="CK54" t="str">
            <v>-</v>
          </cell>
          <cell r="CL54" t="str">
            <v>-</v>
          </cell>
          <cell r="CM54" t="str">
            <v>-</v>
          </cell>
          <cell r="CN54">
            <v>0</v>
          </cell>
          <cell r="CQ54" t="str">
            <v>oui</v>
          </cell>
          <cell r="CX54">
            <v>0</v>
          </cell>
          <cell r="DE54">
            <v>102675</v>
          </cell>
          <cell r="DJ54">
            <v>102675</v>
          </cell>
          <cell r="DO54">
            <v>0</v>
          </cell>
          <cell r="DQ54">
            <v>120582</v>
          </cell>
          <cell r="DR54">
            <v>33250</v>
          </cell>
          <cell r="DS54">
            <v>153832</v>
          </cell>
          <cell r="DT54">
            <v>307664</v>
          </cell>
          <cell r="DU54">
            <v>410339</v>
          </cell>
          <cell r="ED54" t="str">
            <v>G:\Habitat\OPERATIONNEL HABITAT\02- Operations\Photothèque\images locatifs\BORNEO\pers esquisse rue.jpg</v>
          </cell>
          <cell r="EE54" t="str">
            <v>G:\Habitat\OPERATIONNEL HABITAT\02- Operations\Photothèque\images locatifs\BORNEO\pers esquisse interieur.jpg</v>
          </cell>
        </row>
        <row r="55">
          <cell r="A55" t="str">
            <v>BOUGAINVILLE</v>
          </cell>
          <cell r="B55">
            <v>9731</v>
          </cell>
          <cell r="C55" t="str">
            <v>NORD</v>
          </cell>
          <cell r="D55" t="str">
            <v>Saint-Denis</v>
          </cell>
          <cell r="E55" t="str">
            <v xml:space="preserve">BAS DE LA RIVIERE </v>
          </cell>
          <cell r="F55">
            <v>50</v>
          </cell>
          <cell r="G55" t="str">
            <v>LLTS</v>
          </cell>
          <cell r="J55" t="str">
            <v>COL</v>
          </cell>
          <cell r="K55" t="str">
            <v>RF</v>
          </cell>
          <cell r="M55" t="str">
            <v>prob foncier</v>
          </cell>
          <cell r="N55" t="str">
            <v>JPM</v>
          </cell>
          <cell r="O55" t="str">
            <v>PE</v>
          </cell>
          <cell r="P55" t="str">
            <v>LV</v>
          </cell>
          <cell r="R55">
            <v>2010</v>
          </cell>
          <cell r="T55" t="str">
            <v>Retard des travaux d'endiguement de la rivière (démarrage des travaux mars 2009)impliquant une impossibilté de déposer le PC - projet à présenter à la DDE &amp; commune - Risque de perte de 8 lgts et 2 commerces suite à l'aménagement du carrefour prévu par la</v>
          </cell>
          <cell r="U55" t="str">
            <v>procedure formalisée</v>
          </cell>
          <cell r="V55" t="str">
            <v>C - PROGRAMME</v>
          </cell>
          <cell r="W55">
            <v>39994</v>
          </cell>
          <cell r="AA55" t="str">
            <v/>
          </cell>
          <cell r="AB55">
            <v>39979</v>
          </cell>
          <cell r="AC55" t="str">
            <v/>
          </cell>
          <cell r="AE55">
            <v>40359</v>
          </cell>
          <cell r="AH55">
            <v>40344</v>
          </cell>
          <cell r="AI55" t="str">
            <v/>
          </cell>
          <cell r="AJ55">
            <v>40527</v>
          </cell>
          <cell r="AK55" t="str">
            <v/>
          </cell>
          <cell r="AL55">
            <v>6.0165702261967384</v>
          </cell>
          <cell r="AM55">
            <v>2010</v>
          </cell>
          <cell r="AN55">
            <v>16</v>
          </cell>
          <cell r="AO55">
            <v>41014</v>
          </cell>
          <cell r="AP55">
            <v>41029</v>
          </cell>
          <cell r="AQ55" t="str">
            <v/>
          </cell>
          <cell r="AR55">
            <v>2011</v>
          </cell>
          <cell r="CJ55" t="str">
            <v>-</v>
          </cell>
          <cell r="CK55" t="str">
            <v>-</v>
          </cell>
          <cell r="CL55" t="str">
            <v>-</v>
          </cell>
          <cell r="CM55" t="str">
            <v>-</v>
          </cell>
          <cell r="CN55">
            <v>0</v>
          </cell>
          <cell r="CQ55" t="str">
            <v>non</v>
          </cell>
          <cell r="CX55">
            <v>0</v>
          </cell>
          <cell r="DE55">
            <v>0</v>
          </cell>
          <cell r="DJ55">
            <v>0</v>
          </cell>
          <cell r="DO55">
            <v>0</v>
          </cell>
          <cell r="DS55">
            <v>0</v>
          </cell>
          <cell r="DT55">
            <v>0</v>
          </cell>
          <cell r="DU55">
            <v>0</v>
          </cell>
          <cell r="ED55" t="str">
            <v>G:\Habitat\OPERATIONNEL HABITAT\02- Operations\Photothèque\image non disponible.jpg</v>
          </cell>
          <cell r="EE55" t="str">
            <v>G:\Habitat\OPERATIONNEL HABITAT\02- Operations\Photothèque\image non disponible.jpg</v>
          </cell>
          <cell r="EX55" t="str">
            <v>AH 104</v>
          </cell>
        </row>
        <row r="56">
          <cell r="A56" t="str">
            <v>BOUL BOUL</v>
          </cell>
          <cell r="B56">
            <v>9490</v>
          </cell>
          <cell r="C56" t="str">
            <v>OUEST</v>
          </cell>
          <cell r="D56" t="str">
            <v>Port</v>
          </cell>
          <cell r="E56" t="str">
            <v>PRU LE PORT</v>
          </cell>
          <cell r="F56">
            <v>16</v>
          </cell>
          <cell r="G56" t="str">
            <v>LESG</v>
          </cell>
          <cell r="J56" t="str">
            <v>IND</v>
          </cell>
          <cell r="K56" t="str">
            <v>CF</v>
          </cell>
          <cell r="L56" t="str">
            <v>SIDR</v>
          </cell>
          <cell r="N56" t="str">
            <v>EC</v>
          </cell>
          <cell r="O56" t="str">
            <v>FG</v>
          </cell>
          <cell r="P56" t="str">
            <v>LV</v>
          </cell>
          <cell r="Q56" t="str">
            <v>CP</v>
          </cell>
          <cell r="R56">
            <v>2003</v>
          </cell>
          <cell r="U56" t="str">
            <v>ATELIER GAZUT</v>
          </cell>
          <cell r="V56" t="str">
            <v>M - LIVRE/GPA</v>
          </cell>
          <cell r="W56">
            <v>37820</v>
          </cell>
          <cell r="X56" t="str">
            <v>d</v>
          </cell>
          <cell r="Z56">
            <v>37903</v>
          </cell>
          <cell r="AA56" t="str">
            <v>o</v>
          </cell>
          <cell r="AB56" t="str">
            <v>validé</v>
          </cell>
          <cell r="AC56" t="str">
            <v/>
          </cell>
          <cell r="AD56">
            <v>0</v>
          </cell>
          <cell r="AE56">
            <v>37915</v>
          </cell>
          <cell r="AF56" t="str">
            <v>f</v>
          </cell>
          <cell r="AG56">
            <v>37973</v>
          </cell>
          <cell r="AH56">
            <v>38518</v>
          </cell>
          <cell r="AI56" t="str">
            <v>ao</v>
          </cell>
          <cell r="AJ56">
            <v>38626</v>
          </cell>
          <cell r="AK56" t="str">
            <v/>
          </cell>
          <cell r="AL56">
            <v>3.550762756443977</v>
          </cell>
          <cell r="AM56">
            <v>2005</v>
          </cell>
          <cell r="AN56">
            <v>14</v>
          </cell>
          <cell r="AO56">
            <v>39052</v>
          </cell>
          <cell r="AP56">
            <v>39187</v>
          </cell>
          <cell r="AQ56" t="str">
            <v>li</v>
          </cell>
          <cell r="AR56">
            <v>2007</v>
          </cell>
          <cell r="CJ56" t="str">
            <v>-</v>
          </cell>
          <cell r="CK56" t="str">
            <v>-</v>
          </cell>
          <cell r="CL56" t="str">
            <v>-</v>
          </cell>
          <cell r="CM56" t="str">
            <v>-</v>
          </cell>
          <cell r="CN56">
            <v>0</v>
          </cell>
          <cell r="CQ56" t="str">
            <v>oui</v>
          </cell>
          <cell r="CX56">
            <v>0</v>
          </cell>
          <cell r="DE56">
            <v>0</v>
          </cell>
          <cell r="DJ56">
            <v>0</v>
          </cell>
          <cell r="DO56">
            <v>0</v>
          </cell>
          <cell r="DS56">
            <v>0</v>
          </cell>
          <cell r="DT56">
            <v>0</v>
          </cell>
          <cell r="DU56">
            <v>0</v>
          </cell>
          <cell r="ED56" t="str">
            <v>G:\Habitat\OPERATIONNEL HABITAT\02- Operations\Photothèque\images casevo\boulboul\boulboul.gif</v>
          </cell>
          <cell r="EE56" t="str">
            <v>G:\Habitat\OPERATIONNEL HABITAT\02- Operations\Photothèque\image non disponible.jpg</v>
          </cell>
        </row>
        <row r="57">
          <cell r="A57" t="str">
            <v>BRAS DES CHEVRETTES</v>
          </cell>
          <cell r="B57" t="str">
            <v>xxxx</v>
          </cell>
          <cell r="C57" t="str">
            <v>EST</v>
          </cell>
          <cell r="D57" t="str">
            <v>Saint-André</v>
          </cell>
          <cell r="F57">
            <v>12</v>
          </cell>
          <cell r="G57" t="str">
            <v>LESG</v>
          </cell>
          <cell r="J57" t="str">
            <v>IND</v>
          </cell>
          <cell r="K57" t="str">
            <v>CF</v>
          </cell>
          <cell r="L57" t="str">
            <v>SIDR</v>
          </cell>
          <cell r="N57" t="str">
            <v>BB</v>
          </cell>
          <cell r="Q57" t="str">
            <v>SPG</v>
          </cell>
          <cell r="R57">
            <v>2012</v>
          </cell>
          <cell r="V57" t="str">
            <v>A - NON LANCE</v>
          </cell>
          <cell r="X57" t="str">
            <v/>
          </cell>
          <cell r="AA57" t="str">
            <v/>
          </cell>
          <cell r="AC57" t="str">
            <v/>
          </cell>
          <cell r="AF57" t="str">
            <v/>
          </cell>
          <cell r="AI57" t="str">
            <v/>
          </cell>
          <cell r="AK57" t="str">
            <v/>
          </cell>
          <cell r="AL57">
            <v>0</v>
          </cell>
          <cell r="AM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CJ57" t="str">
            <v>-</v>
          </cell>
          <cell r="CK57" t="str">
            <v>-</v>
          </cell>
          <cell r="CL57" t="str">
            <v>-</v>
          </cell>
          <cell r="CM57" t="str">
            <v>-</v>
          </cell>
          <cell r="CN57">
            <v>0</v>
          </cell>
          <cell r="CQ57" t="str">
            <v>non</v>
          </cell>
          <cell r="CX57">
            <v>0</v>
          </cell>
          <cell r="DE57">
            <v>0</v>
          </cell>
          <cell r="DJ57">
            <v>0</v>
          </cell>
          <cell r="DO57">
            <v>0</v>
          </cell>
          <cell r="DS57">
            <v>0</v>
          </cell>
          <cell r="DT57">
            <v>0</v>
          </cell>
          <cell r="DU57">
            <v>0</v>
          </cell>
          <cell r="ED57" t="str">
            <v>G:\Habitat\OPERATIONNEL HABITAT\02- Operations\Photothèque\image non disponible.jpg</v>
          </cell>
          <cell r="EE57" t="str">
            <v>G:\Habitat\OPERATIONNEL HABITAT\02- Operations\Photothèque\image non disponible.jpg</v>
          </cell>
        </row>
        <row r="58">
          <cell r="A58" t="str">
            <v>BRAS DES CHEVRETTES</v>
          </cell>
          <cell r="C58" t="str">
            <v>EST</v>
          </cell>
          <cell r="D58" t="str">
            <v>Saint-André</v>
          </cell>
          <cell r="F58">
            <v>6</v>
          </cell>
          <cell r="G58" t="str">
            <v>LLS</v>
          </cell>
          <cell r="J58" t="str">
            <v>IND</v>
          </cell>
          <cell r="K58" t="str">
            <v>CF</v>
          </cell>
          <cell r="L58" t="str">
            <v>SIDR</v>
          </cell>
          <cell r="N58" t="str">
            <v>BB</v>
          </cell>
          <cell r="Q58" t="str">
            <v>SPG</v>
          </cell>
          <cell r="R58">
            <v>2012</v>
          </cell>
          <cell r="V58" t="str">
            <v>A - NON LANCE</v>
          </cell>
          <cell r="X58" t="str">
            <v/>
          </cell>
          <cell r="AA58" t="str">
            <v/>
          </cell>
          <cell r="AC58" t="str">
            <v/>
          </cell>
          <cell r="AF58" t="str">
            <v/>
          </cell>
          <cell r="AI58" t="str">
            <v/>
          </cell>
          <cell r="AK58" t="str">
            <v/>
          </cell>
          <cell r="AL58">
            <v>0</v>
          </cell>
          <cell r="AM58" t="str">
            <v/>
          </cell>
          <cell r="AO58" t="str">
            <v/>
          </cell>
          <cell r="AP58" t="str">
            <v/>
          </cell>
          <cell r="AQ58" t="str">
            <v/>
          </cell>
          <cell r="CJ58" t="str">
            <v>-</v>
          </cell>
          <cell r="CK58" t="str">
            <v>-</v>
          </cell>
          <cell r="CL58" t="str">
            <v>-</v>
          </cell>
          <cell r="CM58" t="str">
            <v>-</v>
          </cell>
          <cell r="CN58">
            <v>0</v>
          </cell>
          <cell r="CQ58" t="str">
            <v>non</v>
          </cell>
          <cell r="CX58">
            <v>0</v>
          </cell>
          <cell r="DE58">
            <v>0</v>
          </cell>
          <cell r="DJ58">
            <v>0</v>
          </cell>
          <cell r="DO58">
            <v>0</v>
          </cell>
          <cell r="DS58">
            <v>0</v>
          </cell>
          <cell r="DT58">
            <v>0</v>
          </cell>
          <cell r="DU58">
            <v>0</v>
          </cell>
          <cell r="ED58" t="str">
            <v>G:\Habitat\OPERATIONNEL HABITAT\02- Operations\Photothèque\image non disponible.jpg</v>
          </cell>
          <cell r="EE58" t="str">
            <v>G:\Habitat\OPERATIONNEL HABITAT\02- Operations\Photothèque\image non disponible.jpg</v>
          </cell>
        </row>
        <row r="59">
          <cell r="A59" t="str">
            <v>CALISTO</v>
          </cell>
          <cell r="B59">
            <v>9384</v>
          </cell>
          <cell r="C59" t="str">
            <v>SUD</v>
          </cell>
          <cell r="D59" t="str">
            <v>Saint-Pierre</v>
          </cell>
          <cell r="E59" t="str">
            <v>RHI BASTER</v>
          </cell>
          <cell r="F59">
            <v>32</v>
          </cell>
          <cell r="G59" t="str">
            <v>LLTS</v>
          </cell>
          <cell r="J59" t="str">
            <v>COL</v>
          </cell>
          <cell r="K59" t="str">
            <v>CF</v>
          </cell>
          <cell r="L59" t="str">
            <v>SIDR</v>
          </cell>
          <cell r="N59" t="str">
            <v>N.A.</v>
          </cell>
          <cell r="O59" t="str">
            <v>GG</v>
          </cell>
          <cell r="P59" t="str">
            <v>AM</v>
          </cell>
          <cell r="R59">
            <v>2001</v>
          </cell>
          <cell r="T59" t="str">
            <v>ras</v>
          </cell>
          <cell r="U59" t="str">
            <v>BONNEVILLE</v>
          </cell>
          <cell r="V59" t="str">
            <v>M - LIVRE/GPA</v>
          </cell>
          <cell r="W59" t="str">
            <v>déposé</v>
          </cell>
          <cell r="X59" t="str">
            <v>d</v>
          </cell>
          <cell r="Y59" t="str">
            <v>97441601A0439</v>
          </cell>
          <cell r="Z59" t="str">
            <v>obtenu</v>
          </cell>
          <cell r="AA59" t="str">
            <v/>
          </cell>
          <cell r="AB59" t="str">
            <v>validé</v>
          </cell>
          <cell r="AC59" t="str">
            <v/>
          </cell>
          <cell r="AE59" t="str">
            <v>D</v>
          </cell>
          <cell r="AG59" t="str">
            <v>O</v>
          </cell>
          <cell r="AH59">
            <v>37411</v>
          </cell>
          <cell r="AI59" t="str">
            <v>ao</v>
          </cell>
          <cell r="AJ59">
            <v>37530</v>
          </cell>
          <cell r="AK59" t="str">
            <v/>
          </cell>
          <cell r="AL59">
            <v>3.9124145186743817</v>
          </cell>
          <cell r="AM59">
            <v>2002</v>
          </cell>
          <cell r="AN59">
            <v>14</v>
          </cell>
          <cell r="AO59">
            <v>37956</v>
          </cell>
          <cell r="AP59">
            <v>38330</v>
          </cell>
          <cell r="AQ59" t="str">
            <v>li</v>
          </cell>
          <cell r="AR59">
            <v>2004</v>
          </cell>
          <cell r="BO59" t="str">
            <v>signée</v>
          </cell>
          <cell r="BQ59" t="str">
            <v>signée</v>
          </cell>
          <cell r="BX59" t="str">
            <v>signé</v>
          </cell>
          <cell r="CA59">
            <v>2360.89</v>
          </cell>
          <cell r="CE59" t="str">
            <v>ECS ind</v>
          </cell>
          <cell r="CF59">
            <v>78109</v>
          </cell>
          <cell r="CG59">
            <v>23432</v>
          </cell>
          <cell r="CH59">
            <v>35149</v>
          </cell>
          <cell r="CI59">
            <v>19527</v>
          </cell>
          <cell r="CJ59" t="str">
            <v>-</v>
          </cell>
          <cell r="CK59" t="str">
            <v>-</v>
          </cell>
          <cell r="CL59" t="str">
            <v>-</v>
          </cell>
          <cell r="CM59" t="str">
            <v>-</v>
          </cell>
          <cell r="CN59">
            <v>0</v>
          </cell>
          <cell r="CQ59" t="str">
            <v>oui</v>
          </cell>
          <cell r="CR59">
            <v>209012</v>
          </cell>
          <cell r="CT59">
            <v>1635320</v>
          </cell>
          <cell r="CX59">
            <v>1844332</v>
          </cell>
          <cell r="DE59">
            <v>58581</v>
          </cell>
          <cell r="DJ59">
            <v>58581</v>
          </cell>
          <cell r="DO59">
            <v>0</v>
          </cell>
          <cell r="DQ59">
            <v>65306</v>
          </cell>
          <cell r="DR59">
            <v>19527</v>
          </cell>
          <cell r="DS59">
            <v>84833</v>
          </cell>
          <cell r="DT59">
            <v>169666</v>
          </cell>
          <cell r="DU59">
            <v>-1616085</v>
          </cell>
          <cell r="ED59" t="str">
            <v>G:\Habitat\OPERATIONNEL HABITAT\02- Operations\Photothèque\image non disponible.jpg</v>
          </cell>
          <cell r="EE59" t="str">
            <v>G:\Habitat\OPERATIONNEL HABITAT\02- Operations\Photothèque\image non disponible.jpg</v>
          </cell>
        </row>
        <row r="60">
          <cell r="A60" t="str">
            <v>CAMPBEL 3 LES</v>
          </cell>
          <cell r="C60" t="str">
            <v>OUEST</v>
          </cell>
          <cell r="D60" t="str">
            <v>Port</v>
          </cell>
          <cell r="E60" t="str">
            <v>RHI multisite</v>
          </cell>
          <cell r="F60">
            <v>2</v>
          </cell>
          <cell r="G60" t="str">
            <v>LESG</v>
          </cell>
          <cell r="J60" t="str">
            <v>MV</v>
          </cell>
          <cell r="K60" t="str">
            <v>CF</v>
          </cell>
          <cell r="L60" t="str">
            <v>SIDR</v>
          </cell>
          <cell r="N60" t="str">
            <v>BS</v>
          </cell>
          <cell r="Q60" t="str">
            <v>VM</v>
          </cell>
          <cell r="R60">
            <v>2012</v>
          </cell>
          <cell r="AA60" t="str">
            <v/>
          </cell>
          <cell r="AC60" t="str">
            <v/>
          </cell>
          <cell r="AI60" t="str">
            <v/>
          </cell>
          <cell r="AK60" t="str">
            <v/>
          </cell>
          <cell r="AL60">
            <v>0</v>
          </cell>
          <cell r="AQ60" t="str">
            <v/>
          </cell>
          <cell r="CJ60" t="str">
            <v>-</v>
          </cell>
          <cell r="CK60" t="str">
            <v>-</v>
          </cell>
          <cell r="CL60" t="str">
            <v>-</v>
          </cell>
          <cell r="CM60" t="str">
            <v>-</v>
          </cell>
          <cell r="CN60">
            <v>0</v>
          </cell>
          <cell r="CQ60" t="str">
            <v>non</v>
          </cell>
          <cell r="CX60">
            <v>0</v>
          </cell>
          <cell r="DE60">
            <v>0</v>
          </cell>
          <cell r="DJ60">
            <v>0</v>
          </cell>
          <cell r="DO60">
            <v>0</v>
          </cell>
          <cell r="DS60">
            <v>0</v>
          </cell>
          <cell r="DT60">
            <v>0</v>
          </cell>
          <cell r="DU60">
            <v>0</v>
          </cell>
          <cell r="ED60" t="str">
            <v>G:\Habitat\OPERATIONNEL HABITAT\02- Operations\Photothèque\image non disponible.jpg</v>
          </cell>
          <cell r="EE60" t="str">
            <v>G:\Habitat\OPERATIONNEL HABITAT\02- Operations\Photothèque\image non disponible.jpg</v>
          </cell>
        </row>
        <row r="61">
          <cell r="A61" t="str">
            <v>CAMPBEL 3</v>
          </cell>
          <cell r="C61" t="str">
            <v>OUEST</v>
          </cell>
          <cell r="D61" t="str">
            <v>Port</v>
          </cell>
          <cell r="E61" t="str">
            <v>RHI multisite</v>
          </cell>
          <cell r="F61">
            <v>8</v>
          </cell>
          <cell r="G61" t="str">
            <v>LLTS</v>
          </cell>
          <cell r="J61" t="str">
            <v>MV</v>
          </cell>
          <cell r="K61" t="str">
            <v>CF</v>
          </cell>
          <cell r="L61" t="str">
            <v>SIDR</v>
          </cell>
          <cell r="N61" t="str">
            <v>N.A.</v>
          </cell>
          <cell r="Q61" t="str">
            <v>VM</v>
          </cell>
          <cell r="R61">
            <v>2012</v>
          </cell>
          <cell r="AA61" t="str">
            <v/>
          </cell>
          <cell r="AC61" t="str">
            <v/>
          </cell>
          <cell r="AI61" t="str">
            <v/>
          </cell>
          <cell r="AK61" t="str">
            <v/>
          </cell>
          <cell r="AL61">
            <v>0</v>
          </cell>
          <cell r="AQ61" t="str">
            <v/>
          </cell>
          <cell r="CJ61" t="str">
            <v>-</v>
          </cell>
          <cell r="CK61" t="str">
            <v>-</v>
          </cell>
          <cell r="CL61" t="str">
            <v>-</v>
          </cell>
          <cell r="CM61" t="str">
            <v>-</v>
          </cell>
          <cell r="CN61">
            <v>0</v>
          </cell>
          <cell r="CQ61" t="str">
            <v>non</v>
          </cell>
          <cell r="CX61">
            <v>0</v>
          </cell>
          <cell r="DE61">
            <v>0</v>
          </cell>
          <cell r="DJ61">
            <v>0</v>
          </cell>
          <cell r="DO61">
            <v>0</v>
          </cell>
          <cell r="DS61">
            <v>0</v>
          </cell>
          <cell r="DT61">
            <v>0</v>
          </cell>
          <cell r="DU61">
            <v>0</v>
          </cell>
          <cell r="ED61" t="str">
            <v>G:\Habitat\OPERATIONNEL HABITAT\02- Operations\Photothèque\image non disponible.jpg</v>
          </cell>
          <cell r="EE61" t="str">
            <v>G:\Habitat\OPERATIONNEL HABITAT\02- Operations\Photothèque\image non disponible.jpg</v>
          </cell>
        </row>
        <row r="62">
          <cell r="A62" t="str">
            <v>CAMPBEL 1 - 2</v>
          </cell>
          <cell r="C62" t="str">
            <v>OUEST</v>
          </cell>
          <cell r="D62" t="str">
            <v>Port</v>
          </cell>
          <cell r="E62" t="str">
            <v>RHI multisite</v>
          </cell>
          <cell r="F62">
            <v>42</v>
          </cell>
          <cell r="G62" t="str">
            <v>LLTS</v>
          </cell>
          <cell r="J62" t="str">
            <v>COL</v>
          </cell>
          <cell r="K62" t="str">
            <v>CF</v>
          </cell>
          <cell r="L62" t="str">
            <v>SIDR</v>
          </cell>
          <cell r="N62" t="str">
            <v>N.A.</v>
          </cell>
          <cell r="Q62" t="str">
            <v>VM</v>
          </cell>
          <cell r="R62">
            <v>2011</v>
          </cell>
          <cell r="AA62" t="str">
            <v/>
          </cell>
          <cell r="AC62" t="str">
            <v/>
          </cell>
          <cell r="AI62" t="str">
            <v/>
          </cell>
          <cell r="AK62" t="str">
            <v/>
          </cell>
          <cell r="AL62">
            <v>0</v>
          </cell>
          <cell r="AQ62" t="str">
            <v/>
          </cell>
          <cell r="CJ62" t="str">
            <v>-</v>
          </cell>
          <cell r="CK62" t="str">
            <v>-</v>
          </cell>
          <cell r="CL62" t="str">
            <v>-</v>
          </cell>
          <cell r="CM62" t="str">
            <v>-</v>
          </cell>
          <cell r="CN62">
            <v>0</v>
          </cell>
          <cell r="CQ62" t="str">
            <v>non</v>
          </cell>
          <cell r="CX62">
            <v>0</v>
          </cell>
          <cell r="DE62">
            <v>0</v>
          </cell>
          <cell r="DJ62">
            <v>0</v>
          </cell>
          <cell r="DO62">
            <v>0</v>
          </cell>
          <cell r="DS62">
            <v>0</v>
          </cell>
          <cell r="DT62">
            <v>0</v>
          </cell>
          <cell r="DU62">
            <v>0</v>
          </cell>
          <cell r="ED62" t="str">
            <v>G:\Habitat\OPERATIONNEL HABITAT\02- Operations\Photothèque\image non disponible.jpg</v>
          </cell>
          <cell r="EE62" t="str">
            <v>G:\Habitat\OPERATIONNEL HABITAT\02- Operations\Photothèque\image non disponible.jpg</v>
          </cell>
        </row>
        <row r="63">
          <cell r="A63" t="str">
            <v>CANAL MON REPOS</v>
          </cell>
          <cell r="B63">
            <v>9505</v>
          </cell>
          <cell r="C63" t="str">
            <v>OUEST</v>
          </cell>
          <cell r="D63" t="str">
            <v>Saint-Paul</v>
          </cell>
          <cell r="E63" t="str">
            <v>ZAC MON REPOS SPAG</v>
          </cell>
          <cell r="F63">
            <v>36</v>
          </cell>
          <cell r="G63" t="str">
            <v>LLS</v>
          </cell>
          <cell r="J63" t="str">
            <v>MV</v>
          </cell>
          <cell r="K63" t="str">
            <v>CF</v>
          </cell>
          <cell r="L63" t="str">
            <v>SPAG</v>
          </cell>
          <cell r="N63" t="str">
            <v>PC</v>
          </cell>
          <cell r="O63" t="str">
            <v>DL</v>
          </cell>
          <cell r="P63" t="str">
            <v>AM</v>
          </cell>
          <cell r="R63">
            <v>2004</v>
          </cell>
          <cell r="T63" t="str">
            <v>VISITE GPA faite</v>
          </cell>
          <cell r="U63" t="str">
            <v>MARAIS TESSIER</v>
          </cell>
          <cell r="V63" t="str">
            <v>M - LIVRE/GPA</v>
          </cell>
          <cell r="W63">
            <v>38162</v>
          </cell>
          <cell r="X63" t="str">
            <v>d</v>
          </cell>
          <cell r="Y63" t="str">
            <v>974150A445/M1</v>
          </cell>
          <cell r="Z63">
            <v>38379</v>
          </cell>
          <cell r="AA63" t="str">
            <v>o</v>
          </cell>
          <cell r="AB63" t="str">
            <v>validé</v>
          </cell>
          <cell r="AC63" t="str">
            <v/>
          </cell>
          <cell r="AD63">
            <v>38265</v>
          </cell>
          <cell r="AE63">
            <v>38187</v>
          </cell>
          <cell r="AF63" t="str">
            <v>f</v>
          </cell>
          <cell r="AG63">
            <v>38419</v>
          </cell>
          <cell r="AH63">
            <v>38306</v>
          </cell>
          <cell r="AI63" t="str">
            <v>ao</v>
          </cell>
          <cell r="AJ63">
            <v>38467</v>
          </cell>
          <cell r="AK63" t="str">
            <v/>
          </cell>
          <cell r="AL63">
            <v>5.2932667017359281</v>
          </cell>
          <cell r="AM63">
            <v>2005</v>
          </cell>
          <cell r="AN63">
            <v>18</v>
          </cell>
          <cell r="AO63">
            <v>39015</v>
          </cell>
          <cell r="AP63">
            <v>38904</v>
          </cell>
          <cell r="AQ63" t="str">
            <v>li</v>
          </cell>
          <cell r="AR63">
            <v>2006</v>
          </cell>
          <cell r="AS63">
            <v>2</v>
          </cell>
          <cell r="AT63">
            <v>35</v>
          </cell>
          <cell r="AW63">
            <v>8</v>
          </cell>
          <cell r="AX63">
            <v>60</v>
          </cell>
          <cell r="BA63">
            <v>16</v>
          </cell>
          <cell r="BB63">
            <v>69</v>
          </cell>
          <cell r="BE63">
            <v>9</v>
          </cell>
          <cell r="BF63">
            <v>78</v>
          </cell>
          <cell r="BI63">
            <v>1</v>
          </cell>
          <cell r="BJ63">
            <v>88</v>
          </cell>
          <cell r="BK63">
            <v>36</v>
          </cell>
          <cell r="BL63">
            <v>5.36</v>
          </cell>
          <cell r="BM63">
            <v>0.32</v>
          </cell>
          <cell r="BN63">
            <v>0.2</v>
          </cell>
          <cell r="BO63" t="str">
            <v>signée</v>
          </cell>
          <cell r="BP63">
            <v>0.8</v>
          </cell>
          <cell r="BQ63" t="str">
            <v>signée</v>
          </cell>
          <cell r="BX63" t="str">
            <v>signé</v>
          </cell>
          <cell r="BY63">
            <v>2227</v>
          </cell>
          <cell r="BZ63">
            <v>3021</v>
          </cell>
          <cell r="CA63">
            <v>2467.6999999999998</v>
          </cell>
          <cell r="CE63" t="str">
            <v>ECS ind</v>
          </cell>
          <cell r="CF63">
            <v>91405.09</v>
          </cell>
          <cell r="CG63">
            <v>27421.527000000002</v>
          </cell>
          <cell r="CH63">
            <v>41132.290500000003</v>
          </cell>
          <cell r="CI63">
            <v>22851.272499999999</v>
          </cell>
          <cell r="CJ63" t="str">
            <v>-</v>
          </cell>
          <cell r="CK63" t="str">
            <v>-</v>
          </cell>
          <cell r="CL63" t="str">
            <v>-</v>
          </cell>
          <cell r="CM63" t="str">
            <v>-</v>
          </cell>
          <cell r="CN63">
            <v>0</v>
          </cell>
          <cell r="CQ63" t="str">
            <v>oui</v>
          </cell>
          <cell r="CR63">
            <v>559473</v>
          </cell>
          <cell r="CT63">
            <v>1824910</v>
          </cell>
          <cell r="CX63">
            <v>2384383</v>
          </cell>
          <cell r="DE63">
            <v>68553.817500000005</v>
          </cell>
          <cell r="DJ63">
            <v>68553.817500000005</v>
          </cell>
          <cell r="DO63">
            <v>0</v>
          </cell>
          <cell r="DQ63">
            <v>72900</v>
          </cell>
          <cell r="DR63">
            <v>22851</v>
          </cell>
          <cell r="DS63">
            <v>95751</v>
          </cell>
          <cell r="DT63">
            <v>191502</v>
          </cell>
          <cell r="DU63">
            <v>-2124327.1825000001</v>
          </cell>
          <cell r="ED63" t="str">
            <v>G:\Habitat\OPERATIONNEL HABITAT\02- Operations\Photothèque\images locatifs\Canal Mon Repos\insertion ile de batz.jpg</v>
          </cell>
          <cell r="EE63" t="str">
            <v>G:\Habitat\OPERATIONNEL HABITAT\02- Operations\Photothèque\image non disponible.jpg</v>
          </cell>
        </row>
        <row r="64">
          <cell r="A64" t="str">
            <v>CAP OUEST</v>
          </cell>
          <cell r="B64">
            <v>9627</v>
          </cell>
          <cell r="C64" t="str">
            <v>OUEST</v>
          </cell>
          <cell r="D64" t="str">
            <v>Port</v>
          </cell>
          <cell r="E64" t="str">
            <v>CENTRE VILLE</v>
          </cell>
          <cell r="F64">
            <v>27</v>
          </cell>
          <cell r="G64" t="str">
            <v>ACC</v>
          </cell>
          <cell r="J64" t="str">
            <v>COL</v>
          </cell>
          <cell r="K64" t="str">
            <v>RF</v>
          </cell>
          <cell r="M64" t="str">
            <v>maitrisé</v>
          </cell>
          <cell r="N64" t="str">
            <v>N.A.</v>
          </cell>
          <cell r="O64" t="str">
            <v>JH</v>
          </cell>
          <cell r="P64" t="str">
            <v>NA</v>
          </cell>
          <cell r="R64">
            <v>2006</v>
          </cell>
          <cell r="T64" t="str">
            <v>EDF/surcout BBOI/Avenant  Moe/problememe agence-commerce</v>
          </cell>
          <cell r="U64" t="str">
            <v>ARCHITECTES DE L'EPERON</v>
          </cell>
          <cell r="V64" t="str">
            <v>L - CHANTIER EN COURS</v>
          </cell>
          <cell r="W64">
            <v>38806</v>
          </cell>
          <cell r="X64" t="str">
            <v>d</v>
          </cell>
          <cell r="Z64">
            <v>38981</v>
          </cell>
          <cell r="AA64" t="str">
            <v>o</v>
          </cell>
          <cell r="AB64">
            <v>39568</v>
          </cell>
          <cell r="AC64" t="str">
            <v>v</v>
          </cell>
          <cell r="AD64" t="str">
            <v>v</v>
          </cell>
          <cell r="AF64" t="str">
            <v/>
          </cell>
          <cell r="AH64">
            <v>39010</v>
          </cell>
          <cell r="AI64" t="str">
            <v>ao</v>
          </cell>
          <cell r="AJ64">
            <v>39507</v>
          </cell>
          <cell r="AK64" t="str">
            <v>ch</v>
          </cell>
          <cell r="AL64">
            <v>16.340084166228301</v>
          </cell>
          <cell r="AM64">
            <v>2008</v>
          </cell>
          <cell r="AN64">
            <v>14</v>
          </cell>
          <cell r="AO64">
            <v>39932</v>
          </cell>
          <cell r="AP64">
            <v>39947</v>
          </cell>
          <cell r="AQ64" t="str">
            <v/>
          </cell>
          <cell r="AR64">
            <v>2009</v>
          </cell>
          <cell r="CJ64" t="str">
            <v>-</v>
          </cell>
          <cell r="CK64" t="str">
            <v>-</v>
          </cell>
          <cell r="CL64" t="str">
            <v>-</v>
          </cell>
          <cell r="CM64" t="str">
            <v>-</v>
          </cell>
          <cell r="CN64">
            <v>0</v>
          </cell>
          <cell r="CQ64" t="str">
            <v>non</v>
          </cell>
          <cell r="CX64">
            <v>0</v>
          </cell>
          <cell r="DE64">
            <v>0</v>
          </cell>
          <cell r="DJ64">
            <v>0</v>
          </cell>
          <cell r="DO64">
            <v>0</v>
          </cell>
          <cell r="DS64">
            <v>0</v>
          </cell>
          <cell r="DT64">
            <v>0</v>
          </cell>
          <cell r="DU64">
            <v>0</v>
          </cell>
          <cell r="ED64" t="str">
            <v>G:\Habitat\OPERATIONNEL HABITAT\02- Operations\Photothèque\image non disponible.jpg</v>
          </cell>
          <cell r="EE64" t="str">
            <v>G:\Habitat\OPERATIONNEL HABITAT\02- Operations\Photothèque\image non disponible.jpg</v>
          </cell>
        </row>
        <row r="65">
          <cell r="A65" t="str">
            <v>CAPRI 1</v>
          </cell>
          <cell r="C65" t="str">
            <v>EST</v>
          </cell>
          <cell r="D65" t="str">
            <v>Saint-Benoît</v>
          </cell>
          <cell r="E65" t="str">
            <v>ZAC ENTREE DE VILLE ST ANNE</v>
          </cell>
          <cell r="F65">
            <v>15</v>
          </cell>
          <cell r="G65" t="str">
            <v>LES+</v>
          </cell>
          <cell r="J65" t="str">
            <v>MV</v>
          </cell>
          <cell r="K65" t="str">
            <v>CF</v>
          </cell>
          <cell r="L65" t="str">
            <v>SIDR</v>
          </cell>
          <cell r="M65" t="str">
            <v>maitrisé</v>
          </cell>
          <cell r="N65" t="str">
            <v>BS</v>
          </cell>
          <cell r="O65" t="str">
            <v>OS</v>
          </cell>
          <cell r="P65" t="str">
            <v>LV</v>
          </cell>
          <cell r="Q65" t="str">
            <v>AR</v>
          </cell>
          <cell r="R65">
            <v>2008</v>
          </cell>
          <cell r="S65">
            <v>0.25</v>
          </cell>
          <cell r="T65" t="str">
            <v>LES +  / Problématique de la livraison de la station d'épuration (livraison annoncée octobre 2011) alors que l'opération doit se terminer courant 2011 !!!!</v>
          </cell>
          <cell r="U65" t="str">
            <v>GAZUT</v>
          </cell>
          <cell r="V65" t="str">
            <v>G - PROJET</v>
          </cell>
          <cell r="W65">
            <v>39667</v>
          </cell>
          <cell r="X65" t="str">
            <v>d</v>
          </cell>
          <cell r="Y65" t="str">
            <v>9741008a0283</v>
          </cell>
          <cell r="Z65">
            <v>39689</v>
          </cell>
          <cell r="AA65" t="str">
            <v>o</v>
          </cell>
          <cell r="AB65">
            <v>39639</v>
          </cell>
          <cell r="AC65" t="str">
            <v>v</v>
          </cell>
          <cell r="AD65">
            <v>39729</v>
          </cell>
          <cell r="AE65">
            <v>39717</v>
          </cell>
          <cell r="AF65" t="str">
            <v>f</v>
          </cell>
          <cell r="AH65">
            <v>39872</v>
          </cell>
          <cell r="AI65" t="str">
            <v>ao</v>
          </cell>
          <cell r="AJ65">
            <v>40009</v>
          </cell>
          <cell r="AK65" t="str">
            <v/>
          </cell>
          <cell r="AL65">
            <v>4.5042083114150451</v>
          </cell>
          <cell r="AM65">
            <v>2009</v>
          </cell>
          <cell r="AN65">
            <v>12</v>
          </cell>
          <cell r="AO65">
            <v>40374</v>
          </cell>
          <cell r="AP65">
            <v>40389</v>
          </cell>
          <cell r="AQ65" t="str">
            <v/>
          </cell>
          <cell r="AR65">
            <v>2010</v>
          </cell>
          <cell r="CJ65" t="str">
            <v>-</v>
          </cell>
          <cell r="CK65" t="str">
            <v>-</v>
          </cell>
          <cell r="CL65" t="str">
            <v>-</v>
          </cell>
          <cell r="CM65" t="str">
            <v>-</v>
          </cell>
          <cell r="CN65">
            <v>0</v>
          </cell>
          <cell r="CQ65" t="str">
            <v>non</v>
          </cell>
          <cell r="CX65">
            <v>0</v>
          </cell>
          <cell r="DE65">
            <v>0</v>
          </cell>
          <cell r="DJ65">
            <v>0</v>
          </cell>
          <cell r="DO65">
            <v>0</v>
          </cell>
          <cell r="DS65">
            <v>0</v>
          </cell>
          <cell r="DT65">
            <v>0</v>
          </cell>
          <cell r="DU65">
            <v>0</v>
          </cell>
          <cell r="ED65" t="str">
            <v>G:\Habitat\OPERATIONNEL HABITAT\02- Operations\Photothèque\image non disponible.jpg</v>
          </cell>
          <cell r="EE65" t="str">
            <v>G:\Habitat\OPERATIONNEL HABITAT\02- Operations\Photothèque\image non disponible.jpg</v>
          </cell>
        </row>
        <row r="66">
          <cell r="A66" t="str">
            <v>CAPRI 2</v>
          </cell>
          <cell r="C66" t="str">
            <v>EST</v>
          </cell>
          <cell r="D66" t="str">
            <v>Saint-Benoît</v>
          </cell>
          <cell r="E66" t="str">
            <v>ZAC ENTREE DE VILLE ST ANNE</v>
          </cell>
          <cell r="F66">
            <v>15</v>
          </cell>
          <cell r="G66" t="str">
            <v>LESG</v>
          </cell>
          <cell r="J66" t="str">
            <v>MV</v>
          </cell>
          <cell r="K66" t="str">
            <v>CF</v>
          </cell>
          <cell r="L66" t="str">
            <v>SIDR</v>
          </cell>
          <cell r="M66" t="str">
            <v>maitrisé</v>
          </cell>
          <cell r="N66" t="str">
            <v>BS</v>
          </cell>
          <cell r="O66" t="str">
            <v>OS</v>
          </cell>
          <cell r="P66" t="str">
            <v>LV</v>
          </cell>
          <cell r="Q66" t="str">
            <v>AR</v>
          </cell>
          <cell r="R66">
            <v>2008</v>
          </cell>
          <cell r="T66" t="str">
            <v>LESg  /  Problématique de la livraison de la station d'épuration (livraison annoncée octobre 2011) alors que l'opération doit se terminer courant 2011 !!!!</v>
          </cell>
          <cell r="U66" t="str">
            <v>GAZUT</v>
          </cell>
          <cell r="V66" t="str">
            <v>G - PROJET</v>
          </cell>
          <cell r="W66">
            <v>39667</v>
          </cell>
          <cell r="Y66" t="str">
            <v>9741008a0283</v>
          </cell>
          <cell r="Z66">
            <v>39689</v>
          </cell>
          <cell r="AA66" t="str">
            <v>o</v>
          </cell>
          <cell r="AB66">
            <v>39639</v>
          </cell>
          <cell r="AC66" t="str">
            <v>v</v>
          </cell>
          <cell r="AD66">
            <v>39729</v>
          </cell>
          <cell r="AE66">
            <v>39717</v>
          </cell>
          <cell r="AF66" t="str">
            <v>f</v>
          </cell>
          <cell r="AH66">
            <v>39872</v>
          </cell>
          <cell r="AI66" t="str">
            <v>ao</v>
          </cell>
          <cell r="AJ66">
            <v>40009</v>
          </cell>
          <cell r="AK66" t="str">
            <v/>
          </cell>
          <cell r="AL66">
            <v>4.5042083114150451</v>
          </cell>
          <cell r="AM66">
            <v>2009</v>
          </cell>
          <cell r="AN66">
            <v>16</v>
          </cell>
          <cell r="AO66">
            <v>40497</v>
          </cell>
          <cell r="AP66">
            <v>40512</v>
          </cell>
          <cell r="AQ66" t="str">
            <v/>
          </cell>
          <cell r="AR66">
            <v>2010</v>
          </cell>
          <cell r="CJ66" t="str">
            <v>-</v>
          </cell>
          <cell r="CK66" t="str">
            <v>-</v>
          </cell>
          <cell r="CL66" t="str">
            <v>-</v>
          </cell>
          <cell r="CM66" t="str">
            <v>-</v>
          </cell>
          <cell r="CN66">
            <v>0</v>
          </cell>
          <cell r="CQ66" t="str">
            <v>non</v>
          </cell>
          <cell r="CX66">
            <v>0</v>
          </cell>
          <cell r="DE66">
            <v>0</v>
          </cell>
          <cell r="DJ66">
            <v>0</v>
          </cell>
          <cell r="DO66">
            <v>0</v>
          </cell>
          <cell r="DS66">
            <v>0</v>
          </cell>
          <cell r="DT66">
            <v>0</v>
          </cell>
          <cell r="DU66">
            <v>0</v>
          </cell>
          <cell r="ED66" t="str">
            <v>G:\Habitat\OPERATIONNEL HABITAT\02- Operations\Photothèque\image non disponible.jpg</v>
          </cell>
          <cell r="EE66" t="str">
            <v>G:\Habitat\OPERATIONNEL HABITAT\02- Operations\Photothèque\image non disponible.jpg</v>
          </cell>
        </row>
        <row r="67">
          <cell r="A67" t="str">
            <v>CARDINAL</v>
          </cell>
          <cell r="C67" t="str">
            <v>EST</v>
          </cell>
          <cell r="D67" t="str">
            <v>Saint-André</v>
          </cell>
          <cell r="E67" t="str">
            <v>CENTRE VILLE</v>
          </cell>
          <cell r="F67">
            <v>47</v>
          </cell>
          <cell r="G67" t="str">
            <v>LLS</v>
          </cell>
          <cell r="J67" t="str">
            <v>COL</v>
          </cell>
          <cell r="K67" t="str">
            <v>RF</v>
          </cell>
          <cell r="M67" t="str">
            <v>prob foncier</v>
          </cell>
          <cell r="N67" t="str">
            <v>Cla</v>
          </cell>
          <cell r="R67">
            <v>2011</v>
          </cell>
          <cell r="T67" t="str">
            <v>Attente libération depuis 2000 ?</v>
          </cell>
          <cell r="V67" t="str">
            <v>A - NON LANCE</v>
          </cell>
          <cell r="X67" t="str">
            <v/>
          </cell>
          <cell r="AA67" t="str">
            <v/>
          </cell>
          <cell r="AC67" t="str">
            <v/>
          </cell>
          <cell r="AF67" t="str">
            <v/>
          </cell>
          <cell r="AI67" t="str">
            <v/>
          </cell>
          <cell r="AK67" t="str">
            <v/>
          </cell>
          <cell r="AL67">
            <v>0</v>
          </cell>
          <cell r="AM67" t="str">
            <v/>
          </cell>
          <cell r="AO67" t="str">
            <v/>
          </cell>
          <cell r="AP67" t="str">
            <v/>
          </cell>
          <cell r="AQ67" t="str">
            <v/>
          </cell>
          <cell r="CJ67" t="str">
            <v>-</v>
          </cell>
          <cell r="CK67" t="str">
            <v>-</v>
          </cell>
          <cell r="CL67" t="str">
            <v>-</v>
          </cell>
          <cell r="CM67" t="str">
            <v>-</v>
          </cell>
          <cell r="CN67">
            <v>0</v>
          </cell>
          <cell r="CQ67" t="str">
            <v>non</v>
          </cell>
          <cell r="CX67">
            <v>0</v>
          </cell>
          <cell r="DE67">
            <v>0</v>
          </cell>
          <cell r="DJ67">
            <v>0</v>
          </cell>
          <cell r="DO67">
            <v>0</v>
          </cell>
          <cell r="DS67">
            <v>0</v>
          </cell>
          <cell r="DT67">
            <v>0</v>
          </cell>
          <cell r="DU67">
            <v>0</v>
          </cell>
          <cell r="ED67" t="str">
            <v>G:\Habitat\OPERATIONNEL HABITAT\02- Operations\Photothèque\images locatifs\Cardinal\Cardinal - st André.jpeg</v>
          </cell>
          <cell r="EE67" t="str">
            <v>G:\Habitat\OPERATIONNEL HABITAT\02- Operations\Photothèque\image non disponible.jpg</v>
          </cell>
        </row>
        <row r="68">
          <cell r="A68" t="str">
            <v>CARDINALE</v>
          </cell>
          <cell r="C68" t="str">
            <v>NORD</v>
          </cell>
          <cell r="D68" t="str">
            <v>Saint-Denis</v>
          </cell>
          <cell r="E68" t="str">
            <v>CHAUDRON</v>
          </cell>
          <cell r="F68">
            <v>60</v>
          </cell>
          <cell r="G68" t="str">
            <v>LLTS</v>
          </cell>
          <cell r="J68" t="str">
            <v>COL</v>
          </cell>
          <cell r="K68" t="str">
            <v>RF</v>
          </cell>
          <cell r="M68" t="str">
            <v>prob foncier</v>
          </cell>
          <cell r="N68" t="str">
            <v>JPM</v>
          </cell>
          <cell r="O68" t="str">
            <v>PE</v>
          </cell>
          <cell r="P68" t="str">
            <v>CC</v>
          </cell>
          <cell r="R68">
            <v>2010</v>
          </cell>
          <cell r="T68" t="str">
            <v>Logement et agence nord SIDR - relogement en cours DGI</v>
          </cell>
          <cell r="U68" t="str">
            <v>procedure formalisée</v>
          </cell>
          <cell r="V68" t="str">
            <v>B - ETUDE PRE-OP</v>
          </cell>
          <cell r="W68">
            <v>40313</v>
          </cell>
          <cell r="AA68" t="str">
            <v/>
          </cell>
          <cell r="AC68" t="str">
            <v/>
          </cell>
          <cell r="AE68">
            <v>40436</v>
          </cell>
          <cell r="AH68">
            <v>40436</v>
          </cell>
          <cell r="AI68" t="str">
            <v/>
          </cell>
          <cell r="AJ68">
            <v>40589</v>
          </cell>
          <cell r="AK68" t="str">
            <v/>
          </cell>
          <cell r="AL68">
            <v>5.030247238295634</v>
          </cell>
          <cell r="AM68">
            <v>2011</v>
          </cell>
          <cell r="AN68">
            <v>16</v>
          </cell>
          <cell r="AO68">
            <v>41075</v>
          </cell>
          <cell r="AP68">
            <v>41090</v>
          </cell>
          <cell r="AQ68" t="str">
            <v/>
          </cell>
          <cell r="AR68">
            <v>2012</v>
          </cell>
          <cell r="CJ68" t="str">
            <v>-</v>
          </cell>
          <cell r="CK68" t="str">
            <v>-</v>
          </cell>
          <cell r="CL68" t="str">
            <v>-</v>
          </cell>
          <cell r="CM68" t="str">
            <v>-</v>
          </cell>
          <cell r="CN68">
            <v>0</v>
          </cell>
          <cell r="CQ68" t="str">
            <v>non</v>
          </cell>
          <cell r="CX68">
            <v>0</v>
          </cell>
          <cell r="DE68">
            <v>0</v>
          </cell>
          <cell r="DJ68">
            <v>0</v>
          </cell>
          <cell r="DO68">
            <v>0</v>
          </cell>
          <cell r="DS68">
            <v>0</v>
          </cell>
          <cell r="DT68">
            <v>0</v>
          </cell>
          <cell r="DU68">
            <v>0</v>
          </cell>
          <cell r="ED68" t="str">
            <v>G:\Habitat\OPERATIONNEL HABITAT\02- Operations\Photothèque\image non disponible.jpg</v>
          </cell>
          <cell r="EE68" t="str">
            <v>G:\Habitat\OPERATIONNEL HABITAT\02- Operations\Photothèque\image non disponible.jpg</v>
          </cell>
        </row>
        <row r="69">
          <cell r="A69" t="str">
            <v>CASCADES</v>
          </cell>
          <cell r="B69">
            <v>9676</v>
          </cell>
          <cell r="C69" t="str">
            <v>EST</v>
          </cell>
          <cell r="D69" t="str">
            <v>Plaine des Palmistes</v>
          </cell>
          <cell r="E69" t="str">
            <v>CENTRE VILLE</v>
          </cell>
          <cell r="F69">
            <v>12</v>
          </cell>
          <cell r="G69" t="str">
            <v>LESG</v>
          </cell>
          <cell r="J69" t="str">
            <v>IND</v>
          </cell>
          <cell r="K69" t="str">
            <v>CF</v>
          </cell>
          <cell r="L69" t="str">
            <v>SIDR</v>
          </cell>
          <cell r="M69" t="str">
            <v>maitrisé</v>
          </cell>
          <cell r="N69" t="str">
            <v>BS</v>
          </cell>
          <cell r="O69" t="str">
            <v>OS</v>
          </cell>
          <cell r="P69" t="str">
            <v>LV</v>
          </cell>
          <cell r="Q69" t="str">
            <v>SM</v>
          </cell>
          <cell r="R69">
            <v>2006</v>
          </cell>
          <cell r="T69" t="str">
            <v>temoin sep 2008/prestations CAF OK</v>
          </cell>
          <cell r="U69" t="str">
            <v>ATELIER GAZUT</v>
          </cell>
          <cell r="V69" t="str">
            <v>L - CHANTIER EN COURS</v>
          </cell>
          <cell r="W69">
            <v>39311</v>
          </cell>
          <cell r="X69" t="str">
            <v>d</v>
          </cell>
          <cell r="Y69" t="str">
            <v>97440606A0117</v>
          </cell>
          <cell r="Z69">
            <v>39113</v>
          </cell>
          <cell r="AA69" t="str">
            <v>o</v>
          </cell>
          <cell r="AB69">
            <v>0</v>
          </cell>
          <cell r="AC69" t="str">
            <v>v</v>
          </cell>
          <cell r="AD69">
            <v>0</v>
          </cell>
          <cell r="AE69">
            <v>38989</v>
          </cell>
          <cell r="AF69" t="str">
            <v>f</v>
          </cell>
          <cell r="AG69">
            <v>39080</v>
          </cell>
          <cell r="AH69">
            <v>39050</v>
          </cell>
          <cell r="AI69" t="str">
            <v>ao</v>
          </cell>
          <cell r="AJ69">
            <v>39416</v>
          </cell>
          <cell r="AK69" t="str">
            <v/>
          </cell>
          <cell r="AL69">
            <v>12.033140452393477</v>
          </cell>
          <cell r="AM69">
            <v>2007</v>
          </cell>
          <cell r="AN69">
            <v>15</v>
          </cell>
          <cell r="AO69">
            <v>39872</v>
          </cell>
          <cell r="AP69">
            <v>39887</v>
          </cell>
          <cell r="AQ69" t="str">
            <v>li</v>
          </cell>
          <cell r="AR69">
            <v>2009</v>
          </cell>
          <cell r="CJ69" t="str">
            <v>-</v>
          </cell>
          <cell r="CK69" t="str">
            <v>-</v>
          </cell>
          <cell r="CL69" t="str">
            <v>-</v>
          </cell>
          <cell r="CM69" t="str">
            <v>-</v>
          </cell>
          <cell r="CN69">
            <v>0</v>
          </cell>
          <cell r="CQ69" t="str">
            <v>non</v>
          </cell>
          <cell r="CX69">
            <v>0</v>
          </cell>
          <cell r="DE69">
            <v>0</v>
          </cell>
          <cell r="DJ69">
            <v>0</v>
          </cell>
          <cell r="DO69">
            <v>0</v>
          </cell>
          <cell r="DS69">
            <v>0</v>
          </cell>
          <cell r="DT69">
            <v>0</v>
          </cell>
          <cell r="DU69">
            <v>0</v>
          </cell>
          <cell r="ED69" t="str">
            <v>G:\Habitat\OPERATIONNEL HABITAT\02- Operations\Photothèque\images locatifs\CASCADES\Cascades.jpg</v>
          </cell>
          <cell r="EE69" t="str">
            <v>G:\Habitat\OPERATIONNEL HABITAT\02- Operations\Photothèque\image non disponible.jpg</v>
          </cell>
          <cell r="EJ69">
            <v>18000</v>
          </cell>
        </row>
        <row r="70">
          <cell r="A70" t="str">
            <v>CEYLAN</v>
          </cell>
          <cell r="B70">
            <v>9608</v>
          </cell>
          <cell r="C70" t="str">
            <v>SUD</v>
          </cell>
          <cell r="D70" t="str">
            <v>Saint-Louis</v>
          </cell>
          <cell r="E70" t="str">
            <v>ZAC AVENIR</v>
          </cell>
          <cell r="F70">
            <v>43</v>
          </cell>
          <cell r="G70" t="str">
            <v>LLTS</v>
          </cell>
          <cell r="J70" t="str">
            <v>COL</v>
          </cell>
          <cell r="K70" t="str">
            <v>CF</v>
          </cell>
          <cell r="L70" t="str">
            <v>SIDR</v>
          </cell>
          <cell r="N70" t="str">
            <v>PC</v>
          </cell>
          <cell r="O70" t="str">
            <v>DL</v>
          </cell>
          <cell r="P70" t="str">
            <v>CS</v>
          </cell>
          <cell r="Q70" t="str">
            <v>HBM</v>
          </cell>
          <cell r="R70">
            <v>2005</v>
          </cell>
          <cell r="T70" t="str">
            <v>appel de fond perene</v>
          </cell>
          <cell r="U70" t="str">
            <v>A. JAVELOT</v>
          </cell>
          <cell r="V70" t="str">
            <v>M - LIVRE/GPA</v>
          </cell>
          <cell r="W70">
            <v>38621</v>
          </cell>
          <cell r="X70" t="str">
            <v>d</v>
          </cell>
          <cell r="Y70" t="str">
            <v>97441405A0502</v>
          </cell>
          <cell r="Z70">
            <v>38677</v>
          </cell>
          <cell r="AA70" t="str">
            <v>o</v>
          </cell>
          <cell r="AB70" t="str">
            <v>validé</v>
          </cell>
          <cell r="AC70" t="str">
            <v/>
          </cell>
          <cell r="AD70">
            <v>38624</v>
          </cell>
          <cell r="AE70">
            <v>38621</v>
          </cell>
          <cell r="AF70" t="str">
            <v>f</v>
          </cell>
          <cell r="AG70">
            <v>38722</v>
          </cell>
          <cell r="AH70">
            <v>38859</v>
          </cell>
          <cell r="AI70" t="str">
            <v>ao</v>
          </cell>
          <cell r="AJ70">
            <v>39006</v>
          </cell>
          <cell r="AK70" t="str">
            <v/>
          </cell>
          <cell r="AL70">
            <v>4.8329826407154126</v>
          </cell>
          <cell r="AM70">
            <v>2006</v>
          </cell>
          <cell r="AN70">
            <v>16</v>
          </cell>
          <cell r="AO70">
            <v>39533</v>
          </cell>
          <cell r="AP70">
            <v>39548</v>
          </cell>
          <cell r="AQ70" t="str">
            <v>li</v>
          </cell>
          <cell r="AR70">
            <v>2008</v>
          </cell>
          <cell r="AW70">
            <v>14</v>
          </cell>
          <cell r="AX70">
            <v>57</v>
          </cell>
          <cell r="BA70">
            <v>14</v>
          </cell>
          <cell r="BB70">
            <v>69</v>
          </cell>
          <cell r="BE70">
            <v>11</v>
          </cell>
          <cell r="BF70">
            <v>80</v>
          </cell>
          <cell r="BI70">
            <v>4</v>
          </cell>
          <cell r="BJ70">
            <v>96</v>
          </cell>
          <cell r="BK70">
            <v>43</v>
          </cell>
          <cell r="BL70">
            <v>4.1399999999999997</v>
          </cell>
          <cell r="BM70">
            <v>0.82</v>
          </cell>
          <cell r="BN70">
            <v>0.2</v>
          </cell>
          <cell r="BO70" t="str">
            <v>signée</v>
          </cell>
          <cell r="BP70">
            <v>0.8</v>
          </cell>
          <cell r="BQ70" t="str">
            <v>signée</v>
          </cell>
          <cell r="BX70" t="str">
            <v>signé</v>
          </cell>
          <cell r="BY70">
            <v>3439</v>
          </cell>
          <cell r="BZ70">
            <v>4823</v>
          </cell>
          <cell r="CA70">
            <v>3073.55</v>
          </cell>
          <cell r="CE70" t="str">
            <v>ECS ind</v>
          </cell>
          <cell r="CF70">
            <v>159100</v>
          </cell>
          <cell r="CG70">
            <v>47730</v>
          </cell>
          <cell r="CH70">
            <v>71595</v>
          </cell>
          <cell r="CI70">
            <v>39775</v>
          </cell>
          <cell r="CJ70" t="str">
            <v>-</v>
          </cell>
          <cell r="CK70" t="str">
            <v>-</v>
          </cell>
          <cell r="CL70" t="str">
            <v>-</v>
          </cell>
          <cell r="CM70" t="str">
            <v>-</v>
          </cell>
          <cell r="CN70">
            <v>0</v>
          </cell>
          <cell r="CQ70" t="str">
            <v>oui</v>
          </cell>
          <cell r="CX70">
            <v>0</v>
          </cell>
          <cell r="DE70">
            <v>119325</v>
          </cell>
          <cell r="DJ70">
            <v>119325</v>
          </cell>
          <cell r="DO70">
            <v>0</v>
          </cell>
          <cell r="DQ70">
            <v>92600</v>
          </cell>
          <cell r="DR70">
            <v>32250</v>
          </cell>
          <cell r="DS70">
            <v>124850</v>
          </cell>
          <cell r="DT70">
            <v>249700</v>
          </cell>
          <cell r="DU70">
            <v>369025</v>
          </cell>
          <cell r="ED70" t="str">
            <v>G:\Habitat\OPERATIONNEL HABITAT\02- Operations\Photothèque\images locatifs\Ceylan\pers Ceylan 2.jpg</v>
          </cell>
          <cell r="EE70" t="str">
            <v>G:\Habitat\OPERATIONNEL HABITAT\02- Operations\Photothèque\image non disponible.jpg</v>
          </cell>
        </row>
        <row r="71">
          <cell r="A71" t="str">
            <v>CHEMIN DEPALMAS/HYRONDELLES</v>
          </cell>
          <cell r="B71" t="str">
            <v>XXXX</v>
          </cell>
          <cell r="C71" t="str">
            <v>NORD</v>
          </cell>
          <cell r="D71" t="str">
            <v>Saint-Denis</v>
          </cell>
          <cell r="E71" t="str">
            <v>LA MONTAGNE</v>
          </cell>
          <cell r="F71">
            <v>9</v>
          </cell>
          <cell r="G71" t="str">
            <v>ACC</v>
          </cell>
          <cell r="J71" t="str">
            <v>IND</v>
          </cell>
          <cell r="K71" t="str">
            <v>RF</v>
          </cell>
          <cell r="M71" t="str">
            <v>maitrisé</v>
          </cell>
          <cell r="N71" t="str">
            <v>PC</v>
          </cell>
          <cell r="O71" t="str">
            <v>DL</v>
          </cell>
          <cell r="P71" t="str">
            <v>NA</v>
          </cell>
          <cell r="R71">
            <v>2008</v>
          </cell>
          <cell r="U71" t="str">
            <v>Atelier des grands arbres</v>
          </cell>
          <cell r="V71" t="str">
            <v>E - APS / PC</v>
          </cell>
          <cell r="W71">
            <v>39807</v>
          </cell>
          <cell r="X71" t="str">
            <v>d</v>
          </cell>
          <cell r="AA71" t="str">
            <v/>
          </cell>
          <cell r="AB71">
            <v>39798</v>
          </cell>
          <cell r="AC71" t="str">
            <v>v</v>
          </cell>
          <cell r="AF71" t="str">
            <v/>
          </cell>
          <cell r="AH71">
            <v>39887</v>
          </cell>
          <cell r="AI71" t="str">
            <v>ao</v>
          </cell>
          <cell r="AJ71">
            <v>39979</v>
          </cell>
          <cell r="AK71" t="str">
            <v/>
          </cell>
          <cell r="AL71">
            <v>3.0247238295633876</v>
          </cell>
          <cell r="AM71">
            <v>2009</v>
          </cell>
          <cell r="AN71">
            <v>12</v>
          </cell>
          <cell r="AO71">
            <v>40344</v>
          </cell>
          <cell r="AP71">
            <v>40359</v>
          </cell>
          <cell r="AQ71" t="str">
            <v/>
          </cell>
          <cell r="AR71">
            <v>2011</v>
          </cell>
          <cell r="CJ71" t="str">
            <v>-</v>
          </cell>
          <cell r="CK71" t="str">
            <v>-</v>
          </cell>
          <cell r="CL71" t="str">
            <v>-</v>
          </cell>
          <cell r="CM71" t="str">
            <v>-</v>
          </cell>
          <cell r="CN71">
            <v>0</v>
          </cell>
          <cell r="CQ71" t="str">
            <v>non</v>
          </cell>
          <cell r="CX71">
            <v>0</v>
          </cell>
          <cell r="DE71">
            <v>0</v>
          </cell>
          <cell r="DJ71">
            <v>0</v>
          </cell>
          <cell r="DO71">
            <v>0</v>
          </cell>
          <cell r="DS71">
            <v>0</v>
          </cell>
          <cell r="DT71">
            <v>0</v>
          </cell>
          <cell r="DU71">
            <v>0</v>
          </cell>
          <cell r="ED71" t="str">
            <v>G:\Habitat\OPERATIONNEL HABITAT\02- Operations\Photothèque\image non disponible.jpg</v>
          </cell>
          <cell r="EE71" t="str">
            <v>G:\Habitat\OPERATIONNEL HABITAT\02- Operations\Photothèque\image non disponible.jpg</v>
          </cell>
        </row>
        <row r="72">
          <cell r="A72" t="str">
            <v>CHEMIN DES PECHERS</v>
          </cell>
          <cell r="B72">
            <v>9706</v>
          </cell>
          <cell r="C72" t="str">
            <v>NORD</v>
          </cell>
          <cell r="D72" t="str">
            <v>Saint-Denis</v>
          </cell>
          <cell r="F72">
            <v>20</v>
          </cell>
          <cell r="G72" t="str">
            <v>LES+</v>
          </cell>
          <cell r="J72" t="str">
            <v>IND</v>
          </cell>
          <cell r="M72" t="str">
            <v>en cours d'acq</v>
          </cell>
          <cell r="N72" t="str">
            <v>BS</v>
          </cell>
          <cell r="O72" t="str">
            <v>FG</v>
          </cell>
          <cell r="P72" t="str">
            <v>LV</v>
          </cell>
          <cell r="R72">
            <v>2007</v>
          </cell>
          <cell r="S72">
            <v>0</v>
          </cell>
          <cell r="T72" t="str">
            <v>sub commune/sub caf - il avait été convenu une participation de la ville à hauteur de 100 000 € lors de l'instruction du dossier - relance en cours</v>
          </cell>
          <cell r="U72" t="str">
            <v>ATELIER GAZUT</v>
          </cell>
          <cell r="V72" t="str">
            <v>I - ACT</v>
          </cell>
          <cell r="W72">
            <v>39340</v>
          </cell>
          <cell r="X72" t="str">
            <v>d</v>
          </cell>
          <cell r="Y72" t="str">
            <v>97407a0435</v>
          </cell>
          <cell r="Z72">
            <v>39568</v>
          </cell>
          <cell r="AA72" t="str">
            <v>o</v>
          </cell>
          <cell r="AB72">
            <v>39337</v>
          </cell>
          <cell r="AC72" t="str">
            <v>v</v>
          </cell>
          <cell r="AD72">
            <v>39387</v>
          </cell>
          <cell r="AE72">
            <v>39352</v>
          </cell>
          <cell r="AG72" t="str">
            <v>17/012008</v>
          </cell>
          <cell r="AH72">
            <v>39653</v>
          </cell>
          <cell r="AI72" t="str">
            <v>ao</v>
          </cell>
          <cell r="AJ72">
            <v>39845</v>
          </cell>
          <cell r="AK72" t="str">
            <v>ch</v>
          </cell>
          <cell r="AL72">
            <v>6.3124671225670701</v>
          </cell>
          <cell r="AM72">
            <v>2009</v>
          </cell>
          <cell r="AN72">
            <v>17</v>
          </cell>
          <cell r="AO72">
            <v>40360</v>
          </cell>
          <cell r="AP72">
            <v>40375</v>
          </cell>
          <cell r="AQ72" t="str">
            <v/>
          </cell>
          <cell r="AR72">
            <v>2010</v>
          </cell>
          <cell r="CJ72" t="str">
            <v>-</v>
          </cell>
          <cell r="CK72" t="str">
            <v>-</v>
          </cell>
          <cell r="CL72" t="str">
            <v>-</v>
          </cell>
          <cell r="CN72">
            <v>0</v>
          </cell>
          <cell r="CQ72" t="str">
            <v>non</v>
          </cell>
          <cell r="CX72">
            <v>0</v>
          </cell>
          <cell r="DE72">
            <v>0</v>
          </cell>
          <cell r="DJ72">
            <v>0</v>
          </cell>
          <cell r="DO72">
            <v>0</v>
          </cell>
          <cell r="DS72">
            <v>0</v>
          </cell>
          <cell r="DT72">
            <v>0</v>
          </cell>
          <cell r="DU72">
            <v>0</v>
          </cell>
          <cell r="ED72" t="str">
            <v>G:\Habitat\OPERATIONNEL HABITAT\02- Operations\Photothèque\image non disponible.jpg</v>
          </cell>
          <cell r="EE72" t="str">
            <v>G:\Habitat\OPERATIONNEL HABITAT\02- Operations\Photothèque\image non disponible.jpg</v>
          </cell>
        </row>
        <row r="73">
          <cell r="A73" t="str">
            <v>CHEMIN FINETTE</v>
          </cell>
          <cell r="C73" t="str">
            <v>NORD</v>
          </cell>
          <cell r="D73" t="str">
            <v>Saint-Denis</v>
          </cell>
          <cell r="F73">
            <v>50</v>
          </cell>
          <cell r="G73" t="str">
            <v>LLTS</v>
          </cell>
          <cell r="J73" t="str">
            <v>MIXT</v>
          </cell>
          <cell r="K73" t="str">
            <v>RF</v>
          </cell>
          <cell r="N73" t="str">
            <v>JPM</v>
          </cell>
          <cell r="O73" t="str">
            <v>PE</v>
          </cell>
          <cell r="P73" t="str">
            <v>CC</v>
          </cell>
          <cell r="R73">
            <v>2009</v>
          </cell>
          <cell r="T73" t="str">
            <v>Mixité - vérifier si présence du réseau d'assainissement - faisabilité présenter à DDE en sept 2008</v>
          </cell>
          <cell r="U73" t="str">
            <v>procedure formalisée</v>
          </cell>
          <cell r="V73" t="str">
            <v>B - ETUDE PRE-OP</v>
          </cell>
          <cell r="W73" t="str">
            <v>15/03/209</v>
          </cell>
          <cell r="Z73">
            <v>39979</v>
          </cell>
          <cell r="AA73" t="str">
            <v/>
          </cell>
          <cell r="AB73">
            <v>39873</v>
          </cell>
          <cell r="AC73" t="str">
            <v>v</v>
          </cell>
          <cell r="AE73">
            <v>40071</v>
          </cell>
          <cell r="AH73">
            <v>40086</v>
          </cell>
          <cell r="AI73" t="str">
            <v/>
          </cell>
          <cell r="AJ73">
            <v>40267</v>
          </cell>
          <cell r="AK73" t="str">
            <v/>
          </cell>
          <cell r="AL73">
            <v>5.9508153603366649</v>
          </cell>
          <cell r="AM73">
            <v>2010</v>
          </cell>
          <cell r="AN73">
            <v>12</v>
          </cell>
          <cell r="AO73">
            <v>40632</v>
          </cell>
          <cell r="AP73">
            <v>40647</v>
          </cell>
          <cell r="AQ73" t="str">
            <v/>
          </cell>
          <cell r="AR73">
            <v>2011</v>
          </cell>
          <cell r="CJ73" t="str">
            <v>-</v>
          </cell>
          <cell r="CK73" t="str">
            <v>-</v>
          </cell>
          <cell r="CL73" t="str">
            <v>-</v>
          </cell>
          <cell r="CM73" t="str">
            <v>-</v>
          </cell>
          <cell r="CN73">
            <v>0</v>
          </cell>
          <cell r="CQ73" t="str">
            <v>non</v>
          </cell>
          <cell r="CX73">
            <v>0</v>
          </cell>
          <cell r="DE73">
            <v>0</v>
          </cell>
          <cell r="DJ73">
            <v>0</v>
          </cell>
          <cell r="DO73">
            <v>0</v>
          </cell>
          <cell r="DS73">
            <v>0</v>
          </cell>
          <cell r="DT73">
            <v>0</v>
          </cell>
          <cell r="DU73">
            <v>0</v>
          </cell>
          <cell r="ED73" t="str">
            <v>G:\Habitat\OPERATIONNEL HABITAT\02- Operations\Photothèque\image non disponible.jpg</v>
          </cell>
          <cell r="EE73" t="str">
            <v>G:\Habitat\OPERATIONNEL HABITAT\02- Operations\Photothèque\image non disponible.jpg</v>
          </cell>
        </row>
        <row r="74">
          <cell r="A74" t="str">
            <v>CHEMIN RICQUEBOURG</v>
          </cell>
          <cell r="B74">
            <v>9468</v>
          </cell>
          <cell r="C74" t="str">
            <v>OUEST</v>
          </cell>
          <cell r="D74" t="str">
            <v>Saint-Leu</v>
          </cell>
          <cell r="E74" t="str">
            <v>VRD COMMUN /FRAFU 2</v>
          </cell>
          <cell r="F74">
            <v>32</v>
          </cell>
          <cell r="G74" t="str">
            <v>LESG</v>
          </cell>
          <cell r="J74" t="str">
            <v>IND</v>
          </cell>
          <cell r="K74" t="str">
            <v>CF</v>
          </cell>
          <cell r="L74" t="str">
            <v>SIDR</v>
          </cell>
          <cell r="N74" t="str">
            <v>EC</v>
          </cell>
          <cell r="O74" t="str">
            <v>OS</v>
          </cell>
          <cell r="P74" t="str">
            <v>LV</v>
          </cell>
          <cell r="Q74" t="str">
            <v>EC</v>
          </cell>
          <cell r="R74">
            <v>2003</v>
          </cell>
          <cell r="U74" t="str">
            <v>DELANDE SOAA</v>
          </cell>
          <cell r="V74" t="str">
            <v>M - LIVRE/GPA</v>
          </cell>
          <cell r="W74">
            <v>37819</v>
          </cell>
          <cell r="X74" t="str">
            <v>d</v>
          </cell>
          <cell r="Z74">
            <v>37903</v>
          </cell>
          <cell r="AA74" t="str">
            <v>o</v>
          </cell>
          <cell r="AB74" t="str">
            <v>validé</v>
          </cell>
          <cell r="AC74" t="str">
            <v/>
          </cell>
          <cell r="AD74">
            <v>0</v>
          </cell>
          <cell r="AE74">
            <v>37909</v>
          </cell>
          <cell r="AF74" t="str">
            <v>f</v>
          </cell>
          <cell r="AG74">
            <v>37967</v>
          </cell>
          <cell r="AH74">
            <v>38122</v>
          </cell>
          <cell r="AI74" t="str">
            <v>ao</v>
          </cell>
          <cell r="AJ74">
            <v>38198</v>
          </cell>
          <cell r="AK74" t="str">
            <v/>
          </cell>
          <cell r="AL74">
            <v>2.4986849026827986</v>
          </cell>
          <cell r="AM74">
            <v>2004</v>
          </cell>
          <cell r="AN74">
            <v>16</v>
          </cell>
          <cell r="AO74">
            <v>38686</v>
          </cell>
          <cell r="AP74">
            <v>38701</v>
          </cell>
          <cell r="AQ74" t="str">
            <v>li</v>
          </cell>
          <cell r="AR74">
            <v>2005</v>
          </cell>
          <cell r="CJ74" t="str">
            <v>-</v>
          </cell>
          <cell r="CK74" t="str">
            <v>-</v>
          </cell>
          <cell r="CL74" t="str">
            <v>-</v>
          </cell>
          <cell r="CM74" t="str">
            <v>-</v>
          </cell>
          <cell r="CN74">
            <v>0</v>
          </cell>
          <cell r="CQ74" t="str">
            <v>oui</v>
          </cell>
          <cell r="CX74">
            <v>0</v>
          </cell>
          <cell r="DE74">
            <v>0</v>
          </cell>
          <cell r="DJ74">
            <v>0</v>
          </cell>
          <cell r="DO74">
            <v>0</v>
          </cell>
          <cell r="DS74">
            <v>0</v>
          </cell>
          <cell r="DT74">
            <v>0</v>
          </cell>
          <cell r="DU74">
            <v>0</v>
          </cell>
          <cell r="ED74" t="str">
            <v>G:\Habitat\OPERATIONNEL HABITAT\02- Operations\Photothèque\image non disponible.jpg</v>
          </cell>
          <cell r="EE74" t="str">
            <v>G:\Habitat\OPERATIONNEL HABITAT\02- Operations\Photothèque\image non disponible.jpg</v>
          </cell>
        </row>
        <row r="75">
          <cell r="A75" t="str">
            <v>CHYPRE</v>
          </cell>
          <cell r="B75">
            <v>9655</v>
          </cell>
          <cell r="C75" t="str">
            <v>SUD</v>
          </cell>
          <cell r="D75" t="str">
            <v>Tampon</v>
          </cell>
          <cell r="E75" t="str">
            <v>TERRAIN BERTHEAU</v>
          </cell>
          <cell r="F75">
            <v>71</v>
          </cell>
          <cell r="G75" t="str">
            <v>LLS</v>
          </cell>
          <cell r="I75" t="str">
            <v>BZ</v>
          </cell>
          <cell r="J75" t="str">
            <v>COL</v>
          </cell>
          <cell r="K75" t="str">
            <v>RF</v>
          </cell>
          <cell r="M75" t="str">
            <v>maitrisé</v>
          </cell>
          <cell r="N75" t="str">
            <v>LC</v>
          </cell>
          <cell r="O75" t="str">
            <v>CA</v>
          </cell>
          <cell r="P75" t="str">
            <v>AM</v>
          </cell>
          <cell r="R75">
            <v>2006</v>
          </cell>
          <cell r="S75">
            <v>1</v>
          </cell>
          <cell r="T75" t="str">
            <v xml:space="preserve">temoin 10/2007/meubles attente chaise définitives/Devis bornes WIFI </v>
          </cell>
          <cell r="U75" t="str">
            <v>SAULNIER</v>
          </cell>
          <cell r="V75" t="str">
            <v>M - LIVRE/GPA</v>
          </cell>
          <cell r="W75">
            <v>38794</v>
          </cell>
          <cell r="X75" t="str">
            <v>d</v>
          </cell>
          <cell r="Y75" t="str">
            <v>97442206A0225</v>
          </cell>
          <cell r="Z75">
            <v>38947</v>
          </cell>
          <cell r="AA75" t="str">
            <v>o</v>
          </cell>
          <cell r="AB75">
            <v>38974</v>
          </cell>
          <cell r="AC75" t="str">
            <v>v</v>
          </cell>
          <cell r="AD75">
            <v>39030</v>
          </cell>
          <cell r="AE75">
            <v>38832</v>
          </cell>
          <cell r="AF75" t="str">
            <v>f</v>
          </cell>
          <cell r="AG75">
            <v>38992</v>
          </cell>
          <cell r="AH75">
            <v>38972</v>
          </cell>
          <cell r="AI75" t="str">
            <v>ao</v>
          </cell>
          <cell r="AJ75">
            <v>39097</v>
          </cell>
          <cell r="AK75" t="str">
            <v/>
          </cell>
          <cell r="AL75">
            <v>4.1096791162546031</v>
          </cell>
          <cell r="AM75">
            <v>2007</v>
          </cell>
          <cell r="AN75">
            <v>15</v>
          </cell>
          <cell r="AO75">
            <v>39568</v>
          </cell>
          <cell r="AP75">
            <v>39659</v>
          </cell>
          <cell r="AQ75" t="str">
            <v>li</v>
          </cell>
          <cell r="AR75">
            <v>2008</v>
          </cell>
          <cell r="AS75">
            <v>54</v>
          </cell>
          <cell r="AT75">
            <v>22</v>
          </cell>
          <cell r="AU75">
            <v>16</v>
          </cell>
          <cell r="AV75">
            <v>31</v>
          </cell>
          <cell r="BE75">
            <v>1</v>
          </cell>
          <cell r="BF75">
            <v>79</v>
          </cell>
          <cell r="BK75">
            <v>71</v>
          </cell>
          <cell r="BL75">
            <v>9.1999999999999993</v>
          </cell>
          <cell r="BM75">
            <v>0.82</v>
          </cell>
          <cell r="BN75">
            <v>0.2</v>
          </cell>
          <cell r="BO75" t="str">
            <v>signée</v>
          </cell>
          <cell r="BP75">
            <v>0.8</v>
          </cell>
          <cell r="BQ75" t="str">
            <v>signée</v>
          </cell>
          <cell r="BX75" t="str">
            <v>signé</v>
          </cell>
          <cell r="BY75">
            <v>2355</v>
          </cell>
          <cell r="BZ75">
            <v>2205</v>
          </cell>
          <cell r="CA75">
            <v>1871.23</v>
          </cell>
          <cell r="CE75" t="str">
            <v>ECS coll</v>
          </cell>
          <cell r="CI75" t="str">
            <v>D faite</v>
          </cell>
          <cell r="CJ75" t="str">
            <v>-</v>
          </cell>
          <cell r="CK75" t="str">
            <v>-</v>
          </cell>
          <cell r="CL75" t="str">
            <v>-</v>
          </cell>
          <cell r="CM75" t="str">
            <v>-</v>
          </cell>
          <cell r="CN75">
            <v>0</v>
          </cell>
          <cell r="CQ75" t="str">
            <v>oui</v>
          </cell>
          <cell r="CX75">
            <v>0</v>
          </cell>
          <cell r="DE75">
            <v>0</v>
          </cell>
          <cell r="DJ75">
            <v>0</v>
          </cell>
          <cell r="DO75">
            <v>0</v>
          </cell>
          <cell r="DQ75">
            <v>91925</v>
          </cell>
          <cell r="DR75">
            <v>62125</v>
          </cell>
          <cell r="DS75">
            <v>154050</v>
          </cell>
          <cell r="DT75">
            <v>308100</v>
          </cell>
          <cell r="DU75">
            <v>308100</v>
          </cell>
          <cell r="ED75" t="str">
            <v>G:\Habitat\OPERATIONNEL HABITAT\02- Operations\Photothèque\images locatifs\CHYPRE\chypre.jpg</v>
          </cell>
          <cell r="EE75" t="str">
            <v>G:\Habitat\OPERATIONNEL HABITAT\02- Operations\Photothèque\image non disponible.jpg</v>
          </cell>
        </row>
        <row r="76">
          <cell r="A76" t="str">
            <v>COCOS</v>
          </cell>
          <cell r="B76">
            <v>9691</v>
          </cell>
          <cell r="C76" t="str">
            <v>NORD</v>
          </cell>
          <cell r="D76" t="str">
            <v>Saint-Denis</v>
          </cell>
          <cell r="E76" t="str">
            <v>RHI HYACINTHE CARAMBOLES</v>
          </cell>
          <cell r="F76">
            <v>38</v>
          </cell>
          <cell r="G76" t="str">
            <v>LLTS</v>
          </cell>
          <cell r="J76" t="str">
            <v>COL</v>
          </cell>
          <cell r="K76" t="str">
            <v>CF</v>
          </cell>
          <cell r="L76" t="str">
            <v>SIDR</v>
          </cell>
          <cell r="M76" t="str">
            <v>maitrisé</v>
          </cell>
          <cell r="N76" t="str">
            <v>JEM</v>
          </cell>
          <cell r="O76" t="str">
            <v>PE</v>
          </cell>
          <cell r="P76" t="str">
            <v>CC</v>
          </cell>
          <cell r="Q76" t="str">
            <v>AR</v>
          </cell>
          <cell r="R76">
            <v>2008</v>
          </cell>
          <cell r="S76">
            <v>1</v>
          </cell>
          <cell r="T76" t="str">
            <v>Lié au relogement dans Lacroix + Démolitions</v>
          </cell>
          <cell r="U76" t="str">
            <v>Atelier GROUARD</v>
          </cell>
          <cell r="V76" t="str">
            <v>G - PROJET</v>
          </cell>
          <cell r="W76">
            <v>39670</v>
          </cell>
          <cell r="X76" t="str">
            <v>d</v>
          </cell>
          <cell r="Z76">
            <v>39751</v>
          </cell>
          <cell r="AA76" t="str">
            <v>o</v>
          </cell>
          <cell r="AB76">
            <v>39595</v>
          </cell>
          <cell r="AC76" t="str">
            <v>v</v>
          </cell>
          <cell r="AD76">
            <v>39710</v>
          </cell>
          <cell r="AE76">
            <v>39715</v>
          </cell>
          <cell r="AF76" t="str">
            <v>f</v>
          </cell>
          <cell r="AH76">
            <v>39918</v>
          </cell>
          <cell r="AI76" t="str">
            <v>ao</v>
          </cell>
          <cell r="AJ76">
            <v>40101</v>
          </cell>
          <cell r="AK76" t="str">
            <v/>
          </cell>
          <cell r="AL76">
            <v>6.0165702261967384</v>
          </cell>
          <cell r="AM76">
            <v>2009</v>
          </cell>
          <cell r="AN76">
            <v>15</v>
          </cell>
          <cell r="AO76">
            <v>40558</v>
          </cell>
          <cell r="AP76">
            <v>40573</v>
          </cell>
          <cell r="AQ76" t="str">
            <v/>
          </cell>
          <cell r="AR76">
            <v>2011</v>
          </cell>
          <cell r="BK76">
            <v>0</v>
          </cell>
          <cell r="BL76">
            <v>5.57</v>
          </cell>
          <cell r="CJ76" t="str">
            <v>SCI Saint Denis</v>
          </cell>
          <cell r="CK76" t="str">
            <v>INFI</v>
          </cell>
          <cell r="CL76">
            <v>39801</v>
          </cell>
          <cell r="CM76" t="str">
            <v>-</v>
          </cell>
          <cell r="CN76">
            <v>0</v>
          </cell>
          <cell r="CO76" t="str">
            <v>199 undecies A</v>
          </cell>
          <cell r="CQ76" t="str">
            <v>non</v>
          </cell>
          <cell r="CX76">
            <v>0</v>
          </cell>
          <cell r="DE76">
            <v>0</v>
          </cell>
          <cell r="DJ76">
            <v>0</v>
          </cell>
          <cell r="DO76">
            <v>0</v>
          </cell>
          <cell r="DS76">
            <v>0</v>
          </cell>
          <cell r="DT76">
            <v>0</v>
          </cell>
          <cell r="DU76">
            <v>0</v>
          </cell>
          <cell r="ED76" t="str">
            <v>G:\Habitat\OPERATIONNEL HABITAT\02- Operations\Photothèque\image non disponible.jpg</v>
          </cell>
          <cell r="EE76" t="str">
            <v>G:\Habitat\OPERATIONNEL HABITAT\02- Operations\Photothèque\image non disponible.jpg</v>
          </cell>
        </row>
        <row r="77">
          <cell r="A77" t="str">
            <v>CŒUR DE VILLE</v>
          </cell>
          <cell r="C77" t="str">
            <v>EST</v>
          </cell>
          <cell r="D77" t="str">
            <v>Plaine des Palmistes</v>
          </cell>
          <cell r="E77" t="str">
            <v>CENTRE VILLE</v>
          </cell>
          <cell r="F77">
            <v>33</v>
          </cell>
          <cell r="G77" t="str">
            <v>LLTS</v>
          </cell>
          <cell r="J77" t="str">
            <v>COL</v>
          </cell>
          <cell r="N77" t="str">
            <v>Cla</v>
          </cell>
          <cell r="Q77" t="str">
            <v>SM</v>
          </cell>
          <cell r="R77">
            <v>2011</v>
          </cell>
          <cell r="T77" t="str">
            <v>ZAC en cours de création (travaux ZAC en 2010)</v>
          </cell>
          <cell r="AA77" t="str">
            <v/>
          </cell>
          <cell r="AC77" t="str">
            <v/>
          </cell>
          <cell r="AI77" t="str">
            <v/>
          </cell>
          <cell r="AK77" t="str">
            <v/>
          </cell>
          <cell r="AL77">
            <v>0</v>
          </cell>
          <cell r="AQ77" t="str">
            <v/>
          </cell>
          <cell r="CJ77" t="str">
            <v>-</v>
          </cell>
          <cell r="CK77" t="str">
            <v>-</v>
          </cell>
          <cell r="CL77" t="str">
            <v>-</v>
          </cell>
          <cell r="CM77" t="str">
            <v>-</v>
          </cell>
          <cell r="CN77">
            <v>0</v>
          </cell>
          <cell r="CQ77" t="str">
            <v>non</v>
          </cell>
          <cell r="CX77">
            <v>0</v>
          </cell>
          <cell r="DE77">
            <v>0</v>
          </cell>
          <cell r="DJ77">
            <v>0</v>
          </cell>
          <cell r="DO77">
            <v>0</v>
          </cell>
          <cell r="DS77">
            <v>0</v>
          </cell>
          <cell r="DT77">
            <v>0</v>
          </cell>
          <cell r="DU77">
            <v>0</v>
          </cell>
          <cell r="ED77" t="str">
            <v>G:\Habitat\OPERATIONNEL HABITAT\02- Operations\Photothèque\image non disponible.jpg</v>
          </cell>
          <cell r="EE77" t="str">
            <v>G:\Habitat\OPERATIONNEL HABITAT\02- Operations\Photothèque\image non disponible.jpg</v>
          </cell>
        </row>
        <row r="78">
          <cell r="A78" t="str">
            <v>COLLEGE 23EME</v>
          </cell>
          <cell r="B78" t="str">
            <v>xxxx</v>
          </cell>
          <cell r="C78" t="str">
            <v>SUD</v>
          </cell>
          <cell r="D78" t="str">
            <v>Tampon</v>
          </cell>
          <cell r="E78" t="str">
            <v>23EME - Z2</v>
          </cell>
          <cell r="F78">
            <v>30</v>
          </cell>
          <cell r="G78" t="str">
            <v>LESG</v>
          </cell>
          <cell r="J78" t="str">
            <v>IND</v>
          </cell>
          <cell r="K78" t="str">
            <v>RF</v>
          </cell>
          <cell r="N78" t="str">
            <v>N.A.</v>
          </cell>
          <cell r="R78">
            <v>2011</v>
          </cell>
          <cell r="T78" t="str">
            <v>Absence d'assainissement - une station STEP est en cours d'étude - La DDE &amp; la mairie souhaite une que la SIDR fasse une approche financière d'une solution avec assainissement semi collectif</v>
          </cell>
          <cell r="V78" t="str">
            <v>A - NON LANCE</v>
          </cell>
          <cell r="X78" t="str">
            <v/>
          </cell>
          <cell r="AA78" t="str">
            <v/>
          </cell>
          <cell r="AC78" t="str">
            <v/>
          </cell>
          <cell r="AF78" t="str">
            <v/>
          </cell>
          <cell r="AI78" t="str">
            <v/>
          </cell>
          <cell r="AK78" t="str">
            <v/>
          </cell>
          <cell r="AL78">
            <v>0</v>
          </cell>
          <cell r="AM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CJ78" t="str">
            <v>-</v>
          </cell>
          <cell r="CK78" t="str">
            <v>-</v>
          </cell>
          <cell r="CL78" t="str">
            <v>-</v>
          </cell>
          <cell r="CM78" t="str">
            <v>-</v>
          </cell>
          <cell r="CN78">
            <v>0</v>
          </cell>
          <cell r="CQ78" t="str">
            <v>non</v>
          </cell>
          <cell r="CX78">
            <v>0</v>
          </cell>
          <cell r="DE78">
            <v>0</v>
          </cell>
          <cell r="DJ78">
            <v>0</v>
          </cell>
          <cell r="DO78">
            <v>0</v>
          </cell>
          <cell r="DS78">
            <v>0</v>
          </cell>
          <cell r="DT78">
            <v>0</v>
          </cell>
          <cell r="DU78">
            <v>0</v>
          </cell>
          <cell r="ED78" t="str">
            <v>G:\Habitat\OPERATIONNEL HABITAT\02- Operations\Photothèque\image non disponible.jpg</v>
          </cell>
          <cell r="EE78" t="str">
            <v>G:\Habitat\OPERATIONNEL HABITAT\02- Operations\Photothèque\image non disponible.jpg</v>
          </cell>
        </row>
        <row r="79">
          <cell r="A79" t="str">
            <v>COLLEGE 23EME b</v>
          </cell>
          <cell r="C79" t="str">
            <v>SUD</v>
          </cell>
          <cell r="D79" t="str">
            <v>Tampon</v>
          </cell>
          <cell r="E79" t="str">
            <v>23EME - Z2</v>
          </cell>
          <cell r="F79">
            <v>25</v>
          </cell>
          <cell r="G79" t="str">
            <v>LLS</v>
          </cell>
          <cell r="J79" t="str">
            <v>MV</v>
          </cell>
          <cell r="K79" t="str">
            <v>RF</v>
          </cell>
          <cell r="N79" t="str">
            <v>N.A.</v>
          </cell>
          <cell r="R79">
            <v>2011</v>
          </cell>
          <cell r="T79" t="str">
            <v>Absence d'assainissement - une station STEP est en cours d'étude - La DDE &amp; la mairie souhaite une que la SIDR fasse une approche financière d'une solution avec assainissement semi collectif</v>
          </cell>
          <cell r="V79" t="str">
            <v>A - NON LANCE</v>
          </cell>
          <cell r="X79" t="str">
            <v/>
          </cell>
          <cell r="AA79" t="str">
            <v/>
          </cell>
          <cell r="AC79" t="str">
            <v/>
          </cell>
          <cell r="AF79" t="str">
            <v/>
          </cell>
          <cell r="AI79" t="str">
            <v/>
          </cell>
          <cell r="AK79" t="str">
            <v/>
          </cell>
          <cell r="AL79">
            <v>0</v>
          </cell>
          <cell r="AM79" t="str">
            <v/>
          </cell>
          <cell r="AO79" t="str">
            <v/>
          </cell>
          <cell r="AP79" t="str">
            <v/>
          </cell>
          <cell r="AQ79" t="str">
            <v/>
          </cell>
          <cell r="CJ79" t="str">
            <v>-</v>
          </cell>
          <cell r="CK79" t="str">
            <v>-</v>
          </cell>
          <cell r="CL79" t="str">
            <v>-</v>
          </cell>
          <cell r="CM79" t="str">
            <v>-</v>
          </cell>
          <cell r="CN79">
            <v>0</v>
          </cell>
          <cell r="CQ79" t="str">
            <v>non</v>
          </cell>
          <cell r="CX79">
            <v>0</v>
          </cell>
          <cell r="DE79">
            <v>0</v>
          </cell>
          <cell r="DJ79">
            <v>0</v>
          </cell>
          <cell r="DO79">
            <v>0</v>
          </cell>
          <cell r="DS79">
            <v>0</v>
          </cell>
          <cell r="DT79">
            <v>0</v>
          </cell>
          <cell r="DU79">
            <v>0</v>
          </cell>
          <cell r="ED79" t="str">
            <v>G:\Habitat\OPERATIONNEL HABITAT\02- Operations\Photothèque\image non disponible.jpg</v>
          </cell>
          <cell r="EE79" t="str">
            <v>G:\Habitat\OPERATIONNEL HABITAT\02- Operations\Photothèque\image non disponible.jpg</v>
          </cell>
        </row>
        <row r="80">
          <cell r="A80" t="str">
            <v>COOK</v>
          </cell>
          <cell r="C80" t="str">
            <v>EST</v>
          </cell>
          <cell r="D80" t="str">
            <v>Saint-Benoît</v>
          </cell>
          <cell r="E80" t="str">
            <v>BRAS CANOT - PREVOISY</v>
          </cell>
          <cell r="F80">
            <v>50</v>
          </cell>
          <cell r="G80" t="str">
            <v>LLTS</v>
          </cell>
          <cell r="J80" t="str">
            <v>COL</v>
          </cell>
          <cell r="K80" t="str">
            <v>CF</v>
          </cell>
          <cell r="L80" t="str">
            <v>SIDR</v>
          </cell>
          <cell r="N80" t="str">
            <v>CLa</v>
          </cell>
          <cell r="Q80" t="str">
            <v>AR</v>
          </cell>
          <cell r="R80">
            <v>2011</v>
          </cell>
          <cell r="T80" t="str">
            <v>Opération d'aménagement (SIDR) à prévoir - attente livraison primaire SEMAC</v>
          </cell>
          <cell r="V80" t="str">
            <v>A - NON LANCE</v>
          </cell>
          <cell r="X80" t="str">
            <v/>
          </cell>
          <cell r="AA80" t="str">
            <v/>
          </cell>
          <cell r="AC80" t="str">
            <v/>
          </cell>
          <cell r="AF80" t="str">
            <v/>
          </cell>
          <cell r="AI80" t="str">
            <v/>
          </cell>
          <cell r="AK80" t="str">
            <v/>
          </cell>
          <cell r="AL80">
            <v>0</v>
          </cell>
          <cell r="AM80" t="str">
            <v/>
          </cell>
          <cell r="AO80" t="str">
            <v/>
          </cell>
          <cell r="AP80" t="str">
            <v/>
          </cell>
          <cell r="AQ80" t="str">
            <v/>
          </cell>
          <cell r="CJ80" t="str">
            <v>-</v>
          </cell>
          <cell r="CK80" t="str">
            <v>-</v>
          </cell>
          <cell r="CL80" t="str">
            <v>-</v>
          </cell>
          <cell r="CM80" t="str">
            <v>-</v>
          </cell>
          <cell r="CN80">
            <v>0</v>
          </cell>
          <cell r="CQ80" t="str">
            <v>non</v>
          </cell>
          <cell r="CX80">
            <v>0</v>
          </cell>
          <cell r="DE80">
            <v>0</v>
          </cell>
          <cell r="DJ80">
            <v>0</v>
          </cell>
          <cell r="DO80">
            <v>0</v>
          </cell>
          <cell r="DS80">
            <v>0</v>
          </cell>
          <cell r="DT80">
            <v>0</v>
          </cell>
          <cell r="DU80">
            <v>0</v>
          </cell>
          <cell r="ED80" t="str">
            <v>G:\Habitat\OPERATIONNEL HABITAT\02- Operations\Photothèque\image non disponible.jpg</v>
          </cell>
          <cell r="EE80" t="str">
            <v>G:\Habitat\OPERATIONNEL HABITAT\02- Operations\Photothèque\image non disponible.jpg</v>
          </cell>
        </row>
        <row r="81">
          <cell r="A81" t="str">
            <v>CORDELIA</v>
          </cell>
          <cell r="B81">
            <v>9658</v>
          </cell>
          <cell r="C81" t="str">
            <v>OUEST</v>
          </cell>
          <cell r="D81" t="str">
            <v>Saint-Paul</v>
          </cell>
          <cell r="E81" t="str">
            <v>BOIS DE NEFLES</v>
          </cell>
          <cell r="F81">
            <v>38</v>
          </cell>
          <cell r="G81" t="str">
            <v>ACC</v>
          </cell>
          <cell r="J81" t="str">
            <v>IND</v>
          </cell>
          <cell r="K81" t="str">
            <v>RF</v>
          </cell>
          <cell r="M81" t="str">
            <v>maitrisé</v>
          </cell>
          <cell r="N81" t="str">
            <v>PC</v>
          </cell>
          <cell r="O81" t="str">
            <v>JH</v>
          </cell>
          <cell r="P81" t="str">
            <v>NA</v>
          </cell>
          <cell r="R81">
            <v>2006</v>
          </cell>
          <cell r="T81" t="str">
            <v>temoin 15/10/2007</v>
          </cell>
          <cell r="U81" t="str">
            <v>ATELIER GAZUT</v>
          </cell>
          <cell r="V81" t="str">
            <v>L - CHANTIER EN COURS</v>
          </cell>
          <cell r="W81">
            <v>38581</v>
          </cell>
          <cell r="X81" t="str">
            <v>d</v>
          </cell>
          <cell r="Z81">
            <v>38699</v>
          </cell>
          <cell r="AA81" t="str">
            <v>o</v>
          </cell>
          <cell r="AB81" t="str">
            <v>validé</v>
          </cell>
          <cell r="AC81" t="str">
            <v/>
          </cell>
          <cell r="AD81" t="str">
            <v>v</v>
          </cell>
          <cell r="AF81" t="str">
            <v/>
          </cell>
          <cell r="AH81">
            <v>38808</v>
          </cell>
          <cell r="AI81" t="str">
            <v>ao</v>
          </cell>
          <cell r="AJ81">
            <v>38930</v>
          </cell>
          <cell r="AK81" t="str">
            <v/>
          </cell>
          <cell r="AL81">
            <v>4.011046817464492</v>
          </cell>
          <cell r="AM81">
            <v>2006</v>
          </cell>
          <cell r="AN81">
            <v>28</v>
          </cell>
          <cell r="AO81">
            <v>39813</v>
          </cell>
          <cell r="AP81">
            <v>39813</v>
          </cell>
          <cell r="AQ81" t="str">
            <v>li</v>
          </cell>
          <cell r="AR81">
            <v>2008</v>
          </cell>
          <cell r="CJ81" t="str">
            <v>Villas Cordélia</v>
          </cell>
          <cell r="CK81" t="str">
            <v>INFI</v>
          </cell>
          <cell r="CL81" t="str">
            <v>S.O.</v>
          </cell>
          <cell r="CM81" t="str">
            <v>S.O.</v>
          </cell>
          <cell r="CN81">
            <v>0</v>
          </cell>
          <cell r="CO81" t="str">
            <v>S.O</v>
          </cell>
          <cell r="CQ81" t="str">
            <v>oui</v>
          </cell>
          <cell r="CX81">
            <v>0</v>
          </cell>
          <cell r="DE81">
            <v>0</v>
          </cell>
          <cell r="DJ81">
            <v>0</v>
          </cell>
          <cell r="DO81">
            <v>0</v>
          </cell>
          <cell r="DS81">
            <v>0</v>
          </cell>
          <cell r="DT81">
            <v>0</v>
          </cell>
          <cell r="DU81">
            <v>0</v>
          </cell>
          <cell r="ED81" t="str">
            <v>G:\Habitat\OPERATIONNEL HABITAT\02- Operations\Photothèque\images accession\Cordelia\cordelia-rvb.jpg</v>
          </cell>
          <cell r="EE81" t="str">
            <v>G:\Habitat\OPERATIONNEL HABITAT\02- Operations\Photothèque\images accession\Cordelia\CORDELIA.jpg</v>
          </cell>
        </row>
        <row r="82">
          <cell r="A82" t="str">
            <v>CORFOU</v>
          </cell>
          <cell r="C82" t="str">
            <v>EST</v>
          </cell>
          <cell r="D82" t="str">
            <v>Saint-Benoît</v>
          </cell>
          <cell r="E82" t="str">
            <v>BRAS CANOT - PREVOISY</v>
          </cell>
          <cell r="F82">
            <v>30</v>
          </cell>
          <cell r="G82" t="str">
            <v>LLS</v>
          </cell>
          <cell r="J82" t="str">
            <v>MV</v>
          </cell>
          <cell r="K82" t="str">
            <v>CF</v>
          </cell>
          <cell r="L82" t="str">
            <v>SIDR</v>
          </cell>
          <cell r="N82" t="str">
            <v>CLa</v>
          </cell>
          <cell r="P82" t="str">
            <v>CC</v>
          </cell>
          <cell r="Q82" t="str">
            <v>AR</v>
          </cell>
          <cell r="R82">
            <v>2010</v>
          </cell>
          <cell r="S82">
            <v>0</v>
          </cell>
          <cell r="T82" t="str">
            <v>Opération d'aménagement (SIDR) à prévoir - attente livraison primaire SEMAC</v>
          </cell>
          <cell r="V82" t="str">
            <v>A - NON LANCE</v>
          </cell>
          <cell r="X82" t="str">
            <v/>
          </cell>
          <cell r="AA82" t="str">
            <v/>
          </cell>
          <cell r="AC82" t="str">
            <v/>
          </cell>
          <cell r="AF82" t="str">
            <v/>
          </cell>
          <cell r="AI82" t="str">
            <v/>
          </cell>
          <cell r="AK82" t="str">
            <v/>
          </cell>
          <cell r="AL82">
            <v>0</v>
          </cell>
          <cell r="AM82" t="str">
            <v/>
          </cell>
          <cell r="AO82" t="str">
            <v/>
          </cell>
          <cell r="AP82" t="str">
            <v/>
          </cell>
          <cell r="AQ82" t="str">
            <v/>
          </cell>
          <cell r="BK82">
            <v>0</v>
          </cell>
          <cell r="CJ82" t="str">
            <v>-</v>
          </cell>
          <cell r="CK82" t="str">
            <v>-</v>
          </cell>
          <cell r="CL82" t="str">
            <v>-</v>
          </cell>
          <cell r="CM82" t="str">
            <v>-</v>
          </cell>
          <cell r="CN82">
            <v>0</v>
          </cell>
          <cell r="CQ82" t="str">
            <v>non</v>
          </cell>
          <cell r="CX82">
            <v>0</v>
          </cell>
          <cell r="DE82">
            <v>0</v>
          </cell>
          <cell r="DJ82">
            <v>0</v>
          </cell>
          <cell r="DO82">
            <v>0</v>
          </cell>
          <cell r="DS82">
            <v>0</v>
          </cell>
          <cell r="DT82">
            <v>0</v>
          </cell>
          <cell r="DU82">
            <v>0</v>
          </cell>
          <cell r="ED82" t="str">
            <v>G:\Habitat\OPERATIONNEL HABITAT\02- Operations\Photothèque\image non disponible.jpg</v>
          </cell>
          <cell r="EE82" t="str">
            <v>G:\Habitat\OPERATIONNEL HABITAT\02- Operations\Photothèque\image non disponible.jpg</v>
          </cell>
        </row>
        <row r="83">
          <cell r="A83" t="str">
            <v>COROSSOL ex CHAGOS 1</v>
          </cell>
          <cell r="B83">
            <v>9694</v>
          </cell>
          <cell r="C83" t="str">
            <v>EST</v>
          </cell>
          <cell r="D83" t="str">
            <v>Saint-André</v>
          </cell>
          <cell r="E83" t="str">
            <v>RHI 2 LES MANGUIERS</v>
          </cell>
          <cell r="F83">
            <v>18</v>
          </cell>
          <cell r="G83" t="str">
            <v>LLS</v>
          </cell>
          <cell r="J83" t="str">
            <v>MV</v>
          </cell>
          <cell r="K83" t="str">
            <v>CF</v>
          </cell>
          <cell r="L83" t="str">
            <v>SIDR</v>
          </cell>
          <cell r="M83" t="str">
            <v>maitrisé</v>
          </cell>
          <cell r="N83" t="str">
            <v>BB</v>
          </cell>
          <cell r="O83" t="str">
            <v>JMO</v>
          </cell>
          <cell r="P83" t="str">
            <v>CC</v>
          </cell>
          <cell r="Q83" t="str">
            <v>SPG</v>
          </cell>
          <cell r="R83">
            <v>2007</v>
          </cell>
          <cell r="S83">
            <v>1</v>
          </cell>
          <cell r="T83" t="str">
            <v>attente VRD Rhi les manguiers/AO commun</v>
          </cell>
          <cell r="U83" t="str">
            <v>SOAA MEUNIER</v>
          </cell>
          <cell r="V83" t="str">
            <v>H - APPEL D'OFFRES</v>
          </cell>
          <cell r="W83">
            <v>39352</v>
          </cell>
          <cell r="X83" t="str">
            <v>d</v>
          </cell>
          <cell r="Y83" t="str">
            <v>97440907a0538</v>
          </cell>
          <cell r="Z83">
            <v>39462</v>
          </cell>
          <cell r="AA83" t="str">
            <v>o</v>
          </cell>
          <cell r="AB83">
            <v>39337</v>
          </cell>
          <cell r="AC83" t="str">
            <v>v</v>
          </cell>
          <cell r="AD83">
            <v>39597</v>
          </cell>
          <cell r="AE83">
            <v>39353</v>
          </cell>
          <cell r="AF83" t="str">
            <v>f</v>
          </cell>
          <cell r="AG83">
            <v>39464</v>
          </cell>
          <cell r="AH83">
            <v>39722</v>
          </cell>
          <cell r="AI83" t="str">
            <v>ao</v>
          </cell>
          <cell r="AJ83">
            <v>39873</v>
          </cell>
          <cell r="AK83" t="str">
            <v>ch</v>
          </cell>
          <cell r="AL83">
            <v>4.9644923724355605</v>
          </cell>
          <cell r="AM83">
            <v>2009</v>
          </cell>
          <cell r="AN83">
            <v>16</v>
          </cell>
          <cell r="AO83">
            <v>40360</v>
          </cell>
          <cell r="AP83">
            <v>40375</v>
          </cell>
          <cell r="AQ83" t="str">
            <v/>
          </cell>
          <cell r="AR83">
            <v>2010</v>
          </cell>
          <cell r="BK83">
            <v>0</v>
          </cell>
          <cell r="BL83">
            <v>5.89</v>
          </cell>
          <cell r="CJ83" t="str">
            <v>SCI Saint Pierre</v>
          </cell>
          <cell r="CK83" t="str">
            <v>INFI</v>
          </cell>
          <cell r="CL83">
            <v>39773</v>
          </cell>
          <cell r="CM83" t="str">
            <v>-</v>
          </cell>
          <cell r="CN83">
            <v>0</v>
          </cell>
          <cell r="CO83" t="str">
            <v>199 undecies A</v>
          </cell>
          <cell r="CQ83" t="str">
            <v>non</v>
          </cell>
          <cell r="CX83">
            <v>0</v>
          </cell>
          <cell r="DE83">
            <v>0</v>
          </cell>
          <cell r="DJ83">
            <v>0</v>
          </cell>
          <cell r="DO83">
            <v>0</v>
          </cell>
          <cell r="DS83">
            <v>0</v>
          </cell>
          <cell r="DT83">
            <v>0</v>
          </cell>
          <cell r="DU83">
            <v>0</v>
          </cell>
          <cell r="ED83" t="str">
            <v>G:\Habitat\OPERATIONNEL HABITAT\02- Operations\Photothèque\image non disponible.jpg</v>
          </cell>
          <cell r="EE83" t="str">
            <v>G:\Habitat\OPERATIONNEL HABITAT\02- Operations\Photothèque\image non disponible.jpg</v>
          </cell>
        </row>
        <row r="84">
          <cell r="A84" t="str">
            <v>CRESSON DE FONTAINE</v>
          </cell>
          <cell r="B84">
            <v>9491</v>
          </cell>
          <cell r="C84" t="str">
            <v>EST</v>
          </cell>
          <cell r="D84" t="str">
            <v>Saint-André</v>
          </cell>
          <cell r="E84" t="str">
            <v>ZAC CRESSONIERE</v>
          </cell>
          <cell r="F84">
            <v>29</v>
          </cell>
          <cell r="G84" t="str">
            <v>LESG</v>
          </cell>
          <cell r="J84" t="str">
            <v>IND</v>
          </cell>
          <cell r="K84" t="str">
            <v>CF</v>
          </cell>
          <cell r="L84" t="str">
            <v>SIDR</v>
          </cell>
          <cell r="N84" t="str">
            <v>EC</v>
          </cell>
          <cell r="O84" t="str">
            <v>OS</v>
          </cell>
          <cell r="P84" t="str">
            <v>LV</v>
          </cell>
          <cell r="Q84" t="str">
            <v>SPG</v>
          </cell>
          <cell r="R84">
            <v>2004</v>
          </cell>
          <cell r="U84" t="str">
            <v>SOAA MEUNIER</v>
          </cell>
          <cell r="V84" t="str">
            <v>M - LIVRE/GPA</v>
          </cell>
          <cell r="W84">
            <v>37820</v>
          </cell>
          <cell r="X84" t="str">
            <v>d</v>
          </cell>
          <cell r="Z84">
            <v>38001</v>
          </cell>
          <cell r="AA84" t="str">
            <v>o</v>
          </cell>
          <cell r="AB84" t="str">
            <v>validé</v>
          </cell>
          <cell r="AC84" t="str">
            <v/>
          </cell>
          <cell r="AD84">
            <v>39597</v>
          </cell>
          <cell r="AE84">
            <v>38229</v>
          </cell>
          <cell r="AF84" t="str">
            <v>f</v>
          </cell>
          <cell r="AG84">
            <v>38343</v>
          </cell>
          <cell r="AH84">
            <v>38426</v>
          </cell>
          <cell r="AI84" t="str">
            <v>ao</v>
          </cell>
          <cell r="AJ84">
            <v>38565</v>
          </cell>
          <cell r="AK84" t="str">
            <v/>
          </cell>
          <cell r="AL84">
            <v>4.5699631772751186</v>
          </cell>
          <cell r="AM84">
            <v>2005</v>
          </cell>
          <cell r="AN84">
            <v>16</v>
          </cell>
          <cell r="AO84">
            <v>39052</v>
          </cell>
          <cell r="AP84">
            <v>39324</v>
          </cell>
          <cell r="AQ84" t="str">
            <v>li</v>
          </cell>
          <cell r="AR84">
            <v>2007</v>
          </cell>
          <cell r="CJ84" t="str">
            <v>-</v>
          </cell>
          <cell r="CK84" t="str">
            <v>-</v>
          </cell>
          <cell r="CL84" t="str">
            <v>-</v>
          </cell>
          <cell r="CM84" t="str">
            <v>-</v>
          </cell>
          <cell r="CN84">
            <v>0</v>
          </cell>
          <cell r="CQ84" t="str">
            <v>oui</v>
          </cell>
          <cell r="CX84">
            <v>0</v>
          </cell>
          <cell r="DE84">
            <v>0</v>
          </cell>
          <cell r="DJ84">
            <v>0</v>
          </cell>
          <cell r="DO84">
            <v>0</v>
          </cell>
          <cell r="DS84">
            <v>0</v>
          </cell>
          <cell r="DT84">
            <v>0</v>
          </cell>
          <cell r="DU84">
            <v>0</v>
          </cell>
          <cell r="ED84" t="str">
            <v>G:\Habitat\OPERATIONNEL HABITAT\02- Operations\Photothèque\image non disponible.jpg</v>
          </cell>
          <cell r="EE84" t="str">
            <v>G:\Habitat\OPERATIONNEL HABITAT\02- Operations\Photothèque\image non disponible.jpg</v>
          </cell>
        </row>
        <row r="85">
          <cell r="A85" t="str">
            <v>Croix rouge</v>
          </cell>
          <cell r="C85" t="str">
            <v>SUD</v>
          </cell>
          <cell r="D85" t="str">
            <v>Saint-Pierre</v>
          </cell>
          <cell r="E85" t="str">
            <v>RHI BASSE TERRE</v>
          </cell>
          <cell r="F85">
            <v>10</v>
          </cell>
          <cell r="G85" t="str">
            <v>LLTS</v>
          </cell>
          <cell r="J85" t="str">
            <v>MIXT</v>
          </cell>
          <cell r="K85" t="str">
            <v>CF</v>
          </cell>
          <cell r="L85" t="str">
            <v>SIDR</v>
          </cell>
          <cell r="M85" t="str">
            <v>non maitrisé</v>
          </cell>
          <cell r="N85" t="str">
            <v>EC</v>
          </cell>
          <cell r="R85">
            <v>2012</v>
          </cell>
          <cell r="V85" t="str">
            <v>A - NON LANCE</v>
          </cell>
          <cell r="AA85" t="str">
            <v/>
          </cell>
          <cell r="AC85" t="str">
            <v/>
          </cell>
          <cell r="AI85" t="str">
            <v/>
          </cell>
          <cell r="AK85" t="str">
            <v/>
          </cell>
          <cell r="AL85">
            <v>0</v>
          </cell>
          <cell r="AQ85" t="str">
            <v/>
          </cell>
          <cell r="CJ85" t="str">
            <v>-</v>
          </cell>
          <cell r="CK85" t="str">
            <v>-</v>
          </cell>
          <cell r="CL85" t="str">
            <v>-</v>
          </cell>
          <cell r="CM85" t="str">
            <v>-</v>
          </cell>
          <cell r="CN85">
            <v>0</v>
          </cell>
          <cell r="CQ85" t="str">
            <v>non</v>
          </cell>
          <cell r="CX85">
            <v>0</v>
          </cell>
          <cell r="DE85">
            <v>0</v>
          </cell>
          <cell r="DJ85">
            <v>0</v>
          </cell>
          <cell r="DO85">
            <v>0</v>
          </cell>
          <cell r="DS85">
            <v>0</v>
          </cell>
          <cell r="DT85">
            <v>0</v>
          </cell>
          <cell r="DU85">
            <v>0</v>
          </cell>
          <cell r="ED85" t="str">
            <v>G:\Habitat\OPERATIONNEL HABITAT\02- Operations\Photothèque\image non disponible.jpg</v>
          </cell>
          <cell r="EE85" t="str">
            <v>G:\Habitat\OPERATIONNEL HABITAT\02- Operations\Photothèque\image non disponible.jpg</v>
          </cell>
        </row>
        <row r="86">
          <cell r="A86" t="str">
            <v>DARDANELLES 1</v>
          </cell>
          <cell r="B86">
            <v>9507</v>
          </cell>
          <cell r="C86" t="str">
            <v>OUEST</v>
          </cell>
          <cell r="D86" t="str">
            <v>Port</v>
          </cell>
          <cell r="E86" t="str">
            <v>RHI SAY PISCINE</v>
          </cell>
          <cell r="F86">
            <v>21</v>
          </cell>
          <cell r="G86" t="str">
            <v>LLS</v>
          </cell>
          <cell r="J86" t="str">
            <v>MV</v>
          </cell>
          <cell r="K86" t="str">
            <v>CF</v>
          </cell>
          <cell r="L86" t="str">
            <v>SIDR</v>
          </cell>
          <cell r="N86" t="str">
            <v>CLa</v>
          </cell>
          <cell r="O86" t="str">
            <v>GG</v>
          </cell>
          <cell r="P86" t="str">
            <v>CC</v>
          </cell>
          <cell r="Q86" t="str">
            <v>OP</v>
          </cell>
          <cell r="R86">
            <v>2003</v>
          </cell>
          <cell r="T86" t="str">
            <v>appel de fond solaire /releve des problèmes de fonctionnement/réunion SIDR Ville 6/3/2008</v>
          </cell>
          <cell r="U86" t="str">
            <v>ATELIER CHEYSSIAL</v>
          </cell>
          <cell r="V86" t="str">
            <v>M - LIVRE/GPA</v>
          </cell>
          <cell r="W86">
            <v>37840</v>
          </cell>
          <cell r="X86" t="str">
            <v>d</v>
          </cell>
          <cell r="Y86" t="str">
            <v>97440703A0060</v>
          </cell>
          <cell r="Z86">
            <v>37907</v>
          </cell>
          <cell r="AA86" t="str">
            <v>o</v>
          </cell>
          <cell r="AB86" t="str">
            <v>validé</v>
          </cell>
          <cell r="AC86" t="str">
            <v/>
          </cell>
          <cell r="AE86">
            <v>37887</v>
          </cell>
          <cell r="AF86" t="str">
            <v>f</v>
          </cell>
          <cell r="AG86" t="str">
            <v>O</v>
          </cell>
          <cell r="AH86">
            <v>38250</v>
          </cell>
          <cell r="AI86" t="str">
            <v>ao</v>
          </cell>
          <cell r="AJ86">
            <v>38467</v>
          </cell>
          <cell r="AK86" t="str">
            <v/>
          </cell>
          <cell r="AL86">
            <v>7.1344029458179907</v>
          </cell>
          <cell r="AM86">
            <v>2005</v>
          </cell>
          <cell r="AN86">
            <v>18</v>
          </cell>
          <cell r="AO86">
            <v>39015</v>
          </cell>
          <cell r="AP86">
            <v>39066</v>
          </cell>
          <cell r="AQ86" t="str">
            <v>li</v>
          </cell>
          <cell r="AR86">
            <v>2006</v>
          </cell>
          <cell r="BN86">
            <v>0.2</v>
          </cell>
          <cell r="BO86" t="str">
            <v>signée</v>
          </cell>
          <cell r="BP86">
            <v>0.8</v>
          </cell>
          <cell r="BQ86" t="str">
            <v>signée</v>
          </cell>
          <cell r="BX86" t="str">
            <v>signé</v>
          </cell>
          <cell r="CA86">
            <v>3902.89</v>
          </cell>
          <cell r="CE86" t="str">
            <v>ECS ind</v>
          </cell>
          <cell r="CF86">
            <v>95065</v>
          </cell>
          <cell r="CG86">
            <v>28819</v>
          </cell>
          <cell r="CH86">
            <v>43229</v>
          </cell>
          <cell r="CI86">
            <v>24016</v>
          </cell>
          <cell r="CJ86" t="str">
            <v>-</v>
          </cell>
          <cell r="CK86" t="str">
            <v>-</v>
          </cell>
          <cell r="CL86" t="str">
            <v>-</v>
          </cell>
          <cell r="CM86" t="str">
            <v>-</v>
          </cell>
          <cell r="CN86">
            <v>0</v>
          </cell>
          <cell r="CQ86" t="str">
            <v>oui</v>
          </cell>
          <cell r="CR86">
            <v>71718</v>
          </cell>
          <cell r="CT86">
            <v>3011890</v>
          </cell>
          <cell r="CX86">
            <v>3083608</v>
          </cell>
          <cell r="DE86">
            <v>72048</v>
          </cell>
          <cell r="DJ86">
            <v>72048</v>
          </cell>
          <cell r="DO86">
            <v>0</v>
          </cell>
          <cell r="DQ86">
            <v>92802</v>
          </cell>
          <cell r="DR86">
            <v>24016</v>
          </cell>
          <cell r="DS86">
            <v>116818</v>
          </cell>
          <cell r="DT86">
            <v>233636</v>
          </cell>
          <cell r="DU86">
            <v>-2777924</v>
          </cell>
          <cell r="ED86" t="str">
            <v>G:\Habitat\OPERATIONNEL HABITAT\02- Operations\Photothèque\images locatifs\Dardanelles\pers 1 Dardannelles.jpg</v>
          </cell>
          <cell r="EE86" t="str">
            <v>G:\Habitat\OPERATIONNEL HABITAT\02- Operations\Photothèque\image non disponible.jpg</v>
          </cell>
        </row>
        <row r="87">
          <cell r="A87" t="str">
            <v>DARDANELLES 2</v>
          </cell>
          <cell r="B87">
            <v>9507</v>
          </cell>
          <cell r="C87" t="str">
            <v>OUEST</v>
          </cell>
          <cell r="D87" t="str">
            <v>Port</v>
          </cell>
          <cell r="E87" t="str">
            <v>RHI SAY PISCINE</v>
          </cell>
          <cell r="F87">
            <v>25</v>
          </cell>
          <cell r="G87" t="str">
            <v>LLS</v>
          </cell>
          <cell r="J87" t="str">
            <v>MV</v>
          </cell>
          <cell r="K87" t="str">
            <v>CF</v>
          </cell>
          <cell r="L87" t="str">
            <v>SIDR</v>
          </cell>
          <cell r="N87" t="str">
            <v>CLa</v>
          </cell>
          <cell r="O87" t="str">
            <v>GG</v>
          </cell>
          <cell r="P87" t="str">
            <v>CC</v>
          </cell>
          <cell r="Q87" t="str">
            <v>OP</v>
          </cell>
          <cell r="R87">
            <v>2003</v>
          </cell>
          <cell r="T87" t="str">
            <v xml:space="preserve"> demande solaire?/gestion ts amélioration avec DGI</v>
          </cell>
          <cell r="U87" t="str">
            <v>ATELIER CHEYSSIAL</v>
          </cell>
          <cell r="V87" t="str">
            <v>M - LIVRE/GPA</v>
          </cell>
          <cell r="W87">
            <v>37840</v>
          </cell>
          <cell r="X87" t="str">
            <v>d</v>
          </cell>
          <cell r="Y87" t="str">
            <v>97440703A0060</v>
          </cell>
          <cell r="Z87">
            <v>37907</v>
          </cell>
          <cell r="AA87" t="str">
            <v>o</v>
          </cell>
          <cell r="AB87" t="str">
            <v>validé</v>
          </cell>
          <cell r="AC87" t="str">
            <v/>
          </cell>
          <cell r="AE87">
            <v>37887</v>
          </cell>
          <cell r="AF87" t="str">
            <v>f</v>
          </cell>
          <cell r="AG87" t="str">
            <v>O</v>
          </cell>
          <cell r="AH87">
            <v>38250</v>
          </cell>
          <cell r="AI87" t="str">
            <v>ao</v>
          </cell>
          <cell r="AJ87">
            <v>38467</v>
          </cell>
          <cell r="AK87" t="str">
            <v/>
          </cell>
          <cell r="AL87">
            <v>7.1344029458179907</v>
          </cell>
          <cell r="AM87">
            <v>2005</v>
          </cell>
          <cell r="AN87">
            <v>18</v>
          </cell>
          <cell r="AO87">
            <v>39015</v>
          </cell>
          <cell r="AP87">
            <v>39182</v>
          </cell>
          <cell r="AQ87" t="str">
            <v>li</v>
          </cell>
          <cell r="AR87">
            <v>2007</v>
          </cell>
          <cell r="CJ87" t="str">
            <v>-</v>
          </cell>
          <cell r="CK87" t="str">
            <v>-</v>
          </cell>
          <cell r="CL87" t="str">
            <v>-</v>
          </cell>
          <cell r="CM87" t="str">
            <v>-</v>
          </cell>
          <cell r="CN87">
            <v>0</v>
          </cell>
          <cell r="CQ87" t="str">
            <v>oui</v>
          </cell>
          <cell r="CX87">
            <v>0</v>
          </cell>
          <cell r="DE87">
            <v>0</v>
          </cell>
          <cell r="DJ87">
            <v>0</v>
          </cell>
          <cell r="DO87">
            <v>0</v>
          </cell>
          <cell r="DS87">
            <v>0</v>
          </cell>
          <cell r="DT87">
            <v>0</v>
          </cell>
          <cell r="DU87">
            <v>0</v>
          </cell>
          <cell r="ED87" t="str">
            <v>G:\Habitat\OPERATIONNEL HABITAT\02- Operations\Photothèque\images locatifs\Dardanelles\pers 1 Dardannelles.jpg</v>
          </cell>
          <cell r="EE87" t="str">
            <v>G:\Habitat\OPERATIONNEL HABITAT\02- Operations\Photothèque\image non disponible.jpg</v>
          </cell>
        </row>
        <row r="88">
          <cell r="A88" t="str">
            <v>DIFFUS SORNOM/GARDEBIEN</v>
          </cell>
          <cell r="B88">
            <v>9501</v>
          </cell>
          <cell r="C88" t="str">
            <v>NORD</v>
          </cell>
          <cell r="D88" t="str">
            <v>Saint-Denis</v>
          </cell>
          <cell r="E88" t="str">
            <v>RHI PAVADE</v>
          </cell>
          <cell r="F88">
            <v>1</v>
          </cell>
          <cell r="G88" t="str">
            <v>LESD</v>
          </cell>
          <cell r="J88" t="str">
            <v>IND</v>
          </cell>
          <cell r="K88" t="str">
            <v>CF</v>
          </cell>
          <cell r="L88" t="str">
            <v>SIDR</v>
          </cell>
          <cell r="N88" t="str">
            <v>EC</v>
          </cell>
          <cell r="O88" t="str">
            <v>EC</v>
          </cell>
          <cell r="P88" t="str">
            <v>VS</v>
          </cell>
          <cell r="Q88" t="str">
            <v>FB</v>
          </cell>
          <cell r="R88">
            <v>2004</v>
          </cell>
          <cell r="U88" t="str">
            <v>CAMART</v>
          </cell>
          <cell r="V88" t="str">
            <v>M - LIVRE/GPA</v>
          </cell>
          <cell r="X88" t="str">
            <v/>
          </cell>
          <cell r="AA88" t="str">
            <v/>
          </cell>
          <cell r="AC88" t="str">
            <v/>
          </cell>
          <cell r="AF88" t="str">
            <v/>
          </cell>
          <cell r="AH88">
            <v>38122</v>
          </cell>
          <cell r="AI88" t="str">
            <v>ao</v>
          </cell>
          <cell r="AJ88">
            <v>38183</v>
          </cell>
          <cell r="AK88" t="str">
            <v/>
          </cell>
          <cell r="AL88">
            <v>2.005523408732246</v>
          </cell>
          <cell r="AM88">
            <v>2004</v>
          </cell>
          <cell r="AN88">
            <v>8</v>
          </cell>
          <cell r="AO88">
            <v>38426</v>
          </cell>
          <cell r="AP88">
            <v>38533</v>
          </cell>
          <cell r="AQ88" t="str">
            <v>li</v>
          </cell>
          <cell r="AR88">
            <v>2005</v>
          </cell>
          <cell r="CJ88" t="str">
            <v>-</v>
          </cell>
          <cell r="CK88" t="str">
            <v>-</v>
          </cell>
          <cell r="CL88" t="str">
            <v>-</v>
          </cell>
          <cell r="CM88" t="str">
            <v>-</v>
          </cell>
          <cell r="CN88">
            <v>0</v>
          </cell>
          <cell r="CQ88" t="str">
            <v>oui</v>
          </cell>
          <cell r="CX88">
            <v>0</v>
          </cell>
          <cell r="DE88">
            <v>0</v>
          </cell>
          <cell r="DJ88">
            <v>0</v>
          </cell>
          <cell r="DO88">
            <v>0</v>
          </cell>
          <cell r="DS88">
            <v>0</v>
          </cell>
          <cell r="DT88">
            <v>0</v>
          </cell>
          <cell r="DU88">
            <v>0</v>
          </cell>
          <cell r="ED88" t="str">
            <v>G:\Habitat\OPERATIONNEL HABITAT\02- Operations\Photothèque\image non disponible.jpg</v>
          </cell>
          <cell r="EE88" t="str">
            <v>G:\Habitat\OPERATIONNEL HABITAT\02- Operations\Photothèque\image non disponible.jpg</v>
          </cell>
        </row>
        <row r="89">
          <cell r="A89" t="str">
            <v>DISTILLERIE</v>
          </cell>
          <cell r="B89">
            <v>9610</v>
          </cell>
          <cell r="C89" t="str">
            <v>SUD</v>
          </cell>
          <cell r="D89" t="str">
            <v>Saint-Pierre</v>
          </cell>
          <cell r="E89" t="str">
            <v>RUE A BABET</v>
          </cell>
          <cell r="F89">
            <v>22</v>
          </cell>
          <cell r="G89" t="str">
            <v>ACC</v>
          </cell>
          <cell r="J89" t="str">
            <v>COL</v>
          </cell>
          <cell r="K89" t="str">
            <v>RF</v>
          </cell>
          <cell r="N89" t="str">
            <v>LC</v>
          </cell>
          <cell r="P89" t="str">
            <v>NA</v>
          </cell>
          <cell r="R89">
            <v>2009</v>
          </cell>
          <cell r="U89" t="str">
            <v>LUCAS</v>
          </cell>
          <cell r="V89" t="str">
            <v>E - APS / PC</v>
          </cell>
          <cell r="W89">
            <v>39807</v>
          </cell>
          <cell r="X89" t="str">
            <v>d</v>
          </cell>
          <cell r="Z89">
            <v>39798</v>
          </cell>
          <cell r="AA89" t="str">
            <v>o</v>
          </cell>
          <cell r="AB89">
            <v>39736</v>
          </cell>
          <cell r="AC89" t="str">
            <v>v</v>
          </cell>
          <cell r="AF89" t="str">
            <v/>
          </cell>
          <cell r="AH89">
            <v>39979</v>
          </cell>
          <cell r="AI89" t="str">
            <v/>
          </cell>
          <cell r="AJ89">
            <v>40071</v>
          </cell>
          <cell r="AK89" t="str">
            <v/>
          </cell>
          <cell r="AL89">
            <v>3.0247238295633876</v>
          </cell>
          <cell r="AM89">
            <v>2009</v>
          </cell>
          <cell r="AN89">
            <v>12</v>
          </cell>
          <cell r="AO89">
            <v>40436</v>
          </cell>
          <cell r="AP89">
            <v>40451</v>
          </cell>
          <cell r="AQ89" t="str">
            <v/>
          </cell>
          <cell r="AR89">
            <v>2011</v>
          </cell>
          <cell r="CJ89" t="str">
            <v>-</v>
          </cell>
          <cell r="CK89" t="str">
            <v>-</v>
          </cell>
          <cell r="CL89" t="str">
            <v>-</v>
          </cell>
          <cell r="CM89" t="str">
            <v>-</v>
          </cell>
          <cell r="CN89">
            <v>0</v>
          </cell>
          <cell r="CQ89" t="str">
            <v>non</v>
          </cell>
          <cell r="CX89">
            <v>0</v>
          </cell>
          <cell r="DE89">
            <v>0</v>
          </cell>
          <cell r="DJ89">
            <v>0</v>
          </cell>
          <cell r="DO89">
            <v>0</v>
          </cell>
          <cell r="DS89">
            <v>0</v>
          </cell>
          <cell r="DT89">
            <v>0</v>
          </cell>
          <cell r="DU89">
            <v>0</v>
          </cell>
          <cell r="ED89" t="str">
            <v>G:\Habitat\OPERATIONNEL HABITAT\02- Operations\Photothèque\image non disponible.jpg</v>
          </cell>
          <cell r="EE89" t="str">
            <v>G:\Habitat\OPERATIONNEL HABITAT\02- Operations\Photothèque\image non disponible.jpg</v>
          </cell>
        </row>
        <row r="90">
          <cell r="A90" t="str">
            <v>Enquette 3</v>
          </cell>
          <cell r="C90" t="str">
            <v>SUD</v>
          </cell>
          <cell r="D90" t="str">
            <v>Saint-Pierre</v>
          </cell>
          <cell r="E90" t="str">
            <v>RHI BASSE TERRE</v>
          </cell>
          <cell r="F90">
            <v>16</v>
          </cell>
          <cell r="G90" t="str">
            <v>LLTS</v>
          </cell>
          <cell r="J90" t="str">
            <v>MIXT</v>
          </cell>
          <cell r="K90" t="str">
            <v>CF</v>
          </cell>
          <cell r="L90" t="str">
            <v>SIDR</v>
          </cell>
          <cell r="M90" t="str">
            <v>non maitrisé</v>
          </cell>
          <cell r="N90" t="str">
            <v>N.A.</v>
          </cell>
          <cell r="R90">
            <v>2011</v>
          </cell>
          <cell r="V90" t="str">
            <v>A - NON LANCE</v>
          </cell>
          <cell r="AA90" t="str">
            <v/>
          </cell>
          <cell r="AC90" t="str">
            <v/>
          </cell>
          <cell r="AI90" t="str">
            <v/>
          </cell>
          <cell r="AK90" t="str">
            <v/>
          </cell>
          <cell r="AL90">
            <v>0</v>
          </cell>
          <cell r="AQ90" t="str">
            <v/>
          </cell>
          <cell r="CJ90" t="str">
            <v>-</v>
          </cell>
          <cell r="CK90" t="str">
            <v>-</v>
          </cell>
          <cell r="CL90" t="str">
            <v>-</v>
          </cell>
          <cell r="CM90" t="str">
            <v>-</v>
          </cell>
          <cell r="CN90">
            <v>0</v>
          </cell>
          <cell r="CQ90" t="str">
            <v>non</v>
          </cell>
          <cell r="CX90">
            <v>0</v>
          </cell>
          <cell r="DE90">
            <v>0</v>
          </cell>
          <cell r="DJ90">
            <v>0</v>
          </cell>
          <cell r="DO90">
            <v>0</v>
          </cell>
          <cell r="DS90">
            <v>0</v>
          </cell>
          <cell r="DT90">
            <v>0</v>
          </cell>
          <cell r="DU90">
            <v>0</v>
          </cell>
          <cell r="ED90" t="str">
            <v>G:\Habitat\OPERATIONNEL HABITAT\02- Operations\Photothèque\image non disponible.jpg</v>
          </cell>
          <cell r="EE90" t="str">
            <v>G:\Habitat\OPERATIONNEL HABITAT\02- Operations\Photothèque\image non disponible.jpg</v>
          </cell>
        </row>
        <row r="91">
          <cell r="A91" t="str">
            <v>ERYTHRINES 1</v>
          </cell>
          <cell r="B91">
            <v>9546</v>
          </cell>
          <cell r="C91" t="str">
            <v>EST</v>
          </cell>
          <cell r="D91" t="str">
            <v>Saint-André</v>
          </cell>
          <cell r="E91" t="str">
            <v>RHI CAMBUSTON SEDRE</v>
          </cell>
          <cell r="F91">
            <v>24</v>
          </cell>
          <cell r="G91" t="str">
            <v>LLS</v>
          </cell>
          <cell r="J91" t="str">
            <v>IND</v>
          </cell>
          <cell r="K91" t="str">
            <v>CF</v>
          </cell>
          <cell r="L91" t="str">
            <v>SEDRE</v>
          </cell>
          <cell r="M91" t="str">
            <v>maitrisé</v>
          </cell>
          <cell r="N91" t="str">
            <v>JPM</v>
          </cell>
          <cell r="O91" t="str">
            <v>JMO</v>
          </cell>
          <cell r="P91" t="str">
            <v>CC</v>
          </cell>
          <cell r="R91">
            <v>2005</v>
          </cell>
          <cell r="T91" t="str">
            <v>acquisition fonciére sep 2008 serde/sidr</v>
          </cell>
          <cell r="U91" t="str">
            <v>SOAA MEUNIER</v>
          </cell>
          <cell r="V91" t="str">
            <v>L - CHANTIER EN COURS</v>
          </cell>
          <cell r="W91">
            <v>38533</v>
          </cell>
          <cell r="X91" t="str">
            <v>d</v>
          </cell>
          <cell r="Y91" t="str">
            <v>97440904A0337</v>
          </cell>
          <cell r="Z91">
            <v>38741</v>
          </cell>
          <cell r="AA91" t="str">
            <v>o</v>
          </cell>
          <cell r="AB91" t="str">
            <v>validé</v>
          </cell>
          <cell r="AC91" t="str">
            <v/>
          </cell>
          <cell r="AE91">
            <v>38553</v>
          </cell>
          <cell r="AF91" t="str">
            <v>f</v>
          </cell>
          <cell r="AG91">
            <v>38722</v>
          </cell>
          <cell r="AH91">
            <v>38985</v>
          </cell>
          <cell r="AI91" t="str">
            <v>ao</v>
          </cell>
          <cell r="AJ91">
            <v>39359</v>
          </cell>
          <cell r="AK91" t="str">
            <v/>
          </cell>
          <cell r="AL91">
            <v>12.296159915833771</v>
          </cell>
          <cell r="AM91">
            <v>2007</v>
          </cell>
          <cell r="AN91">
            <v>17</v>
          </cell>
          <cell r="AO91">
            <v>39876</v>
          </cell>
          <cell r="AP91">
            <v>39891</v>
          </cell>
          <cell r="AQ91" t="str">
            <v>li</v>
          </cell>
          <cell r="AR91">
            <v>2009</v>
          </cell>
          <cell r="BA91">
            <v>16</v>
          </cell>
          <cell r="BB91">
            <v>70.31</v>
          </cell>
          <cell r="BE91">
            <v>7</v>
          </cell>
          <cell r="BF91">
            <v>79.430000000000007</v>
          </cell>
          <cell r="BI91">
            <v>1</v>
          </cell>
          <cell r="BJ91">
            <v>88.56</v>
          </cell>
          <cell r="BK91">
            <v>24</v>
          </cell>
          <cell r="BL91">
            <v>5.51</v>
          </cell>
          <cell r="BM91">
            <v>0.3</v>
          </cell>
          <cell r="BN91">
            <v>0.4</v>
          </cell>
          <cell r="BO91" t="str">
            <v>transmis</v>
          </cell>
          <cell r="BP91">
            <v>0.6</v>
          </cell>
          <cell r="BQ91" t="str">
            <v xml:space="preserve">transmis </v>
          </cell>
          <cell r="BX91" t="str">
            <v>en attente garanties emprunts</v>
          </cell>
          <cell r="BY91">
            <v>1873</v>
          </cell>
          <cell r="BZ91">
            <v>2627</v>
          </cell>
          <cell r="CA91">
            <v>1824</v>
          </cell>
          <cell r="CE91" t="str">
            <v>ECS ind</v>
          </cell>
          <cell r="CF91">
            <v>60000</v>
          </cell>
          <cell r="CG91">
            <v>18000</v>
          </cell>
          <cell r="CH91">
            <v>27000</v>
          </cell>
          <cell r="CI91" t="str">
            <v>D le10/2007</v>
          </cell>
          <cell r="CJ91" t="str">
            <v>-</v>
          </cell>
          <cell r="CK91" t="str">
            <v>-</v>
          </cell>
          <cell r="CL91" t="str">
            <v>-</v>
          </cell>
          <cell r="CM91" t="str">
            <v>-</v>
          </cell>
          <cell r="CN91">
            <v>0</v>
          </cell>
          <cell r="CQ91" t="str">
            <v>non</v>
          </cell>
          <cell r="CX91">
            <v>0</v>
          </cell>
          <cell r="DE91">
            <v>45000</v>
          </cell>
          <cell r="DJ91">
            <v>45000</v>
          </cell>
          <cell r="DO91">
            <v>0</v>
          </cell>
          <cell r="DQ91">
            <v>50500</v>
          </cell>
          <cell r="DR91">
            <v>22500</v>
          </cell>
          <cell r="DS91">
            <v>73000</v>
          </cell>
          <cell r="DT91">
            <v>146000</v>
          </cell>
          <cell r="DU91">
            <v>191000</v>
          </cell>
          <cell r="ED91" t="str">
            <v>G:\Habitat\OPERATIONNEL HABITAT\02- Operations\Photothèque\images locatifs\Erythrines\erythrines.jpg</v>
          </cell>
          <cell r="EE91" t="str">
            <v>G:\Habitat\OPERATIONNEL HABITAT\02- Operations\Photothèque\images locatifs\Erythrines\erythrines (1).jpg</v>
          </cell>
        </row>
        <row r="92">
          <cell r="A92" t="str">
            <v>ERYTHRINES 2</v>
          </cell>
          <cell r="B92">
            <v>9656</v>
          </cell>
          <cell r="C92" t="str">
            <v>EST</v>
          </cell>
          <cell r="D92" t="str">
            <v>Saint-André</v>
          </cell>
          <cell r="E92" t="str">
            <v>RHI CAMBUSTON SEDRE</v>
          </cell>
          <cell r="F92">
            <v>13</v>
          </cell>
          <cell r="G92" t="str">
            <v>LLS</v>
          </cell>
          <cell r="J92" t="str">
            <v>COL</v>
          </cell>
          <cell r="K92" t="str">
            <v>CF</v>
          </cell>
          <cell r="L92" t="str">
            <v>SEDRE</v>
          </cell>
          <cell r="M92" t="str">
            <v>maitrisé</v>
          </cell>
          <cell r="N92" t="str">
            <v>JPM</v>
          </cell>
          <cell r="O92" t="str">
            <v>JMO</v>
          </cell>
          <cell r="P92" t="str">
            <v>CC</v>
          </cell>
          <cell r="R92">
            <v>2006</v>
          </cell>
          <cell r="S92">
            <v>0</v>
          </cell>
          <cell r="T92" t="str">
            <v>vente sedre/ sidr OK</v>
          </cell>
          <cell r="U92" t="str">
            <v>MEUNIER</v>
          </cell>
          <cell r="V92" t="str">
            <v>L - CHANTIER EN COURS</v>
          </cell>
          <cell r="W92">
            <v>38518</v>
          </cell>
          <cell r="X92" t="str">
            <v>d</v>
          </cell>
          <cell r="Y92" t="str">
            <v>97440904A0338</v>
          </cell>
          <cell r="Z92">
            <v>38741</v>
          </cell>
          <cell r="AA92" t="str">
            <v>o</v>
          </cell>
          <cell r="AB92" t="str">
            <v>validé</v>
          </cell>
          <cell r="AC92" t="str">
            <v/>
          </cell>
          <cell r="AE92">
            <v>38827</v>
          </cell>
          <cell r="AF92" t="str">
            <v>f</v>
          </cell>
          <cell r="AG92">
            <v>39093</v>
          </cell>
          <cell r="AH92">
            <v>38985</v>
          </cell>
          <cell r="AI92" t="str">
            <v>ao</v>
          </cell>
          <cell r="AJ92">
            <v>39359</v>
          </cell>
          <cell r="AK92" t="str">
            <v/>
          </cell>
          <cell r="AL92">
            <v>12.296159915833771</v>
          </cell>
          <cell r="AM92">
            <v>2007</v>
          </cell>
          <cell r="AN92">
            <v>14</v>
          </cell>
          <cell r="AO92">
            <v>39786</v>
          </cell>
          <cell r="AP92">
            <v>39787</v>
          </cell>
          <cell r="AQ92" t="str">
            <v>li</v>
          </cell>
          <cell r="AR92">
            <v>2008</v>
          </cell>
          <cell r="AS92">
            <v>3</v>
          </cell>
          <cell r="AT92">
            <v>28</v>
          </cell>
          <cell r="AW92">
            <v>3</v>
          </cell>
          <cell r="AX92">
            <v>62</v>
          </cell>
          <cell r="BA92">
            <v>4</v>
          </cell>
          <cell r="BB92">
            <v>69</v>
          </cell>
          <cell r="BE92">
            <v>3</v>
          </cell>
          <cell r="BF92">
            <v>80</v>
          </cell>
          <cell r="BK92">
            <v>13</v>
          </cell>
          <cell r="BL92">
            <v>5.95</v>
          </cell>
          <cell r="BM92">
            <v>0.82</v>
          </cell>
          <cell r="BO92" t="str">
            <v>signée</v>
          </cell>
          <cell r="BQ92" t="str">
            <v>signée</v>
          </cell>
          <cell r="BX92" t="str">
            <v>émis signature garants en cours</v>
          </cell>
          <cell r="BY92">
            <v>897</v>
          </cell>
          <cell r="BZ92">
            <v>1405</v>
          </cell>
          <cell r="CA92">
            <v>788.61</v>
          </cell>
          <cell r="CE92" t="str">
            <v>ECS ind</v>
          </cell>
          <cell r="CF92">
            <v>48100</v>
          </cell>
          <cell r="CG92">
            <v>14430</v>
          </cell>
          <cell r="CH92">
            <v>21645</v>
          </cell>
          <cell r="CI92" t="str">
            <v>D 10/2007</v>
          </cell>
          <cell r="CJ92" t="str">
            <v>-</v>
          </cell>
          <cell r="CK92" t="str">
            <v>-</v>
          </cell>
          <cell r="CL92" t="str">
            <v>-</v>
          </cell>
          <cell r="CM92" t="str">
            <v>-</v>
          </cell>
          <cell r="CN92">
            <v>0</v>
          </cell>
          <cell r="CQ92" t="str">
            <v>oui</v>
          </cell>
          <cell r="CX92">
            <v>0</v>
          </cell>
          <cell r="DE92">
            <v>36075</v>
          </cell>
          <cell r="DJ92">
            <v>36075</v>
          </cell>
          <cell r="DO92">
            <v>0</v>
          </cell>
          <cell r="DQ92">
            <v>34749</v>
          </cell>
          <cell r="DR92">
            <v>15600</v>
          </cell>
          <cell r="DS92">
            <v>50349</v>
          </cell>
          <cell r="DT92">
            <v>100698</v>
          </cell>
          <cell r="DU92">
            <v>136773</v>
          </cell>
          <cell r="ED92" t="str">
            <v>G:\Habitat\OPERATIONNEL HABITAT\02- Operations\Photothèque\images locatifs\Erythrines\erythrines.jpg</v>
          </cell>
          <cell r="EE92" t="str">
            <v>G:\Habitat\OPERATIONNEL HABITAT\02- Operations\Photothèque\images locatifs\Erythrines\erythrines (1).jpg</v>
          </cell>
        </row>
        <row r="93">
          <cell r="A93" t="str">
            <v>EUROPA</v>
          </cell>
          <cell r="B93">
            <v>9435</v>
          </cell>
          <cell r="C93" t="str">
            <v>NORD</v>
          </cell>
          <cell r="D93" t="str">
            <v>Saint-Denis</v>
          </cell>
          <cell r="E93" t="str">
            <v>ILES EPARSES</v>
          </cell>
          <cell r="F93">
            <v>12</v>
          </cell>
          <cell r="G93" t="str">
            <v>LESG</v>
          </cell>
          <cell r="J93" t="str">
            <v>IND</v>
          </cell>
          <cell r="K93" t="str">
            <v>CF</v>
          </cell>
          <cell r="L93" t="str">
            <v>SIDR</v>
          </cell>
          <cell r="N93" t="str">
            <v>EC</v>
          </cell>
          <cell r="O93" t="str">
            <v>FG</v>
          </cell>
          <cell r="P93" t="str">
            <v>LV</v>
          </cell>
          <cell r="Q93" t="str">
            <v>ALG</v>
          </cell>
          <cell r="R93">
            <v>2002</v>
          </cell>
          <cell r="U93" t="str">
            <v>ATELIER GAZUT</v>
          </cell>
          <cell r="V93" t="str">
            <v>M - LIVRE/GPA</v>
          </cell>
          <cell r="W93">
            <v>37446</v>
          </cell>
          <cell r="X93" t="str">
            <v>d</v>
          </cell>
          <cell r="Z93">
            <v>37575</v>
          </cell>
          <cell r="AA93" t="str">
            <v>o</v>
          </cell>
          <cell r="AB93" t="str">
            <v>validé</v>
          </cell>
          <cell r="AC93" t="str">
            <v/>
          </cell>
          <cell r="AD93">
            <v>0</v>
          </cell>
          <cell r="AE93">
            <v>37553</v>
          </cell>
          <cell r="AF93" t="str">
            <v>f</v>
          </cell>
          <cell r="AG93">
            <v>37609</v>
          </cell>
          <cell r="AH93">
            <v>39387</v>
          </cell>
          <cell r="AI93" t="str">
            <v>ao</v>
          </cell>
          <cell r="AJ93">
            <v>38200</v>
          </cell>
          <cell r="AK93" t="str">
            <v/>
          </cell>
          <cell r="AL93">
            <v>-39.02551288795371</v>
          </cell>
          <cell r="AM93">
            <v>2004</v>
          </cell>
          <cell r="AN93">
            <v>12</v>
          </cell>
          <cell r="AO93">
            <v>38565</v>
          </cell>
          <cell r="AP93">
            <v>39020</v>
          </cell>
          <cell r="AQ93" t="str">
            <v>li</v>
          </cell>
          <cell r="AR93">
            <v>2006</v>
          </cell>
          <cell r="CJ93" t="str">
            <v>-</v>
          </cell>
          <cell r="CK93" t="str">
            <v>-</v>
          </cell>
          <cell r="CL93" t="str">
            <v>-</v>
          </cell>
          <cell r="CM93" t="str">
            <v>-</v>
          </cell>
          <cell r="CN93">
            <v>0</v>
          </cell>
          <cell r="CQ93" t="str">
            <v>oui</v>
          </cell>
          <cell r="CX93">
            <v>0</v>
          </cell>
          <cell r="DE93">
            <v>0</v>
          </cell>
          <cell r="DJ93">
            <v>0</v>
          </cell>
          <cell r="DO93">
            <v>0</v>
          </cell>
          <cell r="DS93">
            <v>0</v>
          </cell>
          <cell r="DT93">
            <v>0</v>
          </cell>
          <cell r="DU93">
            <v>0</v>
          </cell>
          <cell r="ED93" t="str">
            <v>G:\Habitat\OPERATIONNEL HABITAT\02- Operations\Photothèque\image non disponible.jpg</v>
          </cell>
          <cell r="EE93" t="str">
            <v>G:\Habitat\OPERATIONNEL HABITAT\02- Operations\Photothèque\image non disponible.jpg</v>
          </cell>
        </row>
        <row r="94">
          <cell r="A94" t="str">
            <v>FIDJI 1COL</v>
          </cell>
          <cell r="B94">
            <v>9637</v>
          </cell>
          <cell r="C94" t="str">
            <v>OUEST</v>
          </cell>
          <cell r="D94" t="str">
            <v>Port</v>
          </cell>
          <cell r="E94" t="str">
            <v>RHI SAY PISCINE</v>
          </cell>
          <cell r="F94">
            <v>16</v>
          </cell>
          <cell r="G94" t="str">
            <v>LLTS</v>
          </cell>
          <cell r="J94" t="str">
            <v>COL</v>
          </cell>
          <cell r="K94" t="str">
            <v>CF</v>
          </cell>
          <cell r="L94" t="str">
            <v>SIDR</v>
          </cell>
          <cell r="M94" t="str">
            <v>maitrisé</v>
          </cell>
          <cell r="N94" t="str">
            <v>PC</v>
          </cell>
          <cell r="O94" t="str">
            <v>FG</v>
          </cell>
          <cell r="P94" t="str">
            <v>CS</v>
          </cell>
          <cell r="Q94" t="str">
            <v>OP</v>
          </cell>
          <cell r="R94">
            <v>2008</v>
          </cell>
          <cell r="S94">
            <v>1</v>
          </cell>
          <cell r="T94" t="str">
            <v>problématique LLS MV diffus | parcellaire ?</v>
          </cell>
          <cell r="U94" t="str">
            <v>MEUNIER</v>
          </cell>
          <cell r="V94" t="str">
            <v>L - CHANTIER EN COURS</v>
          </cell>
          <cell r="W94">
            <v>39615</v>
          </cell>
          <cell r="X94" t="str">
            <v>d</v>
          </cell>
          <cell r="Y94" t="str">
            <v>974407A0057</v>
          </cell>
          <cell r="Z94">
            <v>39702</v>
          </cell>
          <cell r="AA94" t="str">
            <v>o</v>
          </cell>
          <cell r="AB94">
            <v>39566</v>
          </cell>
          <cell r="AC94" t="str">
            <v>v</v>
          </cell>
          <cell r="AD94">
            <v>39597</v>
          </cell>
          <cell r="AE94">
            <v>39615</v>
          </cell>
          <cell r="AF94" t="str">
            <v>f</v>
          </cell>
          <cell r="AH94">
            <v>39387</v>
          </cell>
          <cell r="AI94" t="str">
            <v>ao</v>
          </cell>
          <cell r="AJ94">
            <v>39690</v>
          </cell>
          <cell r="AK94" t="str">
            <v>ch</v>
          </cell>
          <cell r="AL94">
            <v>9.9618621778011569</v>
          </cell>
          <cell r="AM94">
            <v>2008</v>
          </cell>
          <cell r="AN94">
            <v>9</v>
          </cell>
          <cell r="AO94">
            <v>39963</v>
          </cell>
          <cell r="AP94">
            <v>39978</v>
          </cell>
          <cell r="AQ94" t="str">
            <v/>
          </cell>
          <cell r="AR94">
            <v>2009</v>
          </cell>
          <cell r="BK94">
            <v>0</v>
          </cell>
          <cell r="BL94">
            <v>4.5</v>
          </cell>
          <cell r="BO94" t="str">
            <v>à faire</v>
          </cell>
          <cell r="BQ94" t="str">
            <v>à faire</v>
          </cell>
          <cell r="CE94" t="str">
            <v>ECS ind</v>
          </cell>
          <cell r="CJ94" t="str">
            <v>-</v>
          </cell>
          <cell r="CK94" t="str">
            <v>-</v>
          </cell>
          <cell r="CL94">
            <v>39650</v>
          </cell>
          <cell r="CM94" t="str">
            <v>-</v>
          </cell>
          <cell r="CN94">
            <v>0</v>
          </cell>
          <cell r="CO94" t="str">
            <v>217 undercies</v>
          </cell>
          <cell r="CQ94" t="str">
            <v>non</v>
          </cell>
          <cell r="CX94">
            <v>0</v>
          </cell>
          <cell r="DE94">
            <v>0</v>
          </cell>
          <cell r="DJ94">
            <v>0</v>
          </cell>
          <cell r="DO94">
            <v>0</v>
          </cell>
          <cell r="DS94">
            <v>0</v>
          </cell>
          <cell r="DT94">
            <v>0</v>
          </cell>
          <cell r="DU94">
            <v>0</v>
          </cell>
          <cell r="ED94" t="str">
            <v>G:\Habitat\OPERATIONNEL HABITAT\02- Operations\Photothèque\image non disponible.jpg</v>
          </cell>
          <cell r="EE94" t="str">
            <v>G:\Habitat\OPERATIONNEL HABITAT\02- Operations\Photothèque\image non disponible.jpg</v>
          </cell>
        </row>
        <row r="95">
          <cell r="A95" t="str">
            <v>FIDJI 2 IND</v>
          </cell>
          <cell r="C95" t="str">
            <v>OUEST</v>
          </cell>
          <cell r="D95" t="str">
            <v>Port</v>
          </cell>
          <cell r="E95" t="str">
            <v>RHI SAY PISCINE</v>
          </cell>
          <cell r="F95">
            <v>15</v>
          </cell>
          <cell r="G95" t="str">
            <v>LLTS</v>
          </cell>
          <cell r="J95" t="str">
            <v>IND</v>
          </cell>
          <cell r="K95" t="str">
            <v>CF</v>
          </cell>
          <cell r="L95" t="str">
            <v>SIDR</v>
          </cell>
          <cell r="M95" t="str">
            <v>maitrisé</v>
          </cell>
          <cell r="N95" t="str">
            <v>PC</v>
          </cell>
          <cell r="O95" t="str">
            <v>FG</v>
          </cell>
          <cell r="P95" t="str">
            <v>CS</v>
          </cell>
          <cell r="Q95" t="str">
            <v>OP</v>
          </cell>
          <cell r="R95">
            <v>2008</v>
          </cell>
          <cell r="U95" t="str">
            <v>MEUNIER</v>
          </cell>
          <cell r="V95" t="str">
            <v>L - CHANTIER EN COURS</v>
          </cell>
          <cell r="W95">
            <v>39645</v>
          </cell>
          <cell r="X95" t="str">
            <v>d</v>
          </cell>
          <cell r="Z95">
            <v>39657</v>
          </cell>
          <cell r="AA95" t="str">
            <v>o</v>
          </cell>
          <cell r="AB95">
            <v>39566</v>
          </cell>
          <cell r="AC95" t="str">
            <v>v</v>
          </cell>
          <cell r="AD95">
            <v>39597</v>
          </cell>
          <cell r="AE95">
            <v>39659</v>
          </cell>
          <cell r="AF95" t="str">
            <v>f</v>
          </cell>
          <cell r="AH95">
            <v>39387</v>
          </cell>
          <cell r="AI95" t="str">
            <v>ao</v>
          </cell>
          <cell r="AJ95">
            <v>39690</v>
          </cell>
          <cell r="AK95" t="str">
            <v/>
          </cell>
          <cell r="AL95">
            <v>9.9618621778011569</v>
          </cell>
          <cell r="AM95">
            <v>2008</v>
          </cell>
          <cell r="AN95">
            <v>7</v>
          </cell>
          <cell r="AO95">
            <v>39902</v>
          </cell>
          <cell r="AP95">
            <v>39917</v>
          </cell>
          <cell r="AQ95" t="str">
            <v>li</v>
          </cell>
          <cell r="AR95">
            <v>2009</v>
          </cell>
          <cell r="BL95">
            <v>5.32</v>
          </cell>
          <cell r="CJ95" t="str">
            <v>-</v>
          </cell>
          <cell r="CK95" t="str">
            <v>-</v>
          </cell>
          <cell r="CL95">
            <v>39650</v>
          </cell>
          <cell r="CM95" t="str">
            <v>-</v>
          </cell>
          <cell r="CN95">
            <v>0</v>
          </cell>
          <cell r="CO95" t="str">
            <v>217 undercies</v>
          </cell>
          <cell r="CQ95" t="str">
            <v>non</v>
          </cell>
          <cell r="CX95">
            <v>0</v>
          </cell>
          <cell r="DE95">
            <v>0</v>
          </cell>
          <cell r="DJ95">
            <v>0</v>
          </cell>
          <cell r="DO95">
            <v>0</v>
          </cell>
          <cell r="DS95">
            <v>0</v>
          </cell>
          <cell r="DT95">
            <v>0</v>
          </cell>
          <cell r="DU95">
            <v>0</v>
          </cell>
          <cell r="ED95" t="str">
            <v>G:\Habitat\OPERATIONNEL HABITAT\02- Operations\Photothèque\image non disponible.jpg</v>
          </cell>
          <cell r="EE95" t="str">
            <v>G:\Habitat\OPERATIONNEL HABITAT\02- Operations\Photothèque\image non disponible.jpg</v>
          </cell>
        </row>
        <row r="96">
          <cell r="A96" t="str">
            <v>FIDJI 3</v>
          </cell>
          <cell r="C96" t="str">
            <v>OUEST</v>
          </cell>
          <cell r="D96" t="str">
            <v>Port</v>
          </cell>
          <cell r="E96" t="str">
            <v>RHI SAY PISCINE</v>
          </cell>
          <cell r="F96">
            <v>20</v>
          </cell>
          <cell r="G96" t="str">
            <v>LLTS</v>
          </cell>
          <cell r="J96" t="str">
            <v>MV</v>
          </cell>
          <cell r="K96" t="str">
            <v>CF</v>
          </cell>
          <cell r="L96" t="str">
            <v>SIDR</v>
          </cell>
          <cell r="M96" t="str">
            <v>non maitrisé</v>
          </cell>
          <cell r="N96" t="str">
            <v>EC</v>
          </cell>
          <cell r="Q96" t="str">
            <v>OP</v>
          </cell>
          <cell r="R96">
            <v>2010</v>
          </cell>
          <cell r="S96">
            <v>0</v>
          </cell>
          <cell r="T96" t="str">
            <v>problématique LLS MV diffus | parcellaire non callable</v>
          </cell>
          <cell r="U96">
            <v>-210000</v>
          </cell>
          <cell r="V96" t="str">
            <v>D - ESQUISSES</v>
          </cell>
          <cell r="X96" t="str">
            <v/>
          </cell>
          <cell r="AA96" t="str">
            <v/>
          </cell>
          <cell r="AC96" t="str">
            <v/>
          </cell>
          <cell r="AF96" t="str">
            <v/>
          </cell>
          <cell r="AI96" t="str">
            <v/>
          </cell>
          <cell r="AK96" t="str">
            <v/>
          </cell>
          <cell r="AL96">
            <v>0</v>
          </cell>
          <cell r="AM96" t="str">
            <v/>
          </cell>
          <cell r="AQ96" t="str">
            <v/>
          </cell>
          <cell r="BK96">
            <v>0</v>
          </cell>
          <cell r="BO96" t="str">
            <v>à faire</v>
          </cell>
          <cell r="BQ96" t="str">
            <v>à faire</v>
          </cell>
          <cell r="CE96" t="str">
            <v>ECS ind</v>
          </cell>
          <cell r="CJ96" t="str">
            <v>-</v>
          </cell>
          <cell r="CK96" t="str">
            <v>-</v>
          </cell>
          <cell r="CL96" t="str">
            <v>-</v>
          </cell>
          <cell r="CM96" t="str">
            <v>-</v>
          </cell>
          <cell r="CN96">
            <v>0</v>
          </cell>
          <cell r="CQ96" t="str">
            <v>non</v>
          </cell>
          <cell r="CX96">
            <v>0</v>
          </cell>
          <cell r="DE96">
            <v>0</v>
          </cell>
          <cell r="DJ96">
            <v>0</v>
          </cell>
          <cell r="DO96">
            <v>0</v>
          </cell>
          <cell r="DS96">
            <v>0</v>
          </cell>
          <cell r="DT96">
            <v>0</v>
          </cell>
          <cell r="DU96">
            <v>0</v>
          </cell>
          <cell r="ED96" t="str">
            <v>G:\Habitat\OPERATIONNEL HABITAT\02- Operations\Photothèque\image non disponible.jpg</v>
          </cell>
          <cell r="EE96" t="str">
            <v>G:\Habitat\OPERATIONNEL HABITAT\02- Operations\Photothèque\image non disponible.jpg</v>
          </cell>
        </row>
        <row r="97">
          <cell r="A97" t="str">
            <v>FIDJI 4</v>
          </cell>
          <cell r="C97" t="str">
            <v>OUEST</v>
          </cell>
          <cell r="D97" t="str">
            <v>Port</v>
          </cell>
          <cell r="E97" t="str">
            <v>RHI SAY PISCINE</v>
          </cell>
          <cell r="F97">
            <v>20</v>
          </cell>
          <cell r="G97" t="str">
            <v>LLTS</v>
          </cell>
          <cell r="J97" t="str">
            <v>MV</v>
          </cell>
          <cell r="K97" t="str">
            <v>CF</v>
          </cell>
          <cell r="L97" t="str">
            <v>SIDR</v>
          </cell>
          <cell r="N97" t="str">
            <v>EC</v>
          </cell>
          <cell r="R97">
            <v>2012</v>
          </cell>
          <cell r="T97" t="str">
            <v>problématique LLS MV diffus | parcellaire non callable</v>
          </cell>
          <cell r="AA97" t="str">
            <v/>
          </cell>
          <cell r="AC97" t="str">
            <v/>
          </cell>
          <cell r="AI97" t="str">
            <v/>
          </cell>
          <cell r="AK97" t="str">
            <v/>
          </cell>
          <cell r="AL97">
            <v>0</v>
          </cell>
          <cell r="AQ97" t="str">
            <v/>
          </cell>
          <cell r="CJ97" t="str">
            <v>-</v>
          </cell>
          <cell r="CK97" t="str">
            <v>-</v>
          </cell>
          <cell r="CL97" t="str">
            <v>-</v>
          </cell>
          <cell r="CM97" t="str">
            <v>-</v>
          </cell>
          <cell r="CN97">
            <v>0</v>
          </cell>
          <cell r="CQ97" t="str">
            <v>non</v>
          </cell>
          <cell r="CX97">
            <v>0</v>
          </cell>
          <cell r="DE97">
            <v>0</v>
          </cell>
          <cell r="DJ97">
            <v>0</v>
          </cell>
          <cell r="DO97">
            <v>0</v>
          </cell>
          <cell r="DS97">
            <v>0</v>
          </cell>
          <cell r="DT97">
            <v>0</v>
          </cell>
          <cell r="DU97">
            <v>0</v>
          </cell>
          <cell r="ED97" t="str">
            <v>G:\Habitat\OPERATIONNEL HABITAT\02- Operations\Photothèque\image non disponible.jpg</v>
          </cell>
          <cell r="EE97" t="str">
            <v>G:\Habitat\OPERATIONNEL HABITAT\02- Operations\Photothèque\image non disponible.jpg</v>
          </cell>
        </row>
        <row r="98">
          <cell r="A98" t="str">
            <v>FJT</v>
          </cell>
          <cell r="B98">
            <v>9584</v>
          </cell>
          <cell r="C98" t="str">
            <v>SUD</v>
          </cell>
          <cell r="D98" t="str">
            <v>Saint-Pierre</v>
          </cell>
          <cell r="E98" t="str">
            <v>CENTRE VILLE</v>
          </cell>
          <cell r="F98">
            <v>26</v>
          </cell>
          <cell r="G98" t="str">
            <v>LLTS</v>
          </cell>
          <cell r="J98" t="str">
            <v>COL</v>
          </cell>
          <cell r="K98" t="str">
            <v>RF</v>
          </cell>
          <cell r="M98" t="str">
            <v>maitrisé</v>
          </cell>
          <cell r="N98" t="str">
            <v>DA</v>
          </cell>
          <cell r="R98">
            <v>2006</v>
          </cell>
          <cell r="V98" t="str">
            <v>L - CHANTIER EN COURS</v>
          </cell>
          <cell r="Z98" t="str">
            <v>obtenu</v>
          </cell>
          <cell r="AA98" t="str">
            <v/>
          </cell>
          <cell r="AC98" t="str">
            <v/>
          </cell>
          <cell r="AI98" t="str">
            <v/>
          </cell>
          <cell r="AJ98">
            <v>39498</v>
          </cell>
          <cell r="AK98" t="str">
            <v/>
          </cell>
          <cell r="AL98">
            <v>1298.5928458705944</v>
          </cell>
          <cell r="AM98">
            <v>2008</v>
          </cell>
          <cell r="AN98">
            <v>12</v>
          </cell>
          <cell r="AO98">
            <v>39864</v>
          </cell>
          <cell r="AP98">
            <v>39879</v>
          </cell>
          <cell r="AQ98" t="str">
            <v>li</v>
          </cell>
          <cell r="AR98">
            <v>2009</v>
          </cell>
          <cell r="CL98" t="str">
            <v>-</v>
          </cell>
          <cell r="CN98">
            <v>0</v>
          </cell>
          <cell r="CQ98" t="str">
            <v>non</v>
          </cell>
          <cell r="CX98">
            <v>0</v>
          </cell>
          <cell r="DE98">
            <v>0</v>
          </cell>
          <cell r="DJ98">
            <v>0</v>
          </cell>
          <cell r="DO98">
            <v>0</v>
          </cell>
          <cell r="DS98">
            <v>0</v>
          </cell>
          <cell r="DT98">
            <v>0</v>
          </cell>
          <cell r="DU98">
            <v>0</v>
          </cell>
          <cell r="ED98" t="str">
            <v>G:\Habitat\OPERATIONNEL HABITAT\02- Operations\Photothèque\image non disponible.jpg</v>
          </cell>
          <cell r="EE98" t="str">
            <v>G:\Habitat\OPERATIONNEL HABITAT\02- Operations\Photothèque\image non disponible.jpg</v>
          </cell>
        </row>
        <row r="99">
          <cell r="A99" t="str">
            <v>FLEUR DE VANILLE</v>
          </cell>
          <cell r="B99">
            <v>9599</v>
          </cell>
          <cell r="C99" t="str">
            <v>NORD</v>
          </cell>
          <cell r="D99" t="str">
            <v>Saint-Denis</v>
          </cell>
          <cell r="E99" t="str">
            <v>CHAMP FLEURI</v>
          </cell>
          <cell r="F99">
            <v>26</v>
          </cell>
          <cell r="G99" t="str">
            <v>PLS</v>
          </cell>
          <cell r="J99" t="str">
            <v>COL</v>
          </cell>
          <cell r="K99" t="str">
            <v>RF</v>
          </cell>
          <cell r="N99" t="str">
            <v>JPM</v>
          </cell>
          <cell r="O99" t="str">
            <v>SV</v>
          </cell>
          <cell r="P99" t="str">
            <v>CC</v>
          </cell>
          <cell r="R99">
            <v>2005</v>
          </cell>
          <cell r="T99" t="str">
            <v>DAT ok</v>
          </cell>
          <cell r="U99" t="str">
            <v>BOCQUEE</v>
          </cell>
          <cell r="V99" t="str">
            <v>M - LIVRE/GPA</v>
          </cell>
          <cell r="W99">
            <v>38461</v>
          </cell>
          <cell r="X99" t="str">
            <v>d</v>
          </cell>
          <cell r="Y99" t="str">
            <v>97441105A0188</v>
          </cell>
          <cell r="Z99">
            <v>38637</v>
          </cell>
          <cell r="AA99" t="str">
            <v>o</v>
          </cell>
          <cell r="AB99" t="str">
            <v>validé</v>
          </cell>
          <cell r="AC99" t="str">
            <v/>
          </cell>
          <cell r="AE99">
            <v>38615</v>
          </cell>
          <cell r="AF99" t="str">
            <v>f</v>
          </cell>
          <cell r="AG99">
            <v>38805</v>
          </cell>
          <cell r="AH99">
            <v>38621</v>
          </cell>
          <cell r="AI99" t="str">
            <v>ao</v>
          </cell>
          <cell r="AJ99">
            <v>38825</v>
          </cell>
          <cell r="AK99" t="str">
            <v/>
          </cell>
          <cell r="AL99">
            <v>6.706996317727512</v>
          </cell>
          <cell r="AM99">
            <v>2006</v>
          </cell>
          <cell r="AN99">
            <v>16</v>
          </cell>
          <cell r="AO99">
            <v>39294</v>
          </cell>
          <cell r="AP99">
            <v>39309</v>
          </cell>
          <cell r="AQ99" t="str">
            <v>li</v>
          </cell>
          <cell r="AR99">
            <v>2007</v>
          </cell>
          <cell r="AS99">
            <v>3</v>
          </cell>
          <cell r="AT99">
            <v>33</v>
          </cell>
          <cell r="AW99">
            <v>7</v>
          </cell>
          <cell r="AX99">
            <v>65.86</v>
          </cell>
          <cell r="BA99">
            <v>10</v>
          </cell>
          <cell r="BB99">
            <v>69.900000000000006</v>
          </cell>
          <cell r="BE99">
            <v>4</v>
          </cell>
          <cell r="BF99">
            <v>79.5</v>
          </cell>
          <cell r="BI99">
            <v>2</v>
          </cell>
          <cell r="BJ99">
            <v>98.5</v>
          </cell>
          <cell r="BK99">
            <v>26</v>
          </cell>
          <cell r="BL99">
            <v>8.5</v>
          </cell>
          <cell r="BM99">
            <v>0.8</v>
          </cell>
          <cell r="BN99">
            <v>0.2</v>
          </cell>
          <cell r="BO99" t="str">
            <v>signée</v>
          </cell>
          <cell r="BP99">
            <v>0.8</v>
          </cell>
          <cell r="BQ99" t="str">
            <v>signée</v>
          </cell>
          <cell r="BX99" t="str">
            <v>signé</v>
          </cell>
          <cell r="BY99">
            <v>1862</v>
          </cell>
          <cell r="BZ99">
            <v>3442</v>
          </cell>
          <cell r="CA99">
            <v>2024</v>
          </cell>
          <cell r="CE99" t="str">
            <v>ECS ind</v>
          </cell>
          <cell r="CJ99" t="str">
            <v>-</v>
          </cell>
          <cell r="CK99" t="str">
            <v>-</v>
          </cell>
          <cell r="CL99" t="str">
            <v>-</v>
          </cell>
          <cell r="CM99" t="str">
            <v>-</v>
          </cell>
          <cell r="CN99">
            <v>0</v>
          </cell>
          <cell r="CQ99" t="str">
            <v>oui</v>
          </cell>
          <cell r="CR99">
            <v>190589</v>
          </cell>
          <cell r="CT99">
            <v>1801730</v>
          </cell>
          <cell r="CX99">
            <v>1992319</v>
          </cell>
          <cell r="DE99">
            <v>0</v>
          </cell>
          <cell r="DJ99">
            <v>0</v>
          </cell>
          <cell r="DO99">
            <v>0</v>
          </cell>
          <cell r="DQ99">
            <v>64300</v>
          </cell>
          <cell r="DR99">
            <v>23825</v>
          </cell>
          <cell r="DS99">
            <v>88125</v>
          </cell>
          <cell r="DT99">
            <v>176250</v>
          </cell>
          <cell r="DU99">
            <v>-1816069</v>
          </cell>
          <cell r="ED99" t="str">
            <v>G:\Habitat\OPERATIONNEL HABITAT\02- Operations\Photothèque\images locatifs\Fleur de vanille\INSERTION FLEUR DE VANILLE 2.jpg</v>
          </cell>
          <cell r="EE99" t="str">
            <v>G:\Habitat\OPERATIONNEL HABITAT\02- Operations\Photothèque\image non disponible.jpg</v>
          </cell>
        </row>
        <row r="100">
          <cell r="A100" t="str">
            <v>FLEUR JAUNE</v>
          </cell>
          <cell r="B100">
            <v>9548</v>
          </cell>
          <cell r="C100" t="str">
            <v>EST</v>
          </cell>
          <cell r="D100" t="str">
            <v>Saint-André</v>
          </cell>
          <cell r="E100" t="str">
            <v>ZAC CRESSONIERE</v>
          </cell>
          <cell r="F100">
            <v>23</v>
          </cell>
          <cell r="G100" t="str">
            <v>LLTS</v>
          </cell>
          <cell r="J100" t="str">
            <v>COL</v>
          </cell>
          <cell r="K100" t="str">
            <v>CF</v>
          </cell>
          <cell r="L100" t="str">
            <v>SIDR</v>
          </cell>
          <cell r="N100" t="str">
            <v>JPM</v>
          </cell>
          <cell r="O100" t="str">
            <v>JMO</v>
          </cell>
          <cell r="P100" t="str">
            <v>CC</v>
          </cell>
          <cell r="Q100" t="str">
            <v>SPG</v>
          </cell>
          <cell r="R100">
            <v>2004</v>
          </cell>
          <cell r="U100" t="str">
            <v>BOCQUEE</v>
          </cell>
          <cell r="V100" t="str">
            <v>M - LIVRE/GPA</v>
          </cell>
          <cell r="W100">
            <v>38229</v>
          </cell>
          <cell r="X100" t="str">
            <v>d</v>
          </cell>
          <cell r="Y100" t="str">
            <v>97440904A0412</v>
          </cell>
          <cell r="Z100">
            <v>38471</v>
          </cell>
          <cell r="AA100" t="str">
            <v>o</v>
          </cell>
          <cell r="AB100" t="str">
            <v>validé</v>
          </cell>
          <cell r="AC100" t="str">
            <v/>
          </cell>
          <cell r="AE100">
            <v>38238</v>
          </cell>
          <cell r="AF100" t="str">
            <v>f</v>
          </cell>
          <cell r="AG100">
            <v>38556</v>
          </cell>
          <cell r="AH100">
            <v>38460</v>
          </cell>
          <cell r="AI100" t="str">
            <v>ao</v>
          </cell>
          <cell r="AJ100">
            <v>38930</v>
          </cell>
          <cell r="AK100" t="str">
            <v/>
          </cell>
          <cell r="AL100">
            <v>15.452393477117306</v>
          </cell>
          <cell r="AM100">
            <v>2006</v>
          </cell>
          <cell r="AN100">
            <v>16</v>
          </cell>
          <cell r="AO100">
            <v>39413</v>
          </cell>
          <cell r="AP100">
            <v>39413</v>
          </cell>
          <cell r="AQ100" t="str">
            <v>li</v>
          </cell>
          <cell r="AR100">
            <v>2007</v>
          </cell>
          <cell r="AS100">
            <v>1</v>
          </cell>
          <cell r="AT100">
            <v>31.71</v>
          </cell>
          <cell r="AW100">
            <v>4</v>
          </cell>
          <cell r="AX100">
            <v>56.75</v>
          </cell>
          <cell r="BA100">
            <v>12</v>
          </cell>
          <cell r="BB100">
            <v>66.48</v>
          </cell>
          <cell r="BE100">
            <v>4</v>
          </cell>
          <cell r="BF100">
            <v>79.38</v>
          </cell>
          <cell r="BI100">
            <v>2</v>
          </cell>
          <cell r="BJ100">
            <v>93.15</v>
          </cell>
          <cell r="BK100">
            <v>23</v>
          </cell>
          <cell r="BL100">
            <v>4.07</v>
          </cell>
          <cell r="BM100">
            <v>0.67</v>
          </cell>
          <cell r="BN100">
            <v>0.4</v>
          </cell>
          <cell r="BO100" t="str">
            <v>signée</v>
          </cell>
          <cell r="BP100">
            <v>0.6</v>
          </cell>
          <cell r="BQ100" t="str">
            <v>signée</v>
          </cell>
          <cell r="BR100" t="str">
            <v>CAF</v>
          </cell>
          <cell r="BS100">
            <v>0.15</v>
          </cell>
          <cell r="BT100" t="str">
            <v>signée</v>
          </cell>
          <cell r="BX100" t="str">
            <v>signé</v>
          </cell>
          <cell r="BY100">
            <v>1495</v>
          </cell>
          <cell r="BZ100">
            <v>1822</v>
          </cell>
          <cell r="CA100">
            <v>1572</v>
          </cell>
          <cell r="CE100" t="str">
            <v>ECS ind</v>
          </cell>
          <cell r="CF100">
            <v>78050</v>
          </cell>
          <cell r="CG100">
            <v>23415</v>
          </cell>
          <cell r="CH100">
            <v>35122.5</v>
          </cell>
          <cell r="CI100">
            <v>19512.5</v>
          </cell>
          <cell r="CJ100" t="str">
            <v>-</v>
          </cell>
          <cell r="CK100" t="str">
            <v>-</v>
          </cell>
          <cell r="CL100" t="str">
            <v>-</v>
          </cell>
          <cell r="CM100" t="str">
            <v>-</v>
          </cell>
          <cell r="CN100">
            <v>0</v>
          </cell>
          <cell r="CQ100" t="str">
            <v>oui</v>
          </cell>
          <cell r="CR100">
            <v>232640</v>
          </cell>
          <cell r="CT100">
            <v>1136265</v>
          </cell>
          <cell r="CX100">
            <v>1368905</v>
          </cell>
          <cell r="DE100">
            <v>58537.5</v>
          </cell>
          <cell r="DJ100">
            <v>58537.5</v>
          </cell>
          <cell r="DO100">
            <v>0</v>
          </cell>
          <cell r="DQ100">
            <v>38700</v>
          </cell>
          <cell r="DR100">
            <v>20125</v>
          </cell>
          <cell r="DS100">
            <v>58825</v>
          </cell>
          <cell r="DT100">
            <v>117650</v>
          </cell>
          <cell r="DU100">
            <v>-1192717.5</v>
          </cell>
          <cell r="ED100" t="str">
            <v>G:\Habitat\OPERATIONNEL HABITAT\02- Operations\Photothèque\images locatifs\Fleurs Jaunes\FLEUR_JAUNE_MODIFIE.jpg</v>
          </cell>
          <cell r="EE100" t="str">
            <v>G:\Habitat\OPERATIONNEL HABITAT\02- Operations\Photothèque\images locatifs\Fleurs Jaunes\fleurs jaunes 2 .jpg</v>
          </cell>
        </row>
        <row r="101">
          <cell r="A101" t="str">
            <v>FLEURS DE CRESSON</v>
          </cell>
          <cell r="B101">
            <v>9449</v>
          </cell>
          <cell r="C101" t="str">
            <v>EST</v>
          </cell>
          <cell r="D101" t="str">
            <v>Saint-André</v>
          </cell>
          <cell r="E101" t="str">
            <v>ZAC CRESSONIERE</v>
          </cell>
          <cell r="F101">
            <v>24</v>
          </cell>
          <cell r="G101" t="str">
            <v>LESG</v>
          </cell>
          <cell r="J101" t="str">
            <v>IND</v>
          </cell>
          <cell r="K101" t="str">
            <v>CF</v>
          </cell>
          <cell r="L101" t="str">
            <v>SIDR</v>
          </cell>
          <cell r="N101" t="str">
            <v>EC</v>
          </cell>
          <cell r="O101" t="str">
            <v>OS</v>
          </cell>
          <cell r="P101" t="str">
            <v>LV</v>
          </cell>
          <cell r="Q101" t="str">
            <v>SPG</v>
          </cell>
          <cell r="R101">
            <v>2002</v>
          </cell>
          <cell r="U101" t="str">
            <v>ATELIER GAZUT</v>
          </cell>
          <cell r="V101" t="str">
            <v>M - LIVRE/GPA</v>
          </cell>
          <cell r="W101">
            <v>37455</v>
          </cell>
          <cell r="X101" t="str">
            <v>d</v>
          </cell>
          <cell r="Z101">
            <v>37574</v>
          </cell>
          <cell r="AA101" t="str">
            <v>o</v>
          </cell>
          <cell r="AB101" t="str">
            <v>validé</v>
          </cell>
          <cell r="AC101" t="str">
            <v/>
          </cell>
          <cell r="AD101">
            <v>0</v>
          </cell>
          <cell r="AE101">
            <v>37554</v>
          </cell>
          <cell r="AF101" t="str">
            <v>f</v>
          </cell>
          <cell r="AG101">
            <v>37614</v>
          </cell>
          <cell r="AH101">
            <v>37756</v>
          </cell>
          <cell r="AI101" t="str">
            <v>ao</v>
          </cell>
          <cell r="AJ101">
            <v>37834</v>
          </cell>
          <cell r="AK101" t="str">
            <v/>
          </cell>
          <cell r="AL101">
            <v>2.5644397685428721</v>
          </cell>
          <cell r="AM101">
            <v>2003</v>
          </cell>
          <cell r="AN101">
            <v>14</v>
          </cell>
          <cell r="AO101">
            <v>38261</v>
          </cell>
          <cell r="AP101">
            <v>38518</v>
          </cell>
          <cell r="AQ101" t="str">
            <v>li</v>
          </cell>
          <cell r="AR101">
            <v>2005</v>
          </cell>
          <cell r="CJ101" t="str">
            <v>-</v>
          </cell>
          <cell r="CK101" t="str">
            <v>-</v>
          </cell>
          <cell r="CL101" t="str">
            <v>-</v>
          </cell>
          <cell r="CM101" t="str">
            <v>-</v>
          </cell>
          <cell r="CN101">
            <v>0</v>
          </cell>
          <cell r="CQ101" t="str">
            <v>oui</v>
          </cell>
          <cell r="CX101">
            <v>0</v>
          </cell>
          <cell r="DE101">
            <v>0</v>
          </cell>
          <cell r="DJ101">
            <v>0</v>
          </cell>
          <cell r="DO101">
            <v>0</v>
          </cell>
          <cell r="DS101">
            <v>0</v>
          </cell>
          <cell r="DT101">
            <v>0</v>
          </cell>
          <cell r="DU101">
            <v>0</v>
          </cell>
          <cell r="ED101" t="str">
            <v>G:\Habitat\OPERATIONNEL HABITAT\02- Operations\Photothèque\images casevo\Fleur de cresson\fleurs de cresson.jpg</v>
          </cell>
          <cell r="EE101" t="str">
            <v>G:\Habitat\OPERATIONNEL HABITAT\02- Operations\Photothèque\images casevo\Fleur de cresson\fleurs de cresson (1).jpg</v>
          </cell>
        </row>
        <row r="102">
          <cell r="A102" t="str">
            <v>FORT DAUPHIN</v>
          </cell>
          <cell r="B102">
            <v>9700</v>
          </cell>
          <cell r="C102" t="str">
            <v>EST</v>
          </cell>
          <cell r="D102" t="str">
            <v>Saint-André</v>
          </cell>
          <cell r="E102" t="str">
            <v>ZAC PORTES DES SALAZES</v>
          </cell>
          <cell r="F102">
            <v>53</v>
          </cell>
          <cell r="G102" t="str">
            <v>LLTS</v>
          </cell>
          <cell r="J102" t="str">
            <v>COL</v>
          </cell>
          <cell r="K102" t="str">
            <v>CF</v>
          </cell>
          <cell r="L102" t="str">
            <v>SEMAC</v>
          </cell>
          <cell r="M102" t="str">
            <v>non maitrisé</v>
          </cell>
          <cell r="N102" t="str">
            <v>CLa</v>
          </cell>
          <cell r="O102" t="str">
            <v>JMO</v>
          </cell>
          <cell r="P102" t="str">
            <v>CC</v>
          </cell>
          <cell r="R102">
            <v>2007</v>
          </cell>
          <cell r="S102">
            <v>1</v>
          </cell>
          <cell r="U102" t="str">
            <v>BERTIN LEBEIGLE</v>
          </cell>
          <cell r="V102" t="str">
            <v>H - APPEL D'OFFRES</v>
          </cell>
          <cell r="W102">
            <v>39352</v>
          </cell>
          <cell r="X102" t="str">
            <v>d</v>
          </cell>
          <cell r="Y102" t="str">
            <v>97440907a0533</v>
          </cell>
          <cell r="Z102">
            <v>39457</v>
          </cell>
          <cell r="AA102" t="str">
            <v>o</v>
          </cell>
          <cell r="AB102">
            <v>39337</v>
          </cell>
          <cell r="AC102" t="str">
            <v>v</v>
          </cell>
          <cell r="AD102">
            <v>39597</v>
          </cell>
          <cell r="AE102">
            <v>39353</v>
          </cell>
          <cell r="AF102" t="str">
            <v>f</v>
          </cell>
          <cell r="AG102">
            <v>39464</v>
          </cell>
          <cell r="AH102">
            <v>39722</v>
          </cell>
          <cell r="AI102" t="str">
            <v>ao</v>
          </cell>
          <cell r="AJ102">
            <v>39864</v>
          </cell>
          <cell r="AK102" t="str">
            <v>ch</v>
          </cell>
          <cell r="AL102">
            <v>4.6685954760652288</v>
          </cell>
          <cell r="AM102">
            <v>2009</v>
          </cell>
          <cell r="AN102">
            <v>18</v>
          </cell>
          <cell r="AO102">
            <v>40410</v>
          </cell>
          <cell r="AP102">
            <v>40425</v>
          </cell>
          <cell r="AQ102" t="str">
            <v/>
          </cell>
          <cell r="AR102">
            <v>2010</v>
          </cell>
          <cell r="BL102">
            <v>5.17</v>
          </cell>
          <cell r="CJ102" t="str">
            <v>SCI Saint Pierre</v>
          </cell>
          <cell r="CK102" t="str">
            <v>INFI</v>
          </cell>
          <cell r="CL102">
            <v>39773</v>
          </cell>
          <cell r="CM102" t="str">
            <v>-</v>
          </cell>
          <cell r="CN102">
            <v>0</v>
          </cell>
          <cell r="CO102" t="str">
            <v>199 undecies A</v>
          </cell>
          <cell r="CQ102" t="str">
            <v>non</v>
          </cell>
          <cell r="CX102">
            <v>0</v>
          </cell>
          <cell r="DE102">
            <v>0</v>
          </cell>
          <cell r="DJ102">
            <v>0</v>
          </cell>
          <cell r="DO102">
            <v>0</v>
          </cell>
          <cell r="DS102">
            <v>0</v>
          </cell>
          <cell r="DT102">
            <v>0</v>
          </cell>
          <cell r="DU102">
            <v>0</v>
          </cell>
          <cell r="ED102" t="str">
            <v>G:\Habitat\OPERATIONNEL HABITAT\02- Operations\Photothèque\image non disponible.jpg</v>
          </cell>
          <cell r="EE102" t="str">
            <v>G:\Habitat\OPERATIONNEL HABITAT\02- Operations\Photothèque\image non disponible.jpg</v>
          </cell>
        </row>
        <row r="103">
          <cell r="A103" t="str">
            <v>FRANGIPANIER</v>
          </cell>
          <cell r="B103">
            <v>9547</v>
          </cell>
          <cell r="C103" t="str">
            <v>EST</v>
          </cell>
          <cell r="D103" t="str">
            <v>Saint-André</v>
          </cell>
          <cell r="E103" t="str">
            <v>ZAC CRESSONIERE</v>
          </cell>
          <cell r="F103">
            <v>28</v>
          </cell>
          <cell r="G103" t="str">
            <v>LLTS</v>
          </cell>
          <cell r="J103" t="str">
            <v>COL</v>
          </cell>
          <cell r="K103" t="str">
            <v>CF</v>
          </cell>
          <cell r="L103" t="str">
            <v>SIDR</v>
          </cell>
          <cell r="N103" t="str">
            <v>JPM</v>
          </cell>
          <cell r="O103" t="str">
            <v>JMO</v>
          </cell>
          <cell r="P103" t="str">
            <v>CC</v>
          </cell>
          <cell r="Q103" t="str">
            <v>SPG</v>
          </cell>
          <cell r="R103">
            <v>2004</v>
          </cell>
          <cell r="T103" t="str">
            <v>vente sedre/ sidr OK</v>
          </cell>
          <cell r="U103" t="str">
            <v>BERTIN LEBEIGLE</v>
          </cell>
          <cell r="V103" t="str">
            <v>M - LIVRE/GPA</v>
          </cell>
          <cell r="W103">
            <v>38181</v>
          </cell>
          <cell r="X103" t="str">
            <v>d</v>
          </cell>
          <cell r="Y103" t="str">
            <v>97440904A0339</v>
          </cell>
          <cell r="Z103">
            <v>38530</v>
          </cell>
          <cell r="AA103" t="str">
            <v>o</v>
          </cell>
          <cell r="AB103" t="str">
            <v>validé</v>
          </cell>
          <cell r="AC103" t="str">
            <v/>
          </cell>
          <cell r="AE103">
            <v>38236</v>
          </cell>
          <cell r="AF103" t="str">
            <v>f</v>
          </cell>
          <cell r="AG103">
            <v>38575</v>
          </cell>
          <cell r="AH103">
            <v>38327</v>
          </cell>
          <cell r="AI103" t="str">
            <v>ao</v>
          </cell>
          <cell r="AJ103">
            <v>38574</v>
          </cell>
          <cell r="AK103" t="str">
            <v/>
          </cell>
          <cell r="AL103">
            <v>8.1207259337190951</v>
          </cell>
          <cell r="AM103">
            <v>2005</v>
          </cell>
          <cell r="AN103">
            <v>14</v>
          </cell>
          <cell r="AO103">
            <v>39000</v>
          </cell>
          <cell r="AP103">
            <v>39027</v>
          </cell>
          <cell r="AQ103" t="str">
            <v>li</v>
          </cell>
          <cell r="AR103">
            <v>2006</v>
          </cell>
          <cell r="AS103">
            <v>4</v>
          </cell>
          <cell r="AT103">
            <v>28.91</v>
          </cell>
          <cell r="AW103">
            <v>8</v>
          </cell>
          <cell r="AX103">
            <v>56.6</v>
          </cell>
          <cell r="BA103">
            <v>9</v>
          </cell>
          <cell r="BB103">
            <v>67.709999999999994</v>
          </cell>
          <cell r="BE103">
            <v>6</v>
          </cell>
          <cell r="BF103">
            <v>82.25</v>
          </cell>
          <cell r="BI103">
            <v>1</v>
          </cell>
          <cell r="BJ103">
            <v>97.42</v>
          </cell>
          <cell r="BK103">
            <v>28</v>
          </cell>
          <cell r="BL103">
            <v>4.21</v>
          </cell>
          <cell r="BM103">
            <v>0.67</v>
          </cell>
          <cell r="BN103">
            <v>0.4</v>
          </cell>
          <cell r="BO103" t="str">
            <v>signée</v>
          </cell>
          <cell r="BP103">
            <v>0.6</v>
          </cell>
          <cell r="BQ103" t="str">
            <v>signée</v>
          </cell>
          <cell r="BR103" t="str">
            <v>CAF</v>
          </cell>
          <cell r="BS103">
            <v>0.15</v>
          </cell>
          <cell r="BT103" t="str">
            <v>signée</v>
          </cell>
          <cell r="BX103" t="str">
            <v>signé</v>
          </cell>
          <cell r="BY103">
            <v>2153</v>
          </cell>
          <cell r="BZ103">
            <v>2183</v>
          </cell>
          <cell r="CA103">
            <v>1821.61</v>
          </cell>
          <cell r="CE103" t="str">
            <v>ECS ind</v>
          </cell>
          <cell r="CF103">
            <v>102633.61</v>
          </cell>
          <cell r="CG103">
            <v>30790.083000000002</v>
          </cell>
          <cell r="CH103">
            <v>46185.124499999998</v>
          </cell>
          <cell r="CI103">
            <v>25658.4025</v>
          </cell>
          <cell r="CJ103" t="str">
            <v>-</v>
          </cell>
          <cell r="CK103" t="str">
            <v>-</v>
          </cell>
          <cell r="CL103" t="str">
            <v>-</v>
          </cell>
          <cell r="CM103" t="str">
            <v>-</v>
          </cell>
          <cell r="CN103">
            <v>0</v>
          </cell>
          <cell r="CQ103" t="str">
            <v>oui</v>
          </cell>
          <cell r="CR103">
            <v>251755</v>
          </cell>
          <cell r="CT103">
            <v>1571577</v>
          </cell>
          <cell r="CX103">
            <v>1823332</v>
          </cell>
          <cell r="DE103">
            <v>76975.207500000004</v>
          </cell>
          <cell r="DJ103">
            <v>76975.207500000004</v>
          </cell>
          <cell r="DO103">
            <v>0</v>
          </cell>
          <cell r="DQ103">
            <v>45500</v>
          </cell>
          <cell r="DR103">
            <v>24500</v>
          </cell>
          <cell r="DS103">
            <v>70000</v>
          </cell>
          <cell r="DT103">
            <v>140000</v>
          </cell>
          <cell r="DU103">
            <v>-1606356.7925</v>
          </cell>
          <cell r="ED103" t="str">
            <v>G:\Habitat\OPERATIONNEL HABITAT\02- Operations\Photothèque\images locatifs\frangipaniers\PERS FRANGIPANIERS .jpg</v>
          </cell>
          <cell r="EE103" t="str">
            <v>G:\Habitat\OPERATIONNEL HABITAT\02- Operations\Photothèque\images locatifs\frangipaniers\MONTAGE INSERTIONSFRANG .jpg</v>
          </cell>
        </row>
        <row r="104">
          <cell r="A104" t="str">
            <v>FUTUNA</v>
          </cell>
          <cell r="B104">
            <v>9642</v>
          </cell>
          <cell r="C104" t="str">
            <v>SUD</v>
          </cell>
          <cell r="D104" t="str">
            <v>Saint-Pierre</v>
          </cell>
          <cell r="E104" t="str">
            <v>RHI BASSE TERRE</v>
          </cell>
          <cell r="F104">
            <v>18</v>
          </cell>
          <cell r="G104" t="str">
            <v>LLTS</v>
          </cell>
          <cell r="J104" t="str">
            <v>COL</v>
          </cell>
          <cell r="K104" t="str">
            <v>CF</v>
          </cell>
          <cell r="L104" t="str">
            <v>SIDR</v>
          </cell>
          <cell r="M104" t="str">
            <v>maitrisé</v>
          </cell>
          <cell r="N104" t="str">
            <v>LC</v>
          </cell>
          <cell r="O104" t="str">
            <v>OS</v>
          </cell>
          <cell r="P104" t="str">
            <v>AM</v>
          </cell>
          <cell r="Q104" t="str">
            <v>HBM</v>
          </cell>
          <cell r="R104">
            <v>2006</v>
          </cell>
          <cell r="S104">
            <v>1</v>
          </cell>
          <cell r="T104" t="str">
            <v>dépassement budget 300 K€ financer RHI 250K€</v>
          </cell>
          <cell r="U104" t="str">
            <v>FAESSEL BOHE</v>
          </cell>
          <cell r="V104" t="str">
            <v>K - OS TRAVAUX</v>
          </cell>
          <cell r="W104">
            <v>38958</v>
          </cell>
          <cell r="X104" t="str">
            <v>d</v>
          </cell>
          <cell r="Y104" t="str">
            <v>97441606A0689</v>
          </cell>
          <cell r="Z104">
            <v>39098</v>
          </cell>
          <cell r="AA104" t="str">
            <v>o</v>
          </cell>
          <cell r="AB104">
            <v>38974</v>
          </cell>
          <cell r="AC104" t="str">
            <v>v</v>
          </cell>
          <cell r="AD104">
            <v>39030</v>
          </cell>
          <cell r="AE104">
            <v>38967</v>
          </cell>
          <cell r="AF104" t="str">
            <v>f</v>
          </cell>
          <cell r="AG104">
            <v>39078</v>
          </cell>
          <cell r="AH104">
            <v>39248</v>
          </cell>
          <cell r="AI104" t="str">
            <v>ao</v>
          </cell>
          <cell r="AJ104">
            <v>39800</v>
          </cell>
          <cell r="AK104" t="str">
            <v>ch</v>
          </cell>
          <cell r="AL104">
            <v>18.148342977380327</v>
          </cell>
          <cell r="AM104">
            <v>2008</v>
          </cell>
          <cell r="AN104">
            <v>14</v>
          </cell>
          <cell r="AO104">
            <v>40227</v>
          </cell>
          <cell r="AP104">
            <v>40242</v>
          </cell>
          <cell r="AQ104" t="str">
            <v/>
          </cell>
          <cell r="AR104">
            <v>2010</v>
          </cell>
          <cell r="AS104">
            <v>1</v>
          </cell>
          <cell r="AT104">
            <v>29</v>
          </cell>
          <cell r="BA104">
            <v>10</v>
          </cell>
          <cell r="BB104">
            <v>68</v>
          </cell>
          <cell r="BE104">
            <v>7</v>
          </cell>
          <cell r="BF104">
            <v>89</v>
          </cell>
          <cell r="BK104">
            <v>18</v>
          </cell>
          <cell r="BL104">
            <v>4.22</v>
          </cell>
          <cell r="BM104">
            <v>0.82</v>
          </cell>
          <cell r="BO104" t="str">
            <v>signée</v>
          </cell>
          <cell r="BQ104" t="str">
            <v>signée</v>
          </cell>
          <cell r="BX104" t="str">
            <v>signé</v>
          </cell>
          <cell r="BY104">
            <v>1277</v>
          </cell>
          <cell r="BZ104">
            <v>1731</v>
          </cell>
          <cell r="CA104">
            <v>1340.47</v>
          </cell>
          <cell r="CE104" t="str">
            <v>ECS ind</v>
          </cell>
          <cell r="CI104" t="str">
            <v>D a faire</v>
          </cell>
          <cell r="CJ104" t="str">
            <v>SCI Saint André</v>
          </cell>
          <cell r="CK104" t="str">
            <v>INFI</v>
          </cell>
          <cell r="CL104">
            <v>39773</v>
          </cell>
          <cell r="CM104" t="str">
            <v>-</v>
          </cell>
          <cell r="CN104">
            <v>0</v>
          </cell>
          <cell r="CO104" t="str">
            <v>199 undecies A</v>
          </cell>
          <cell r="CQ104" t="str">
            <v>non</v>
          </cell>
          <cell r="CX104">
            <v>0</v>
          </cell>
          <cell r="DE104">
            <v>0</v>
          </cell>
          <cell r="DJ104">
            <v>0</v>
          </cell>
          <cell r="DO104">
            <v>0</v>
          </cell>
          <cell r="DQ104">
            <v>54755</v>
          </cell>
          <cell r="DR104">
            <v>17073</v>
          </cell>
          <cell r="DS104">
            <v>71828</v>
          </cell>
          <cell r="DT104">
            <v>143656</v>
          </cell>
          <cell r="DU104">
            <v>143656</v>
          </cell>
          <cell r="ED104" t="str">
            <v>G:\Habitat\OPERATIONNEL HABITAT\02- Operations\Photothèque\images locatifs\wallis futuna\SIDR_FUTUNA 02.jpg</v>
          </cell>
          <cell r="EE104" t="str">
            <v>G:\Habitat\OPERATIONNEL HABITAT\02- Operations\Photothèque\images locatifs\wallis futuna\SIDR_FUTUNA 01.jpg</v>
          </cell>
        </row>
        <row r="105">
          <cell r="A105" t="str">
            <v>GENDARMERIE st anne</v>
          </cell>
          <cell r="C105" t="str">
            <v>EST</v>
          </cell>
          <cell r="D105" t="str">
            <v>Saint-Benoît</v>
          </cell>
          <cell r="E105" t="str">
            <v>ZAC ST ANNE</v>
          </cell>
          <cell r="F105">
            <v>10</v>
          </cell>
          <cell r="G105" t="str">
            <v>nd</v>
          </cell>
          <cell r="J105" t="str">
            <v>COL</v>
          </cell>
          <cell r="K105" t="str">
            <v>CF</v>
          </cell>
          <cell r="L105" t="str">
            <v>SIDR</v>
          </cell>
          <cell r="M105" t="str">
            <v>maitrisé</v>
          </cell>
          <cell r="N105" t="str">
            <v>JPM</v>
          </cell>
          <cell r="O105" t="str">
            <v>JMO</v>
          </cell>
          <cell r="P105" t="str">
            <v>CC</v>
          </cell>
          <cell r="Q105" t="str">
            <v>AR</v>
          </cell>
          <cell r="R105">
            <v>2008</v>
          </cell>
          <cell r="T105" t="str">
            <v>CA creation SCI OK</v>
          </cell>
          <cell r="U105" t="str">
            <v>DPV architecture</v>
          </cell>
          <cell r="V105" t="str">
            <v>J - PREPARATION MARCHES</v>
          </cell>
          <cell r="W105">
            <v>39507</v>
          </cell>
          <cell r="X105" t="str">
            <v>d</v>
          </cell>
          <cell r="Y105" t="str">
            <v>97441008AO141</v>
          </cell>
          <cell r="Z105">
            <v>39645</v>
          </cell>
          <cell r="AA105" t="str">
            <v>o</v>
          </cell>
          <cell r="AB105">
            <v>39568</v>
          </cell>
          <cell r="AC105" t="str">
            <v>v</v>
          </cell>
          <cell r="AD105">
            <v>39597</v>
          </cell>
          <cell r="AH105">
            <v>39644</v>
          </cell>
          <cell r="AI105" t="str">
            <v>ao</v>
          </cell>
          <cell r="AJ105">
            <v>39801</v>
          </cell>
          <cell r="AK105" t="str">
            <v>ch</v>
          </cell>
          <cell r="AL105">
            <v>5.161756970015781</v>
          </cell>
          <cell r="AM105">
            <v>2008</v>
          </cell>
          <cell r="AN105">
            <v>12</v>
          </cell>
          <cell r="AO105">
            <v>40166</v>
          </cell>
          <cell r="AP105">
            <v>40181</v>
          </cell>
          <cell r="AQ105" t="str">
            <v/>
          </cell>
          <cell r="AR105">
            <v>2010</v>
          </cell>
          <cell r="CJ105" t="str">
            <v>SCI Gendarmerie</v>
          </cell>
          <cell r="CK105" t="str">
            <v>OUTREMER FINANCE</v>
          </cell>
          <cell r="CL105" t="str">
            <v>S.O.</v>
          </cell>
          <cell r="CM105" t="str">
            <v>-</v>
          </cell>
          <cell r="CN105">
            <v>0</v>
          </cell>
          <cell r="CQ105" t="str">
            <v>non</v>
          </cell>
          <cell r="CX105">
            <v>0</v>
          </cell>
          <cell r="DE105">
            <v>0</v>
          </cell>
          <cell r="DJ105">
            <v>0</v>
          </cell>
          <cell r="DO105">
            <v>0</v>
          </cell>
          <cell r="DS105">
            <v>0</v>
          </cell>
          <cell r="DT105">
            <v>0</v>
          </cell>
          <cell r="DU105">
            <v>0</v>
          </cell>
          <cell r="ED105" t="str">
            <v>G:\Habitat\OPERATIONNEL HABITAT\02- Operations\Photothèque\image non disponible.jpg</v>
          </cell>
          <cell r="EE105" t="str">
            <v>G:\Habitat\OPERATIONNEL HABITAT\02- Operations\Photothèque\image non disponible.jpg</v>
          </cell>
        </row>
        <row r="106">
          <cell r="A106" t="str">
            <v>GILBERT DELGARD 1(ex OUESSANT)</v>
          </cell>
          <cell r="B106">
            <v>9541</v>
          </cell>
          <cell r="C106" t="str">
            <v>SUD</v>
          </cell>
          <cell r="D106" t="str">
            <v>Saint-Louis</v>
          </cell>
          <cell r="E106" t="str">
            <v>ZAC AVENIR</v>
          </cell>
          <cell r="F106">
            <v>24</v>
          </cell>
          <cell r="G106" t="str">
            <v>LLTS</v>
          </cell>
          <cell r="H106" t="str">
            <v>signé</v>
          </cell>
          <cell r="I106" t="str">
            <v>CG3</v>
          </cell>
          <cell r="J106" t="str">
            <v>COL</v>
          </cell>
          <cell r="K106" t="str">
            <v>CF</v>
          </cell>
          <cell r="L106" t="str">
            <v>SIDR</v>
          </cell>
          <cell r="N106" t="str">
            <v>PC</v>
          </cell>
          <cell r="O106" t="str">
            <v>DL</v>
          </cell>
          <cell r="P106" t="str">
            <v>CS</v>
          </cell>
          <cell r="Q106" t="str">
            <v>HBM</v>
          </cell>
          <cell r="R106">
            <v>2004</v>
          </cell>
          <cell r="T106" t="str">
            <v>livraison 2 T</v>
          </cell>
          <cell r="U106" t="str">
            <v>DPV architecture</v>
          </cell>
          <cell r="V106" t="str">
            <v>M - LIVRE/GPA</v>
          </cell>
          <cell r="W106">
            <v>38174</v>
          </cell>
          <cell r="X106" t="str">
            <v>d</v>
          </cell>
          <cell r="Y106" t="str">
            <v>97441404A0313</v>
          </cell>
          <cell r="Z106">
            <v>38421</v>
          </cell>
          <cell r="AA106" t="str">
            <v>o</v>
          </cell>
          <cell r="AB106" t="str">
            <v>validé</v>
          </cell>
          <cell r="AC106" t="str">
            <v/>
          </cell>
          <cell r="AD106">
            <v>38265</v>
          </cell>
          <cell r="AE106">
            <v>38223</v>
          </cell>
          <cell r="AF106" t="str">
            <v>f</v>
          </cell>
          <cell r="AG106">
            <v>38450</v>
          </cell>
          <cell r="AH106">
            <v>38583</v>
          </cell>
          <cell r="AI106" t="str">
            <v>ao</v>
          </cell>
          <cell r="AJ106">
            <v>38768</v>
          </cell>
          <cell r="AK106" t="str">
            <v/>
          </cell>
          <cell r="AL106">
            <v>6.0823250920568119</v>
          </cell>
          <cell r="AM106">
            <v>2006</v>
          </cell>
          <cell r="AN106">
            <v>17</v>
          </cell>
          <cell r="AO106">
            <v>39215</v>
          </cell>
          <cell r="AP106">
            <v>39230</v>
          </cell>
          <cell r="AQ106" t="str">
            <v>li</v>
          </cell>
          <cell r="AR106">
            <v>2007</v>
          </cell>
          <cell r="AS106">
            <v>0</v>
          </cell>
          <cell r="AU106">
            <v>0</v>
          </cell>
          <cell r="AW106">
            <v>19</v>
          </cell>
          <cell r="AX106">
            <v>60</v>
          </cell>
          <cell r="BA106">
            <v>16</v>
          </cell>
          <cell r="BB106">
            <v>70</v>
          </cell>
          <cell r="BC106">
            <v>4</v>
          </cell>
          <cell r="BD106">
            <v>70</v>
          </cell>
          <cell r="BE106">
            <v>9</v>
          </cell>
          <cell r="BF106">
            <v>78</v>
          </cell>
          <cell r="BG106">
            <v>1</v>
          </cell>
          <cell r="BH106">
            <v>80</v>
          </cell>
          <cell r="BI106">
            <v>2</v>
          </cell>
          <cell r="BJ106">
            <v>91</v>
          </cell>
          <cell r="BK106">
            <v>51</v>
          </cell>
          <cell r="BL106">
            <v>4.0999999999999996</v>
          </cell>
          <cell r="BM106">
            <v>0.82</v>
          </cell>
          <cell r="BN106">
            <v>0.8</v>
          </cell>
          <cell r="BO106" t="str">
            <v>signée</v>
          </cell>
          <cell r="BP106">
            <v>0.2</v>
          </cell>
          <cell r="BQ106" t="str">
            <v>signée</v>
          </cell>
          <cell r="BR106" t="str">
            <v>CAF</v>
          </cell>
          <cell r="BT106" t="str">
            <v>signée</v>
          </cell>
          <cell r="BX106" t="str">
            <v>signé</v>
          </cell>
          <cell r="BY106">
            <v>4048</v>
          </cell>
          <cell r="BZ106">
            <v>4994</v>
          </cell>
          <cell r="CA106">
            <v>3601.75</v>
          </cell>
          <cell r="CE106" t="str">
            <v>ECS ind</v>
          </cell>
          <cell r="CF106">
            <v>200000</v>
          </cell>
          <cell r="CG106">
            <v>60000</v>
          </cell>
          <cell r="CH106">
            <v>90000</v>
          </cell>
          <cell r="CI106">
            <v>50000</v>
          </cell>
          <cell r="CJ106" t="str">
            <v>-</v>
          </cell>
          <cell r="CK106" t="str">
            <v>-</v>
          </cell>
          <cell r="CL106" t="str">
            <v>-</v>
          </cell>
          <cell r="CM106" t="str">
            <v>-</v>
          </cell>
          <cell r="CN106">
            <v>0</v>
          </cell>
          <cell r="CQ106" t="str">
            <v>oui</v>
          </cell>
          <cell r="CR106">
            <v>308820</v>
          </cell>
          <cell r="CT106">
            <v>3051779</v>
          </cell>
          <cell r="CX106">
            <v>3360599</v>
          </cell>
          <cell r="DE106">
            <v>150000</v>
          </cell>
          <cell r="DJ106">
            <v>150000</v>
          </cell>
          <cell r="DO106">
            <v>0</v>
          </cell>
          <cell r="DQ106">
            <v>108400</v>
          </cell>
          <cell r="DR106">
            <v>48855</v>
          </cell>
          <cell r="DS106">
            <v>157255</v>
          </cell>
          <cell r="DT106">
            <v>314510</v>
          </cell>
          <cell r="DU106">
            <v>-2896089</v>
          </cell>
          <cell r="ED106" t="str">
            <v>G:\Habitat\OPERATIONNEL HABITAT\02- Operations\Photothèque\images locatifs\Ouessant\ouessant.jpg</v>
          </cell>
          <cell r="EE106" t="str">
            <v>G:\Habitat\OPERATIONNEL HABITAT\02- Operations\Photothèque\image non disponible.jpg</v>
          </cell>
        </row>
        <row r="107">
          <cell r="A107" t="str">
            <v>GILBERT DELGARD 2</v>
          </cell>
          <cell r="B107">
            <v>9541</v>
          </cell>
          <cell r="C107" t="str">
            <v>SUD</v>
          </cell>
          <cell r="D107" t="str">
            <v>Saint-Louis</v>
          </cell>
          <cell r="E107" t="str">
            <v>ZAC AVENIR</v>
          </cell>
          <cell r="F107">
            <v>27</v>
          </cell>
          <cell r="G107" t="str">
            <v>LLTS</v>
          </cell>
          <cell r="H107" t="str">
            <v>signé</v>
          </cell>
          <cell r="I107" t="str">
            <v>CG3</v>
          </cell>
          <cell r="J107" t="str">
            <v>COL</v>
          </cell>
          <cell r="K107" t="str">
            <v>CF</v>
          </cell>
          <cell r="L107" t="str">
            <v>SIDR</v>
          </cell>
          <cell r="N107" t="str">
            <v>PC</v>
          </cell>
          <cell r="O107" t="str">
            <v>DL</v>
          </cell>
          <cell r="P107" t="str">
            <v>CS</v>
          </cell>
          <cell r="Q107" t="str">
            <v>HBM</v>
          </cell>
          <cell r="R107">
            <v>2004</v>
          </cell>
          <cell r="T107" t="str">
            <v>livraison 2 T</v>
          </cell>
          <cell r="U107" t="str">
            <v>DPV architecture</v>
          </cell>
          <cell r="V107" t="str">
            <v>M - LIVRE/GPA</v>
          </cell>
          <cell r="W107">
            <v>38174</v>
          </cell>
          <cell r="X107" t="str">
            <v>d</v>
          </cell>
          <cell r="Y107" t="str">
            <v>97441404A0313</v>
          </cell>
          <cell r="Z107">
            <v>38421</v>
          </cell>
          <cell r="AA107" t="str">
            <v>o</v>
          </cell>
          <cell r="AB107" t="str">
            <v>validé</v>
          </cell>
          <cell r="AC107" t="str">
            <v/>
          </cell>
          <cell r="AD107">
            <v>38265</v>
          </cell>
          <cell r="AE107">
            <v>38223</v>
          </cell>
          <cell r="AF107" t="str">
            <v>f</v>
          </cell>
          <cell r="AG107">
            <v>38450</v>
          </cell>
          <cell r="AH107">
            <v>38583</v>
          </cell>
          <cell r="AI107" t="str">
            <v>ao</v>
          </cell>
          <cell r="AJ107">
            <v>38768</v>
          </cell>
          <cell r="AK107" t="str">
            <v/>
          </cell>
          <cell r="AL107">
            <v>6.0823250920568119</v>
          </cell>
          <cell r="AM107">
            <v>2006</v>
          </cell>
          <cell r="AN107">
            <v>17</v>
          </cell>
          <cell r="AO107">
            <v>39322</v>
          </cell>
          <cell r="AP107">
            <v>39341</v>
          </cell>
          <cell r="AQ107" t="str">
            <v>li</v>
          </cell>
          <cell r="AR107">
            <v>2007</v>
          </cell>
          <cell r="BO107" t="str">
            <v>signée</v>
          </cell>
          <cell r="BQ107" t="str">
            <v>signée</v>
          </cell>
          <cell r="BX107" t="str">
            <v>signé</v>
          </cell>
          <cell r="CE107" t="str">
            <v>ECS ind</v>
          </cell>
          <cell r="CJ107" t="str">
            <v>-</v>
          </cell>
          <cell r="CK107" t="str">
            <v>-</v>
          </cell>
          <cell r="CL107" t="str">
            <v>-</v>
          </cell>
          <cell r="CM107" t="str">
            <v>-</v>
          </cell>
          <cell r="CN107">
            <v>0</v>
          </cell>
          <cell r="CQ107" t="str">
            <v>oui</v>
          </cell>
          <cell r="CX107">
            <v>0</v>
          </cell>
          <cell r="DE107">
            <v>0</v>
          </cell>
          <cell r="DJ107">
            <v>0</v>
          </cell>
          <cell r="DO107">
            <v>0</v>
          </cell>
          <cell r="DS107">
            <v>0</v>
          </cell>
          <cell r="DT107">
            <v>0</v>
          </cell>
          <cell r="DU107">
            <v>0</v>
          </cell>
          <cell r="ED107" t="str">
            <v>G:\Habitat\OPERATIONNEL HABITAT\02- Operations\Photothèque\image non disponible.jpg</v>
          </cell>
          <cell r="EE107" t="str">
            <v>G:\Habitat\OPERATIONNEL HABITAT\02- Operations\Photothèque\image non disponible.jpg</v>
          </cell>
        </row>
        <row r="108">
          <cell r="A108" t="str">
            <v>GOYAVES</v>
          </cell>
          <cell r="B108">
            <v>9406</v>
          </cell>
          <cell r="C108" t="str">
            <v>SUD</v>
          </cell>
          <cell r="D108" t="str">
            <v>Saint-Louis</v>
          </cell>
          <cell r="E108" t="str">
            <v>CENTRE VILLE</v>
          </cell>
          <cell r="F108">
            <v>36</v>
          </cell>
          <cell r="G108" t="str">
            <v>LLTS</v>
          </cell>
          <cell r="J108" t="str">
            <v>COL</v>
          </cell>
          <cell r="K108" t="str">
            <v>RF</v>
          </cell>
          <cell r="N108" t="str">
            <v>JPM</v>
          </cell>
          <cell r="O108" t="str">
            <v>Jmo</v>
          </cell>
          <cell r="P108" t="str">
            <v>CS</v>
          </cell>
          <cell r="R108">
            <v>2002</v>
          </cell>
          <cell r="T108" t="str">
            <v>ras</v>
          </cell>
          <cell r="U108" t="str">
            <v>VALENTIN/REYNAUD</v>
          </cell>
          <cell r="V108" t="str">
            <v>M - LIVRE/GPA</v>
          </cell>
          <cell r="W108">
            <v>37448</v>
          </cell>
          <cell r="X108" t="str">
            <v>d</v>
          </cell>
          <cell r="Y108" t="str">
            <v>97441402A0290</v>
          </cell>
          <cell r="Z108">
            <v>37554</v>
          </cell>
          <cell r="AA108" t="str">
            <v>o</v>
          </cell>
          <cell r="AB108" t="str">
            <v>validé</v>
          </cell>
          <cell r="AC108" t="str">
            <v/>
          </cell>
          <cell r="AE108">
            <v>37540</v>
          </cell>
          <cell r="AF108" t="str">
            <v>f</v>
          </cell>
          <cell r="AG108" t="str">
            <v>O</v>
          </cell>
          <cell r="AH108">
            <v>37783</v>
          </cell>
          <cell r="AI108" t="str">
            <v>ao</v>
          </cell>
          <cell r="AJ108">
            <v>38062</v>
          </cell>
          <cell r="AK108" t="str">
            <v/>
          </cell>
          <cell r="AL108">
            <v>9.172803787480273</v>
          </cell>
          <cell r="AM108">
            <v>2004</v>
          </cell>
          <cell r="AN108">
            <v>16</v>
          </cell>
          <cell r="AO108">
            <v>38549</v>
          </cell>
          <cell r="AP108">
            <v>38586</v>
          </cell>
          <cell r="AQ108" t="str">
            <v>li</v>
          </cell>
          <cell r="AR108">
            <v>2005</v>
          </cell>
          <cell r="BO108" t="str">
            <v>signée</v>
          </cell>
          <cell r="BQ108" t="str">
            <v>signée</v>
          </cell>
          <cell r="BX108" t="str">
            <v>signé</v>
          </cell>
          <cell r="CA108">
            <v>2675</v>
          </cell>
          <cell r="CE108" t="str">
            <v>ECS ind</v>
          </cell>
          <cell r="CF108">
            <v>93752</v>
          </cell>
          <cell r="CG108">
            <v>28125</v>
          </cell>
          <cell r="CH108">
            <v>42188</v>
          </cell>
          <cell r="CI108">
            <v>23438</v>
          </cell>
          <cell r="CJ108" t="str">
            <v>-</v>
          </cell>
          <cell r="CK108" t="str">
            <v>-</v>
          </cell>
          <cell r="CL108" t="str">
            <v>-</v>
          </cell>
          <cell r="CM108" t="str">
            <v>-</v>
          </cell>
          <cell r="CN108">
            <v>0</v>
          </cell>
          <cell r="CQ108" t="str">
            <v>oui</v>
          </cell>
          <cell r="CR108">
            <v>414856</v>
          </cell>
          <cell r="CT108">
            <v>2033791</v>
          </cell>
          <cell r="CX108">
            <v>2448647</v>
          </cell>
          <cell r="DE108">
            <v>70313</v>
          </cell>
          <cell r="DJ108">
            <v>70313</v>
          </cell>
          <cell r="DO108">
            <v>0</v>
          </cell>
          <cell r="DQ108">
            <v>197894</v>
          </cell>
          <cell r="DR108">
            <v>23438</v>
          </cell>
          <cell r="DS108">
            <v>221332</v>
          </cell>
          <cell r="DT108">
            <v>442664</v>
          </cell>
          <cell r="DU108">
            <v>-1935670</v>
          </cell>
          <cell r="ED108" t="str">
            <v>G:\Habitat\OPERATIONNEL HABITAT\02- Operations\Photothèque\images locatifs\goyaves\DSC01761.jpg</v>
          </cell>
          <cell r="EE108" t="str">
            <v>G:\Habitat\OPERATIONNEL HABITAT\02- Operations\Photothèque\images locatifs\goyaves\DSC01763.jpg</v>
          </cell>
        </row>
        <row r="109">
          <cell r="A109" t="str">
            <v>GUERNESEY</v>
          </cell>
          <cell r="C109" t="str">
            <v>NORD</v>
          </cell>
          <cell r="D109" t="str">
            <v>Saint-Denis</v>
          </cell>
          <cell r="E109" t="str">
            <v xml:space="preserve">ZAC  PENTE ZANANAS </v>
          </cell>
          <cell r="F109">
            <v>60</v>
          </cell>
          <cell r="G109" t="str">
            <v>LLTS</v>
          </cell>
          <cell r="J109" t="str">
            <v>COL</v>
          </cell>
          <cell r="K109" t="str">
            <v>CF</v>
          </cell>
          <cell r="L109" t="str">
            <v>SIDR</v>
          </cell>
          <cell r="N109" t="str">
            <v>JPM</v>
          </cell>
          <cell r="Q109" t="str">
            <v>AR</v>
          </cell>
          <cell r="R109">
            <v>2011</v>
          </cell>
          <cell r="V109" t="str">
            <v>A - NON LANCE</v>
          </cell>
          <cell r="AA109" t="str">
            <v/>
          </cell>
          <cell r="AC109" t="str">
            <v/>
          </cell>
          <cell r="AI109" t="str">
            <v/>
          </cell>
          <cell r="AK109" t="str">
            <v/>
          </cell>
          <cell r="AL109">
            <v>0</v>
          </cell>
          <cell r="AQ109" t="str">
            <v/>
          </cell>
          <cell r="CJ109" t="str">
            <v>-</v>
          </cell>
          <cell r="CK109" t="str">
            <v>-</v>
          </cell>
          <cell r="CL109" t="str">
            <v>-</v>
          </cell>
          <cell r="CM109" t="str">
            <v>-</v>
          </cell>
          <cell r="CN109">
            <v>0</v>
          </cell>
          <cell r="CQ109" t="str">
            <v>non</v>
          </cell>
          <cell r="CX109">
            <v>0</v>
          </cell>
          <cell r="DE109">
            <v>0</v>
          </cell>
          <cell r="DJ109">
            <v>0</v>
          </cell>
          <cell r="DO109">
            <v>0</v>
          </cell>
          <cell r="DS109">
            <v>0</v>
          </cell>
          <cell r="DT109">
            <v>0</v>
          </cell>
          <cell r="DU109">
            <v>0</v>
          </cell>
          <cell r="ED109" t="str">
            <v>G:\Habitat\OPERATIONNEL HABITAT\02- Operations\Photothèque\image non disponible.jpg</v>
          </cell>
          <cell r="EE109" t="str">
            <v>G:\Habitat\OPERATIONNEL HABITAT\02- Operations\Photothèque\image non disponible.jpg</v>
          </cell>
        </row>
        <row r="110">
          <cell r="A110" t="str">
            <v>HEBRIDES</v>
          </cell>
          <cell r="B110">
            <v>9640</v>
          </cell>
          <cell r="C110" t="str">
            <v>NORD</v>
          </cell>
          <cell r="D110" t="str">
            <v>Saint-Denis</v>
          </cell>
          <cell r="E110" t="str">
            <v>BELLEPIERRE - RHI PAVADE</v>
          </cell>
          <cell r="F110">
            <v>33</v>
          </cell>
          <cell r="G110" t="str">
            <v>LLS</v>
          </cell>
          <cell r="H110" t="str">
            <v>à compléter</v>
          </cell>
          <cell r="I110" t="str">
            <v>CG4</v>
          </cell>
          <cell r="J110" t="str">
            <v>COL</v>
          </cell>
          <cell r="K110" t="str">
            <v>RF</v>
          </cell>
          <cell r="M110" t="str">
            <v>maitrisé</v>
          </cell>
          <cell r="N110" t="str">
            <v>PC</v>
          </cell>
          <cell r="O110" t="str">
            <v>CA</v>
          </cell>
          <cell r="P110" t="str">
            <v>AM</v>
          </cell>
          <cell r="R110">
            <v>2006</v>
          </cell>
          <cell r="S110">
            <v>0</v>
          </cell>
          <cell r="T110" t="str">
            <v>pb PCok | accès par RD  ok/SNC salazie fin 2009</v>
          </cell>
          <cell r="U110" t="str">
            <v>MARAIS TESSIER</v>
          </cell>
          <cell r="V110" t="str">
            <v>L - CHANTIER EN COURS</v>
          </cell>
          <cell r="W110">
            <v>38938</v>
          </cell>
          <cell r="X110" t="str">
            <v>d</v>
          </cell>
          <cell r="Y110" t="str">
            <v>97441106A0405</v>
          </cell>
          <cell r="Z110">
            <v>39317</v>
          </cell>
          <cell r="AA110" t="str">
            <v>o</v>
          </cell>
          <cell r="AB110">
            <v>38974</v>
          </cell>
          <cell r="AC110" t="str">
            <v>v</v>
          </cell>
          <cell r="AD110">
            <v>39030</v>
          </cell>
          <cell r="AE110">
            <v>38945</v>
          </cell>
          <cell r="AF110" t="str">
            <v>f</v>
          </cell>
          <cell r="AG110">
            <v>39093</v>
          </cell>
          <cell r="AH110">
            <v>39401</v>
          </cell>
          <cell r="AI110" t="str">
            <v>ao</v>
          </cell>
          <cell r="AJ110">
            <v>39644</v>
          </cell>
          <cell r="AK110" t="str">
            <v>ch</v>
          </cell>
          <cell r="AL110">
            <v>7.9892162019989481</v>
          </cell>
          <cell r="AM110">
            <v>2008</v>
          </cell>
          <cell r="AN110">
            <v>16</v>
          </cell>
          <cell r="AO110">
            <v>40132</v>
          </cell>
          <cell r="AP110">
            <v>40147</v>
          </cell>
          <cell r="AQ110" t="str">
            <v/>
          </cell>
          <cell r="AR110">
            <v>2009</v>
          </cell>
          <cell r="AS110">
            <v>1</v>
          </cell>
          <cell r="AT110">
            <v>31</v>
          </cell>
          <cell r="AW110">
            <v>2</v>
          </cell>
          <cell r="AX110">
            <v>58</v>
          </cell>
          <cell r="AY110">
            <v>1</v>
          </cell>
          <cell r="AZ110">
            <v>57</v>
          </cell>
          <cell r="BA110">
            <v>14</v>
          </cell>
          <cell r="BB110">
            <v>69</v>
          </cell>
          <cell r="BE110">
            <v>15</v>
          </cell>
          <cell r="BF110">
            <v>79</v>
          </cell>
          <cell r="BK110">
            <v>33</v>
          </cell>
          <cell r="BL110">
            <v>6.26</v>
          </cell>
          <cell r="BM110">
            <v>0.82</v>
          </cell>
          <cell r="BN110">
            <v>0.2</v>
          </cell>
          <cell r="BO110" t="str">
            <v xml:space="preserve">transmis </v>
          </cell>
          <cell r="BP110">
            <v>0.8</v>
          </cell>
          <cell r="BQ110" t="str">
            <v xml:space="preserve">transmis </v>
          </cell>
          <cell r="BX110" t="str">
            <v>en attente garanties emprunts</v>
          </cell>
          <cell r="BY110">
            <v>2168</v>
          </cell>
          <cell r="BZ110">
            <v>3936</v>
          </cell>
          <cell r="CA110">
            <v>2712.16</v>
          </cell>
          <cell r="CE110" t="str">
            <v>ECS ind</v>
          </cell>
          <cell r="CJ110" t="str">
            <v>Hebrides</v>
          </cell>
          <cell r="CK110" t="str">
            <v>INFI</v>
          </cell>
          <cell r="CL110">
            <v>39650</v>
          </cell>
          <cell r="CM110" t="str">
            <v>-</v>
          </cell>
          <cell r="CN110">
            <v>0</v>
          </cell>
          <cell r="CO110" t="str">
            <v>217 undercies</v>
          </cell>
          <cell r="CQ110" t="str">
            <v>non</v>
          </cell>
          <cell r="CX110">
            <v>0</v>
          </cell>
          <cell r="DE110">
            <v>0</v>
          </cell>
          <cell r="DJ110">
            <v>0</v>
          </cell>
          <cell r="DO110">
            <v>0</v>
          </cell>
          <cell r="DQ110">
            <v>126274</v>
          </cell>
          <cell r="DR110">
            <v>33000</v>
          </cell>
          <cell r="DS110">
            <v>159274</v>
          </cell>
          <cell r="DT110">
            <v>318548</v>
          </cell>
          <cell r="DU110">
            <v>318548</v>
          </cell>
          <cell r="ED110" t="str">
            <v>G:\Habitat\OPERATIONNEL HABITAT\02- Operations\Photothèque\images locatifs\HEBRIDES\Hebrides Pers 1.jpg</v>
          </cell>
          <cell r="EE110" t="str">
            <v>G:\Habitat\OPERATIONNEL HABITAT\02- Operations\Photothèque\images locatifs\HEBRIDES\Hebrides.jpg</v>
          </cell>
          <cell r="EJ110">
            <v>135000</v>
          </cell>
          <cell r="EL110">
            <v>5</v>
          </cell>
          <cell r="EM110">
            <v>100000</v>
          </cell>
          <cell r="EN110" t="str">
            <v>signée</v>
          </cell>
        </row>
        <row r="111">
          <cell r="A111" t="str">
            <v>HESPERIDES SUITE</v>
          </cell>
          <cell r="C111" t="str">
            <v>NORD</v>
          </cell>
          <cell r="D111" t="str">
            <v>Saint-Denis</v>
          </cell>
          <cell r="F111">
            <v>9</v>
          </cell>
          <cell r="G111" t="str">
            <v>LESG</v>
          </cell>
          <cell r="J111" t="str">
            <v>IND</v>
          </cell>
          <cell r="K111" t="str">
            <v>CF</v>
          </cell>
          <cell r="L111" t="str">
            <v>SIDR</v>
          </cell>
          <cell r="N111" t="str">
            <v>BS</v>
          </cell>
          <cell r="O111" t="str">
            <v>OS</v>
          </cell>
          <cell r="P111" t="str">
            <v>LV</v>
          </cell>
          <cell r="Q111" t="str">
            <v>HBM</v>
          </cell>
          <cell r="R111">
            <v>2002</v>
          </cell>
          <cell r="T111" t="str">
            <v>suite op après expro/actualisation en cours</v>
          </cell>
          <cell r="U111" t="str">
            <v>SOAA MEUNIER</v>
          </cell>
          <cell r="V111" t="str">
            <v>I - ACT</v>
          </cell>
          <cell r="AA111" t="str">
            <v/>
          </cell>
          <cell r="AC111" t="str">
            <v/>
          </cell>
          <cell r="AE111">
            <v>39736</v>
          </cell>
          <cell r="AH111">
            <v>39695</v>
          </cell>
          <cell r="AI111" t="str">
            <v>ao</v>
          </cell>
          <cell r="AJ111">
            <v>39859</v>
          </cell>
          <cell r="AK111" t="str">
            <v>ch</v>
          </cell>
          <cell r="AL111">
            <v>5.3918990005260392</v>
          </cell>
          <cell r="AM111">
            <v>2009</v>
          </cell>
          <cell r="AN111">
            <v>12</v>
          </cell>
          <cell r="AO111">
            <v>40224</v>
          </cell>
          <cell r="AP111">
            <v>40239</v>
          </cell>
          <cell r="AQ111" t="str">
            <v/>
          </cell>
          <cell r="AR111">
            <v>2010</v>
          </cell>
          <cell r="CJ111" t="str">
            <v>-</v>
          </cell>
          <cell r="CK111" t="str">
            <v>-</v>
          </cell>
          <cell r="CL111" t="str">
            <v>-</v>
          </cell>
          <cell r="CM111" t="str">
            <v>-</v>
          </cell>
          <cell r="CN111">
            <v>0</v>
          </cell>
          <cell r="CQ111" t="str">
            <v>non</v>
          </cell>
          <cell r="CX111">
            <v>0</v>
          </cell>
          <cell r="DE111">
            <v>0</v>
          </cell>
          <cell r="DJ111">
            <v>0</v>
          </cell>
          <cell r="DO111">
            <v>0</v>
          </cell>
          <cell r="DS111">
            <v>0</v>
          </cell>
          <cell r="DT111">
            <v>0</v>
          </cell>
          <cell r="DU111">
            <v>0</v>
          </cell>
          <cell r="ED111" t="str">
            <v>G:\Habitat\OPERATIONNEL HABITAT\02- Operations\Photothèque\image non disponible.jpg</v>
          </cell>
          <cell r="EE111" t="str">
            <v>G:\Habitat\OPERATIONNEL HABITAT\02- Operations\Photothèque\image non disponible.jpg</v>
          </cell>
        </row>
        <row r="112">
          <cell r="A112" t="str">
            <v>IBIZA</v>
          </cell>
          <cell r="B112">
            <v>9684</v>
          </cell>
          <cell r="C112" t="str">
            <v>EST</v>
          </cell>
          <cell r="D112" t="str">
            <v>Saint-Benoît</v>
          </cell>
          <cell r="E112" t="str">
            <v>RUE AMIRAL BOUVET</v>
          </cell>
          <cell r="F112">
            <v>60</v>
          </cell>
          <cell r="G112" t="str">
            <v>LLTS</v>
          </cell>
          <cell r="J112" t="str">
            <v>COL</v>
          </cell>
          <cell r="K112" t="str">
            <v>RF</v>
          </cell>
          <cell r="M112" t="str">
            <v>autres</v>
          </cell>
          <cell r="N112" t="str">
            <v>JPM</v>
          </cell>
          <cell r="O112" t="str">
            <v>JMO</v>
          </cell>
          <cell r="R112">
            <v>2009</v>
          </cell>
          <cell r="S112">
            <v>0</v>
          </cell>
          <cell r="T112" t="str">
            <v>Deliberation  de la commune pour une expulsion qui n'a pas encore ete effectué - proposition d'agir en 2 tanches pour un depot de dossier 20009 (sur la ere tranche), la ville souhaite voir une présentation du projet global avant dépôt dossier PC</v>
          </cell>
          <cell r="U112" t="str">
            <v>ARCHITECTES DE L'EPERON</v>
          </cell>
          <cell r="V112" t="str">
            <v>C - PROGRAMME</v>
          </cell>
          <cell r="W112">
            <v>39979</v>
          </cell>
          <cell r="X112" t="str">
            <v/>
          </cell>
          <cell r="AA112" t="str">
            <v/>
          </cell>
          <cell r="AC112" t="str">
            <v/>
          </cell>
          <cell r="AE112">
            <v>40055</v>
          </cell>
          <cell r="AF112" t="str">
            <v/>
          </cell>
          <cell r="AH112">
            <v>40040</v>
          </cell>
          <cell r="AI112" t="str">
            <v/>
          </cell>
          <cell r="AJ112">
            <v>40224</v>
          </cell>
          <cell r="AK112" t="str">
            <v/>
          </cell>
          <cell r="AL112">
            <v>6.0494476591267752</v>
          </cell>
          <cell r="AM112">
            <v>2010</v>
          </cell>
          <cell r="AN112">
            <v>16</v>
          </cell>
          <cell r="AO112">
            <v>40709</v>
          </cell>
          <cell r="AP112">
            <v>40724</v>
          </cell>
          <cell r="AQ112" t="str">
            <v/>
          </cell>
          <cell r="AR112">
            <v>2011</v>
          </cell>
          <cell r="CJ112" t="str">
            <v>-</v>
          </cell>
          <cell r="CK112" t="str">
            <v>-</v>
          </cell>
          <cell r="CL112" t="str">
            <v>-</v>
          </cell>
          <cell r="CM112" t="str">
            <v>-</v>
          </cell>
          <cell r="CN112">
            <v>0</v>
          </cell>
          <cell r="CQ112" t="str">
            <v>non</v>
          </cell>
          <cell r="CX112">
            <v>0</v>
          </cell>
          <cell r="DE112">
            <v>0</v>
          </cell>
          <cell r="DJ112">
            <v>0</v>
          </cell>
          <cell r="DO112">
            <v>0</v>
          </cell>
          <cell r="DS112">
            <v>0</v>
          </cell>
          <cell r="DT112">
            <v>0</v>
          </cell>
          <cell r="DU112">
            <v>0</v>
          </cell>
          <cell r="ED112" t="str">
            <v>G:\Habitat\OPERATIONNEL HABITAT\02- Operations\Photothèque\image non disponible.jpg</v>
          </cell>
          <cell r="EE112" t="str">
            <v>G:\Habitat\OPERATIONNEL HABITAT\02- Operations\Photothèque\image non disponible.jpg</v>
          </cell>
        </row>
        <row r="113">
          <cell r="A113" t="str">
            <v>ILES EPARSES</v>
          </cell>
          <cell r="B113">
            <v>9446</v>
          </cell>
          <cell r="C113" t="str">
            <v>NORD</v>
          </cell>
          <cell r="D113" t="str">
            <v>Saint-Denis</v>
          </cell>
          <cell r="E113" t="str">
            <v>AME ILE EPARSES</v>
          </cell>
          <cell r="F113">
            <v>0</v>
          </cell>
          <cell r="G113" t="str">
            <v>OPA</v>
          </cell>
          <cell r="J113" t="str">
            <v>OPA</v>
          </cell>
          <cell r="K113" t="str">
            <v>RF</v>
          </cell>
          <cell r="N113" t="str">
            <v>EC</v>
          </cell>
          <cell r="O113" t="str">
            <v>SV</v>
          </cell>
          <cell r="P113" t="str">
            <v>CC</v>
          </cell>
          <cell r="R113">
            <v>2002</v>
          </cell>
          <cell r="T113" t="str">
            <v>sub frafu non versée 80% | pb conformité/retroccession</v>
          </cell>
          <cell r="U113" t="str">
            <v>DELCOURT</v>
          </cell>
          <cell r="V113" t="str">
            <v>M - LIVRE/GPA</v>
          </cell>
          <cell r="X113" t="str">
            <v>d</v>
          </cell>
          <cell r="AA113" t="str">
            <v/>
          </cell>
          <cell r="AB113" t="str">
            <v>validé</v>
          </cell>
          <cell r="AC113" t="str">
            <v/>
          </cell>
          <cell r="AF113" t="str">
            <v/>
          </cell>
          <cell r="AG113" t="str">
            <v>O</v>
          </cell>
          <cell r="AH113">
            <v>37665</v>
          </cell>
          <cell r="AI113" t="str">
            <v>ao</v>
          </cell>
          <cell r="AJ113">
            <v>37837</v>
          </cell>
          <cell r="AK113" t="str">
            <v/>
          </cell>
          <cell r="AL113">
            <v>5.6549184639663332</v>
          </cell>
          <cell r="AM113">
            <v>2003</v>
          </cell>
          <cell r="AN113">
            <v>19</v>
          </cell>
          <cell r="AO113">
            <v>38415</v>
          </cell>
          <cell r="AP113">
            <v>38564</v>
          </cell>
          <cell r="AQ113" t="str">
            <v>li</v>
          </cell>
          <cell r="AR113">
            <v>2005</v>
          </cell>
          <cell r="BO113" t="str">
            <v>signée</v>
          </cell>
          <cell r="BQ113" t="str">
            <v>signée</v>
          </cell>
          <cell r="BX113" t="str">
            <v>signé</v>
          </cell>
          <cell r="CJ113" t="str">
            <v>-</v>
          </cell>
          <cell r="CK113" t="str">
            <v>-</v>
          </cell>
          <cell r="CL113" t="str">
            <v>-</v>
          </cell>
          <cell r="CM113" t="str">
            <v>-</v>
          </cell>
          <cell r="CN113">
            <v>0</v>
          </cell>
          <cell r="CQ113" t="str">
            <v>oui</v>
          </cell>
          <cell r="CX113">
            <v>0</v>
          </cell>
          <cell r="DE113">
            <v>0</v>
          </cell>
          <cell r="DJ113">
            <v>0</v>
          </cell>
          <cell r="DO113">
            <v>0</v>
          </cell>
          <cell r="DS113">
            <v>0</v>
          </cell>
          <cell r="DT113">
            <v>0</v>
          </cell>
          <cell r="DU113">
            <v>0</v>
          </cell>
          <cell r="ED113" t="str">
            <v>G:\Habitat\OPERATIONNEL HABITAT\02- Operations\Photothèque\images locatifs\iles eparses\iles eparses chantiers (2) (Large).jpg</v>
          </cell>
          <cell r="EE113" t="str">
            <v>G:\Habitat\OPERATIONNEL HABITAT\02- Operations\Photothèque\images locatifs\iles eparses\iles eparses chantiers (8).jpg</v>
          </cell>
        </row>
        <row r="114">
          <cell r="A114" t="str">
            <v>ILET A VIDOT</v>
          </cell>
          <cell r="B114" t="str">
            <v>xxxx</v>
          </cell>
          <cell r="C114" t="str">
            <v>EST</v>
          </cell>
          <cell r="D114" t="str">
            <v>Salazie</v>
          </cell>
          <cell r="E114" t="str">
            <v>HELL BOURG</v>
          </cell>
          <cell r="F114">
            <v>16</v>
          </cell>
          <cell r="G114" t="str">
            <v>LESG</v>
          </cell>
          <cell r="J114" t="str">
            <v>IND</v>
          </cell>
          <cell r="N114" t="str">
            <v>BB</v>
          </cell>
          <cell r="R114">
            <v>2012</v>
          </cell>
          <cell r="AA114" t="str">
            <v/>
          </cell>
          <cell r="AC114" t="str">
            <v/>
          </cell>
          <cell r="AI114" t="str">
            <v/>
          </cell>
          <cell r="AK114" t="str">
            <v/>
          </cell>
          <cell r="AL114">
            <v>0</v>
          </cell>
          <cell r="AQ114" t="str">
            <v/>
          </cell>
          <cell r="CJ114" t="str">
            <v>-</v>
          </cell>
          <cell r="CK114" t="str">
            <v>-</v>
          </cell>
          <cell r="CL114" t="str">
            <v>-</v>
          </cell>
          <cell r="CM114" t="str">
            <v>-</v>
          </cell>
          <cell r="CN114">
            <v>0</v>
          </cell>
          <cell r="CQ114" t="str">
            <v>non</v>
          </cell>
          <cell r="CX114">
            <v>0</v>
          </cell>
          <cell r="DE114">
            <v>0</v>
          </cell>
          <cell r="DJ114">
            <v>0</v>
          </cell>
          <cell r="DO114">
            <v>0</v>
          </cell>
          <cell r="DS114">
            <v>0</v>
          </cell>
          <cell r="DT114">
            <v>0</v>
          </cell>
          <cell r="DU114">
            <v>0</v>
          </cell>
          <cell r="ED114" t="str">
            <v>G:\Habitat\OPERATIONNEL HABITAT\02- Operations\Photothèque\image non disponible.jpg</v>
          </cell>
          <cell r="EE114" t="str">
            <v>G:\Habitat\OPERATIONNEL HABITAT\02- Operations\Photothèque\image non disponible.jpg</v>
          </cell>
        </row>
        <row r="115">
          <cell r="A115" t="str">
            <v>ILOT  O</v>
          </cell>
          <cell r="C115" t="str">
            <v>SUD</v>
          </cell>
          <cell r="D115" t="str">
            <v>Saint-Pierre</v>
          </cell>
          <cell r="E115" t="str">
            <v>RAVINE BLANCHE</v>
          </cell>
          <cell r="F115">
            <v>18</v>
          </cell>
          <cell r="G115" t="str">
            <v>LLS</v>
          </cell>
          <cell r="J115" t="str">
            <v>COL</v>
          </cell>
          <cell r="K115" t="str">
            <v>CF</v>
          </cell>
          <cell r="L115" t="str">
            <v>SIDR</v>
          </cell>
          <cell r="N115" t="str">
            <v>LC</v>
          </cell>
          <cell r="Q115" t="str">
            <v>HBM</v>
          </cell>
          <cell r="R115">
            <v>2010</v>
          </cell>
          <cell r="T115" t="str">
            <v>Voie non modifiée</v>
          </cell>
          <cell r="V115" t="str">
            <v>A - NON LANCE</v>
          </cell>
          <cell r="X115" t="str">
            <v/>
          </cell>
          <cell r="AA115" t="str">
            <v/>
          </cell>
          <cell r="AC115" t="str">
            <v/>
          </cell>
          <cell r="AF115" t="str">
            <v/>
          </cell>
          <cell r="AI115" t="str">
            <v/>
          </cell>
          <cell r="AK115" t="str">
            <v/>
          </cell>
          <cell r="AL115">
            <v>0</v>
          </cell>
          <cell r="AM115" t="str">
            <v/>
          </cell>
          <cell r="AO115" t="str">
            <v/>
          </cell>
          <cell r="AP115" t="str">
            <v/>
          </cell>
          <cell r="AQ115" t="str">
            <v/>
          </cell>
          <cell r="CJ115" t="str">
            <v>-</v>
          </cell>
          <cell r="CK115" t="str">
            <v>-</v>
          </cell>
          <cell r="CL115" t="str">
            <v>-</v>
          </cell>
          <cell r="CM115" t="str">
            <v>-</v>
          </cell>
          <cell r="CN115">
            <v>0</v>
          </cell>
          <cell r="CP115" t="str">
            <v>ANRU St Pierre</v>
          </cell>
          <cell r="CQ115" t="str">
            <v>non</v>
          </cell>
          <cell r="CX115">
            <v>0</v>
          </cell>
          <cell r="DE115">
            <v>0</v>
          </cell>
          <cell r="DJ115">
            <v>0</v>
          </cell>
          <cell r="DO115">
            <v>0</v>
          </cell>
          <cell r="DS115">
            <v>0</v>
          </cell>
          <cell r="DT115">
            <v>0</v>
          </cell>
          <cell r="DU115">
            <v>0</v>
          </cell>
          <cell r="ED115" t="str">
            <v>G:\Habitat\OPERATIONNEL HABITAT\02- Operations\Photothèque\image non disponible.jpg</v>
          </cell>
          <cell r="EE115" t="str">
            <v>G:\Habitat\OPERATIONNEL HABITAT\02- Operations\Photothèque\image non disponible.jpg</v>
          </cell>
        </row>
        <row r="116">
          <cell r="A116" t="str">
            <v>ILOT 6,2</v>
          </cell>
          <cell r="C116" t="str">
            <v>SUD</v>
          </cell>
          <cell r="D116" t="str">
            <v>Saint-Pierre</v>
          </cell>
          <cell r="E116" t="str">
            <v>MAIL CENTRE VILLE</v>
          </cell>
          <cell r="F116">
            <v>42</v>
          </cell>
          <cell r="G116" t="str">
            <v>PLS</v>
          </cell>
          <cell r="J116" t="str">
            <v>COL</v>
          </cell>
          <cell r="K116" t="str">
            <v>CF</v>
          </cell>
          <cell r="L116" t="str">
            <v>SIDR</v>
          </cell>
          <cell r="N116" t="str">
            <v>N.A.</v>
          </cell>
          <cell r="Q116" t="str">
            <v>HBM</v>
          </cell>
          <cell r="R116" t="str">
            <v>non prog</v>
          </cell>
          <cell r="T116" t="str">
            <v>Attribution remise en cause par la ville</v>
          </cell>
          <cell r="AA116" t="str">
            <v/>
          </cell>
          <cell r="AC116" t="str">
            <v/>
          </cell>
          <cell r="AI116" t="str">
            <v/>
          </cell>
          <cell r="AK116" t="str">
            <v/>
          </cell>
          <cell r="AL116">
            <v>0</v>
          </cell>
          <cell r="AQ116" t="str">
            <v/>
          </cell>
          <cell r="CJ116" t="str">
            <v>-</v>
          </cell>
          <cell r="CK116" t="str">
            <v>-</v>
          </cell>
          <cell r="CL116" t="str">
            <v>-</v>
          </cell>
          <cell r="CM116" t="str">
            <v>-</v>
          </cell>
          <cell r="CN116">
            <v>0</v>
          </cell>
          <cell r="CQ116" t="str">
            <v>non</v>
          </cell>
          <cell r="CX116">
            <v>0</v>
          </cell>
          <cell r="DE116">
            <v>0</v>
          </cell>
          <cell r="DJ116">
            <v>0</v>
          </cell>
          <cell r="DO116">
            <v>0</v>
          </cell>
          <cell r="DS116">
            <v>0</v>
          </cell>
          <cell r="DT116">
            <v>0</v>
          </cell>
          <cell r="DU116">
            <v>0</v>
          </cell>
          <cell r="ED116" t="str">
            <v>G:\Habitat\OPERATIONNEL HABITAT\02- Operations\Photothèque\image non disponible.jpg</v>
          </cell>
          <cell r="EE116" t="str">
            <v>G:\Habitat\OPERATIONNEL HABITAT\02- Operations\Photothèque\image non disponible.jpg</v>
          </cell>
        </row>
        <row r="117">
          <cell r="A117" t="str">
            <v>ILOT 6.3</v>
          </cell>
          <cell r="C117" t="str">
            <v>SUD</v>
          </cell>
          <cell r="D117" t="str">
            <v>Saint-Pierre</v>
          </cell>
          <cell r="E117" t="str">
            <v>MAIL CENTRE VILLE</v>
          </cell>
          <cell r="F117">
            <v>34</v>
          </cell>
          <cell r="G117" t="str">
            <v>LLTS</v>
          </cell>
          <cell r="J117" t="str">
            <v>COL</v>
          </cell>
          <cell r="K117" t="str">
            <v>CF</v>
          </cell>
          <cell r="L117" t="str">
            <v>SIDR</v>
          </cell>
          <cell r="N117" t="str">
            <v>N.A.</v>
          </cell>
          <cell r="Q117" t="str">
            <v>HBM</v>
          </cell>
          <cell r="R117" t="str">
            <v>non prog</v>
          </cell>
          <cell r="T117" t="str">
            <v>Attribution remise en cause par la ville</v>
          </cell>
          <cell r="AA117" t="str">
            <v/>
          </cell>
          <cell r="AC117" t="str">
            <v/>
          </cell>
          <cell r="AI117" t="str">
            <v/>
          </cell>
          <cell r="AK117" t="str">
            <v/>
          </cell>
          <cell r="AL117">
            <v>0</v>
          </cell>
          <cell r="AQ117" t="str">
            <v/>
          </cell>
          <cell r="CJ117" t="str">
            <v>-</v>
          </cell>
          <cell r="CK117" t="str">
            <v>-</v>
          </cell>
          <cell r="CL117" t="str">
            <v>-</v>
          </cell>
          <cell r="CM117" t="str">
            <v>-</v>
          </cell>
          <cell r="CN117">
            <v>0</v>
          </cell>
          <cell r="CQ117" t="str">
            <v>non</v>
          </cell>
          <cell r="CX117">
            <v>0</v>
          </cell>
          <cell r="DE117">
            <v>0</v>
          </cell>
          <cell r="DJ117">
            <v>0</v>
          </cell>
          <cell r="DO117">
            <v>0</v>
          </cell>
          <cell r="DS117">
            <v>0</v>
          </cell>
          <cell r="DT117">
            <v>0</v>
          </cell>
          <cell r="DU117">
            <v>0</v>
          </cell>
          <cell r="ED117" t="str">
            <v>G:\Habitat\OPERATIONNEL HABITAT\02- Operations\Photothèque\image non disponible.jpg</v>
          </cell>
          <cell r="EE117" t="str">
            <v>G:\Habitat\OPERATIONNEL HABITAT\02- Operations\Photothèque\image non disponible.jpg</v>
          </cell>
        </row>
        <row r="118">
          <cell r="A118" t="str">
            <v>ILOT E</v>
          </cell>
          <cell r="C118" t="str">
            <v>SUD</v>
          </cell>
          <cell r="D118" t="str">
            <v>Saint-Pierre</v>
          </cell>
          <cell r="E118" t="str">
            <v>RAVINE BLANCHE</v>
          </cell>
          <cell r="F118">
            <v>18</v>
          </cell>
          <cell r="G118" t="str">
            <v>LLS</v>
          </cell>
          <cell r="J118" t="str">
            <v>COL</v>
          </cell>
          <cell r="K118" t="str">
            <v>CF</v>
          </cell>
          <cell r="L118" t="str">
            <v>SIDR</v>
          </cell>
          <cell r="N118" t="str">
            <v>LC</v>
          </cell>
          <cell r="R118">
            <v>2012</v>
          </cell>
          <cell r="AA118" t="str">
            <v/>
          </cell>
          <cell r="AC118" t="str">
            <v/>
          </cell>
          <cell r="AI118" t="str">
            <v/>
          </cell>
          <cell r="AK118" t="str">
            <v/>
          </cell>
          <cell r="AL118">
            <v>0</v>
          </cell>
          <cell r="AQ118" t="str">
            <v/>
          </cell>
          <cell r="CJ118" t="str">
            <v>-</v>
          </cell>
          <cell r="CK118" t="str">
            <v>-</v>
          </cell>
          <cell r="CL118" t="str">
            <v>-</v>
          </cell>
          <cell r="CM118" t="str">
            <v>-</v>
          </cell>
          <cell r="CN118">
            <v>0</v>
          </cell>
          <cell r="CP118" t="str">
            <v>ANRU St Pierre</v>
          </cell>
          <cell r="CQ118" t="str">
            <v>non</v>
          </cell>
          <cell r="CX118">
            <v>0</v>
          </cell>
          <cell r="DE118">
            <v>0</v>
          </cell>
          <cell r="DJ118">
            <v>0</v>
          </cell>
          <cell r="DO118">
            <v>0</v>
          </cell>
          <cell r="DS118">
            <v>0</v>
          </cell>
          <cell r="DT118">
            <v>0</v>
          </cell>
          <cell r="DU118">
            <v>0</v>
          </cell>
          <cell r="ED118" t="str">
            <v>G:\Habitat\OPERATIONNEL HABITAT\02- Operations\Photothèque\image non disponible.jpg</v>
          </cell>
          <cell r="EE118" t="str">
            <v>G:\Habitat\OPERATIONNEL HABITAT\02- Operations\Photothèque\image non disponible.jpg</v>
          </cell>
        </row>
        <row r="119">
          <cell r="A119" t="str">
            <v>ILOT F</v>
          </cell>
          <cell r="C119" t="str">
            <v>SUD</v>
          </cell>
          <cell r="D119" t="str">
            <v>Saint-Pierre</v>
          </cell>
          <cell r="E119" t="str">
            <v>RAVINE BLANCHE</v>
          </cell>
          <cell r="F119">
            <v>40</v>
          </cell>
          <cell r="G119" t="str">
            <v>LLS</v>
          </cell>
          <cell r="J119" t="str">
            <v>COL</v>
          </cell>
          <cell r="K119" t="str">
            <v>CF</v>
          </cell>
          <cell r="L119" t="str">
            <v>SIDR</v>
          </cell>
          <cell r="N119" t="str">
            <v>LC</v>
          </cell>
          <cell r="Q119" t="str">
            <v>HBM</v>
          </cell>
          <cell r="R119">
            <v>2011</v>
          </cell>
          <cell r="S119">
            <v>0</v>
          </cell>
          <cell r="T119" t="str">
            <v>Faisabilté lié à la réhabilitation du canal SORMEA</v>
          </cell>
          <cell r="V119" t="str">
            <v>A - NON LANCE</v>
          </cell>
          <cell r="X119" t="str">
            <v/>
          </cell>
          <cell r="AA119" t="str">
            <v/>
          </cell>
          <cell r="AC119" t="str">
            <v/>
          </cell>
          <cell r="AF119" t="str">
            <v/>
          </cell>
          <cell r="AI119" t="str">
            <v/>
          </cell>
          <cell r="AK119" t="str">
            <v/>
          </cell>
          <cell r="AL119">
            <v>0</v>
          </cell>
          <cell r="AM119" t="str">
            <v/>
          </cell>
          <cell r="AO119" t="str">
            <v/>
          </cell>
          <cell r="AP119" t="str">
            <v/>
          </cell>
          <cell r="AQ119" t="str">
            <v/>
          </cell>
          <cell r="BK119">
            <v>0</v>
          </cell>
          <cell r="CJ119" t="str">
            <v>-</v>
          </cell>
          <cell r="CK119" t="str">
            <v>-</v>
          </cell>
          <cell r="CL119" t="str">
            <v>-</v>
          </cell>
          <cell r="CM119" t="str">
            <v>-</v>
          </cell>
          <cell r="CN119">
            <v>0</v>
          </cell>
          <cell r="CP119" t="str">
            <v>ANRU St Pierre</v>
          </cell>
          <cell r="CQ119" t="str">
            <v>non</v>
          </cell>
          <cell r="CX119">
            <v>0</v>
          </cell>
          <cell r="DE119">
            <v>0</v>
          </cell>
          <cell r="DJ119">
            <v>0</v>
          </cell>
          <cell r="DO119">
            <v>0</v>
          </cell>
          <cell r="DS119">
            <v>0</v>
          </cell>
          <cell r="DT119">
            <v>0</v>
          </cell>
          <cell r="DU119">
            <v>0</v>
          </cell>
          <cell r="ED119" t="str">
            <v>G:\Habitat\OPERATIONNEL HABITAT\02- Operations\Photothèque\image non disponible.jpg</v>
          </cell>
          <cell r="EE119" t="str">
            <v>G:\Habitat\OPERATIONNEL HABITAT\02- Operations\Photothèque\image non disponible.jpg</v>
          </cell>
        </row>
        <row r="120">
          <cell r="A120" t="str">
            <v xml:space="preserve">ILOT G </v>
          </cell>
          <cell r="C120" t="str">
            <v>SUD</v>
          </cell>
          <cell r="D120" t="str">
            <v>Saint-Pierre</v>
          </cell>
          <cell r="E120" t="str">
            <v>RAVINE BLANCHE</v>
          </cell>
          <cell r="F120">
            <v>32</v>
          </cell>
          <cell r="G120" t="str">
            <v>LLS</v>
          </cell>
          <cell r="J120" t="str">
            <v>COL</v>
          </cell>
          <cell r="K120" t="str">
            <v>CF</v>
          </cell>
          <cell r="L120" t="str">
            <v>SIDR</v>
          </cell>
          <cell r="N120" t="str">
            <v>LC</v>
          </cell>
          <cell r="Q120" t="str">
            <v>HBM</v>
          </cell>
          <cell r="R120">
            <v>2011</v>
          </cell>
          <cell r="S120">
            <v>0</v>
          </cell>
          <cell r="V120" t="str">
            <v>A - NON LANCE</v>
          </cell>
          <cell r="X120" t="str">
            <v/>
          </cell>
          <cell r="AA120" t="str">
            <v/>
          </cell>
          <cell r="AC120" t="str">
            <v/>
          </cell>
          <cell r="AF120" t="str">
            <v/>
          </cell>
          <cell r="AI120" t="str">
            <v/>
          </cell>
          <cell r="AK120" t="str">
            <v/>
          </cell>
          <cell r="AL120">
            <v>0</v>
          </cell>
          <cell r="AM120" t="str">
            <v/>
          </cell>
          <cell r="AO120" t="str">
            <v/>
          </cell>
          <cell r="AP120" t="str">
            <v/>
          </cell>
          <cell r="AQ120" t="str">
            <v/>
          </cell>
          <cell r="BK120">
            <v>0</v>
          </cell>
          <cell r="CJ120" t="str">
            <v>-</v>
          </cell>
          <cell r="CK120" t="str">
            <v>-</v>
          </cell>
          <cell r="CL120" t="str">
            <v>-</v>
          </cell>
          <cell r="CM120" t="str">
            <v>-</v>
          </cell>
          <cell r="CN120">
            <v>0</v>
          </cell>
          <cell r="CP120" t="str">
            <v>ANRU St Pierre</v>
          </cell>
          <cell r="CQ120" t="str">
            <v>non</v>
          </cell>
          <cell r="CX120">
            <v>0</v>
          </cell>
          <cell r="DE120">
            <v>0</v>
          </cell>
          <cell r="DJ120">
            <v>0</v>
          </cell>
          <cell r="DO120">
            <v>0</v>
          </cell>
          <cell r="DS120">
            <v>0</v>
          </cell>
          <cell r="DT120">
            <v>0</v>
          </cell>
          <cell r="DU120">
            <v>0</v>
          </cell>
          <cell r="ED120" t="str">
            <v>G:\Habitat\OPERATIONNEL HABITAT\02- Operations\Photothèque\image non disponible.jpg</v>
          </cell>
          <cell r="EE120" t="str">
            <v>G:\Habitat\OPERATIONNEL HABITAT\02- Operations\Photothèque\image non disponible.jpg</v>
          </cell>
        </row>
        <row r="121">
          <cell r="A121" t="str">
            <v>ILOT L</v>
          </cell>
          <cell r="C121" t="str">
            <v>SUD</v>
          </cell>
          <cell r="D121" t="str">
            <v>Saint-Pierre</v>
          </cell>
          <cell r="E121" t="str">
            <v>RAVINE BLANCHE</v>
          </cell>
          <cell r="F121">
            <v>18</v>
          </cell>
          <cell r="G121" t="str">
            <v>LLS</v>
          </cell>
          <cell r="J121" t="str">
            <v>COL</v>
          </cell>
          <cell r="K121" t="str">
            <v>CF</v>
          </cell>
          <cell r="L121" t="str">
            <v>SIDR</v>
          </cell>
          <cell r="M121" t="str">
            <v>maitrisé</v>
          </cell>
          <cell r="N121" t="str">
            <v>LC</v>
          </cell>
          <cell r="O121" t="str">
            <v>DL</v>
          </cell>
          <cell r="Q121" t="str">
            <v>HBM</v>
          </cell>
          <cell r="R121">
            <v>2012</v>
          </cell>
          <cell r="S121">
            <v>0</v>
          </cell>
          <cell r="T121" t="str">
            <v>Foncier SIDR modifier dans le cadre de l'aménagement global</v>
          </cell>
          <cell r="U121" t="str">
            <v>procedure formalisée</v>
          </cell>
          <cell r="V121" t="str">
            <v>A - NON LANCE</v>
          </cell>
          <cell r="X121" t="str">
            <v/>
          </cell>
          <cell r="AA121" t="str">
            <v/>
          </cell>
          <cell r="AC121" t="str">
            <v/>
          </cell>
          <cell r="AF121" t="str">
            <v/>
          </cell>
          <cell r="AI121" t="str">
            <v/>
          </cell>
          <cell r="AK121" t="str">
            <v/>
          </cell>
          <cell r="AL121">
            <v>0</v>
          </cell>
          <cell r="AM121" t="str">
            <v/>
          </cell>
          <cell r="AO121" t="str">
            <v/>
          </cell>
          <cell r="AP121" t="str">
            <v/>
          </cell>
          <cell r="AQ121" t="str">
            <v/>
          </cell>
          <cell r="CJ121" t="str">
            <v>-</v>
          </cell>
          <cell r="CK121" t="str">
            <v>-</v>
          </cell>
          <cell r="CL121" t="str">
            <v>-</v>
          </cell>
          <cell r="CM121" t="str">
            <v>-</v>
          </cell>
          <cell r="CN121">
            <v>0</v>
          </cell>
          <cell r="CP121" t="str">
            <v>ANRU St Pierre</v>
          </cell>
          <cell r="CQ121" t="str">
            <v>non</v>
          </cell>
          <cell r="CX121">
            <v>0</v>
          </cell>
          <cell r="DE121">
            <v>0</v>
          </cell>
          <cell r="DJ121">
            <v>0</v>
          </cell>
          <cell r="DO121">
            <v>0</v>
          </cell>
          <cell r="DS121">
            <v>0</v>
          </cell>
          <cell r="DT121">
            <v>0</v>
          </cell>
          <cell r="DU121">
            <v>0</v>
          </cell>
          <cell r="ED121" t="str">
            <v>G:\Habitat\OPERATIONNEL HABITAT\02- Operations\Photothèque\image non disponible.jpg</v>
          </cell>
          <cell r="EE121" t="str">
            <v>G:\Habitat\OPERATIONNEL HABITAT\02- Operations\Photothèque\image non disponible.jpg</v>
          </cell>
        </row>
        <row r="122">
          <cell r="A122" t="str">
            <v>ILOT  M</v>
          </cell>
          <cell r="C122" t="str">
            <v>SUD</v>
          </cell>
          <cell r="D122" t="str">
            <v>Saint-Pierre</v>
          </cell>
          <cell r="E122" t="str">
            <v>RAVINE BLANCHE</v>
          </cell>
          <cell r="F122">
            <v>18</v>
          </cell>
          <cell r="G122" t="str">
            <v>LLS</v>
          </cell>
          <cell r="J122" t="str">
            <v>COL</v>
          </cell>
          <cell r="K122" t="str">
            <v>CF</v>
          </cell>
          <cell r="L122" t="str">
            <v>SIDR</v>
          </cell>
          <cell r="M122" t="str">
            <v>maitrisé</v>
          </cell>
          <cell r="N122" t="str">
            <v>LC</v>
          </cell>
          <cell r="O122" t="str">
            <v>DL</v>
          </cell>
          <cell r="Q122" t="str">
            <v>HBM</v>
          </cell>
          <cell r="R122">
            <v>2012</v>
          </cell>
          <cell r="T122" t="str">
            <v>Foncier SIDR modifier dans le cadre de l'aménagement global</v>
          </cell>
          <cell r="U122" t="str">
            <v>procedure formalisée</v>
          </cell>
          <cell r="V122" t="str">
            <v>A - NON LANCE</v>
          </cell>
          <cell r="X122" t="str">
            <v/>
          </cell>
          <cell r="AA122" t="str">
            <v/>
          </cell>
          <cell r="AC122" t="str">
            <v/>
          </cell>
          <cell r="AF122" t="str">
            <v/>
          </cell>
          <cell r="AI122" t="str">
            <v/>
          </cell>
          <cell r="AK122" t="str">
            <v/>
          </cell>
          <cell r="AL122">
            <v>0</v>
          </cell>
          <cell r="AM122" t="str">
            <v/>
          </cell>
          <cell r="AO122" t="str">
            <v/>
          </cell>
          <cell r="AP122" t="str">
            <v/>
          </cell>
          <cell r="AQ122" t="str">
            <v/>
          </cell>
          <cell r="CJ122" t="str">
            <v>-</v>
          </cell>
          <cell r="CK122" t="str">
            <v>-</v>
          </cell>
          <cell r="CL122" t="str">
            <v>-</v>
          </cell>
          <cell r="CM122" t="str">
            <v>-</v>
          </cell>
          <cell r="CN122">
            <v>0</v>
          </cell>
          <cell r="CP122" t="str">
            <v>ANRU St Pierre</v>
          </cell>
          <cell r="CQ122" t="str">
            <v>non</v>
          </cell>
          <cell r="CX122">
            <v>0</v>
          </cell>
          <cell r="DE122">
            <v>0</v>
          </cell>
          <cell r="DJ122">
            <v>0</v>
          </cell>
          <cell r="DO122">
            <v>0</v>
          </cell>
          <cell r="DS122">
            <v>0</v>
          </cell>
          <cell r="DT122">
            <v>0</v>
          </cell>
          <cell r="DU122">
            <v>0</v>
          </cell>
          <cell r="ED122" t="str">
            <v>G:\Habitat\OPERATIONNEL HABITAT\02- Operations\Photothèque\image non disponible.jpg</v>
          </cell>
          <cell r="EE122" t="str">
            <v>G:\Habitat\OPERATIONNEL HABITAT\02- Operations\Photothèque\image non disponible.jpg</v>
          </cell>
        </row>
        <row r="123">
          <cell r="A123" t="str">
            <v>ILOT N</v>
          </cell>
          <cell r="C123" t="str">
            <v>SUD</v>
          </cell>
          <cell r="D123" t="str">
            <v>Saint-Pierre</v>
          </cell>
          <cell r="E123" t="str">
            <v>RAVINE BLANCHE</v>
          </cell>
          <cell r="F123">
            <v>18</v>
          </cell>
          <cell r="G123" t="str">
            <v>LLS</v>
          </cell>
          <cell r="J123" t="str">
            <v>COL</v>
          </cell>
          <cell r="K123" t="str">
            <v>CF</v>
          </cell>
          <cell r="L123" t="str">
            <v>SIDR</v>
          </cell>
          <cell r="N123" t="str">
            <v>LC</v>
          </cell>
          <cell r="Q123" t="str">
            <v>HBM</v>
          </cell>
          <cell r="R123">
            <v>2012</v>
          </cell>
          <cell r="T123" t="str">
            <v>Foncier SIDR modifier dans le cadre de l'aménagement global</v>
          </cell>
          <cell r="V123" t="str">
            <v>A - NON LANCE</v>
          </cell>
          <cell r="AA123" t="str">
            <v/>
          </cell>
          <cell r="AC123" t="str">
            <v/>
          </cell>
          <cell r="AI123" t="str">
            <v/>
          </cell>
          <cell r="AK123" t="str">
            <v/>
          </cell>
          <cell r="AL123">
            <v>0</v>
          </cell>
          <cell r="AQ123" t="str">
            <v/>
          </cell>
          <cell r="CJ123" t="str">
            <v>-</v>
          </cell>
          <cell r="CK123" t="str">
            <v>-</v>
          </cell>
          <cell r="CL123" t="str">
            <v>-</v>
          </cell>
          <cell r="CM123" t="str">
            <v>-</v>
          </cell>
          <cell r="CN123">
            <v>0</v>
          </cell>
          <cell r="CP123" t="str">
            <v>ANRU St Pierre</v>
          </cell>
          <cell r="CQ123" t="str">
            <v>non</v>
          </cell>
          <cell r="CX123">
            <v>0</v>
          </cell>
          <cell r="DE123">
            <v>0</v>
          </cell>
          <cell r="DJ123">
            <v>0</v>
          </cell>
          <cell r="DO123">
            <v>0</v>
          </cell>
          <cell r="DS123">
            <v>0</v>
          </cell>
          <cell r="DT123">
            <v>0</v>
          </cell>
          <cell r="DU123">
            <v>0</v>
          </cell>
          <cell r="ED123" t="str">
            <v>G:\Habitat\OPERATIONNEL HABITAT\02- Operations\Photothèque\image non disponible.jpg</v>
          </cell>
          <cell r="EE123" t="str">
            <v>G:\Habitat\OPERATIONNEL HABITAT\02- Operations\Photothèque\image non disponible.jpg</v>
          </cell>
        </row>
        <row r="124">
          <cell r="A124" t="str">
            <v>ILOT TEST(KARLY 1)</v>
          </cell>
          <cell r="C124" t="str">
            <v>OUEST</v>
          </cell>
          <cell r="D124" t="str">
            <v>Saint-Paul</v>
          </cell>
          <cell r="E124" t="str">
            <v>TOURNAN KARLY</v>
          </cell>
          <cell r="F124">
            <v>180</v>
          </cell>
          <cell r="G124" t="str">
            <v>nd</v>
          </cell>
          <cell r="J124" t="str">
            <v>COL</v>
          </cell>
          <cell r="K124" t="str">
            <v>CF</v>
          </cell>
          <cell r="L124" t="str">
            <v>SIDR</v>
          </cell>
          <cell r="M124" t="str">
            <v>maitrisé</v>
          </cell>
          <cell r="N124" t="str">
            <v>PC</v>
          </cell>
          <cell r="O124" t="str">
            <v>DL</v>
          </cell>
          <cell r="Q124" t="str">
            <v>CP</v>
          </cell>
          <cell r="R124">
            <v>2011</v>
          </cell>
          <cell r="S124">
            <v>0</v>
          </cell>
          <cell r="T124" t="str">
            <v>Attente dossier aménageur pour mi juin 2010 - (attention absence de PLU validé sur la zone)</v>
          </cell>
          <cell r="U124" t="str">
            <v>procedure formalisée</v>
          </cell>
          <cell r="V124" t="str">
            <v>C - PROGRAMME</v>
          </cell>
          <cell r="X124" t="str">
            <v/>
          </cell>
          <cell r="AA124" t="str">
            <v/>
          </cell>
          <cell r="AC124" t="str">
            <v/>
          </cell>
          <cell r="AF124" t="str">
            <v/>
          </cell>
          <cell r="AI124" t="str">
            <v/>
          </cell>
          <cell r="AK124" t="str">
            <v/>
          </cell>
          <cell r="AL124">
            <v>0</v>
          </cell>
          <cell r="AM124" t="str">
            <v/>
          </cell>
          <cell r="AO124" t="str">
            <v/>
          </cell>
          <cell r="AP124" t="str">
            <v/>
          </cell>
          <cell r="AQ124" t="str">
            <v/>
          </cell>
          <cell r="CJ124" t="str">
            <v>-</v>
          </cell>
          <cell r="CK124" t="str">
            <v>-</v>
          </cell>
          <cell r="CL124" t="str">
            <v>-</v>
          </cell>
          <cell r="CM124" t="str">
            <v>-</v>
          </cell>
          <cell r="CN124">
            <v>0</v>
          </cell>
          <cell r="CP124" t="str">
            <v>ANRU St Pierre</v>
          </cell>
          <cell r="CQ124" t="str">
            <v>non</v>
          </cell>
          <cell r="CX124">
            <v>0</v>
          </cell>
          <cell r="DE124">
            <v>0</v>
          </cell>
          <cell r="DJ124">
            <v>0</v>
          </cell>
          <cell r="DO124">
            <v>0</v>
          </cell>
          <cell r="DS124">
            <v>0</v>
          </cell>
          <cell r="DT124">
            <v>0</v>
          </cell>
          <cell r="DU124">
            <v>0</v>
          </cell>
          <cell r="ED124" t="str">
            <v>G:\Habitat\OPERATIONNEL HABITAT\02- Operations\Photothèque\image non disponible.jpg</v>
          </cell>
          <cell r="EE124" t="str">
            <v>G:\Habitat\OPERATIONNEL HABITAT\02- Operations\Photothèque\image non disponible.jpg</v>
          </cell>
        </row>
        <row r="125">
          <cell r="A125" t="str">
            <v>ILOT X</v>
          </cell>
          <cell r="C125" t="str">
            <v>SUD</v>
          </cell>
          <cell r="D125" t="str">
            <v>Saint-Pierre</v>
          </cell>
          <cell r="E125" t="str">
            <v>RAVINE BLANCHE</v>
          </cell>
          <cell r="F125">
            <v>18</v>
          </cell>
          <cell r="G125" t="str">
            <v>LLS</v>
          </cell>
          <cell r="J125" t="str">
            <v>COL</v>
          </cell>
          <cell r="K125" t="str">
            <v>CF</v>
          </cell>
          <cell r="L125" t="str">
            <v>SIDR</v>
          </cell>
          <cell r="N125" t="str">
            <v>LC</v>
          </cell>
          <cell r="Q125" t="str">
            <v>HBM</v>
          </cell>
          <cell r="R125">
            <v>2010</v>
          </cell>
          <cell r="T125" t="str">
            <v>Voie non modifiée</v>
          </cell>
          <cell r="V125" t="str">
            <v>A - NON LANCE</v>
          </cell>
          <cell r="X125" t="str">
            <v/>
          </cell>
          <cell r="AA125" t="str">
            <v/>
          </cell>
          <cell r="AC125" t="str">
            <v/>
          </cell>
          <cell r="AF125" t="str">
            <v/>
          </cell>
          <cell r="AI125" t="str">
            <v/>
          </cell>
          <cell r="AK125" t="str">
            <v/>
          </cell>
          <cell r="AL125">
            <v>0</v>
          </cell>
          <cell r="AM125" t="str">
            <v/>
          </cell>
          <cell r="AO125" t="str">
            <v/>
          </cell>
          <cell r="AP125" t="str">
            <v/>
          </cell>
          <cell r="AQ125" t="str">
            <v/>
          </cell>
          <cell r="CJ125" t="str">
            <v>-</v>
          </cell>
          <cell r="CK125" t="str">
            <v>-</v>
          </cell>
          <cell r="CL125" t="str">
            <v>-</v>
          </cell>
          <cell r="CM125" t="str">
            <v>-</v>
          </cell>
          <cell r="CN125">
            <v>0</v>
          </cell>
          <cell r="CP125" t="str">
            <v>ANRU St Pierre</v>
          </cell>
          <cell r="CQ125" t="str">
            <v>non</v>
          </cell>
          <cell r="CX125">
            <v>0</v>
          </cell>
          <cell r="DE125">
            <v>0</v>
          </cell>
          <cell r="DJ125">
            <v>0</v>
          </cell>
          <cell r="DO125">
            <v>0</v>
          </cell>
          <cell r="DS125">
            <v>0</v>
          </cell>
          <cell r="DT125">
            <v>0</v>
          </cell>
          <cell r="DU125">
            <v>0</v>
          </cell>
          <cell r="ED125" t="str">
            <v>G:\Habitat\OPERATIONNEL HABITAT\02- Operations\Photothèque\image non disponible.jpg</v>
          </cell>
          <cell r="EE125" t="str">
            <v>G:\Habitat\OPERATIONNEL HABITAT\02- Operations\Photothèque\image non disponible.jpg</v>
          </cell>
        </row>
        <row r="126">
          <cell r="A126" t="str">
            <v>ILOT H</v>
          </cell>
          <cell r="B126" t="str">
            <v>xxxx</v>
          </cell>
          <cell r="C126" t="str">
            <v>SUD</v>
          </cell>
          <cell r="D126" t="str">
            <v>Saint-Pierre</v>
          </cell>
          <cell r="E126" t="str">
            <v>RAVINE BLANCHE</v>
          </cell>
          <cell r="F126">
            <v>30</v>
          </cell>
          <cell r="G126" t="str">
            <v>LLS</v>
          </cell>
          <cell r="J126" t="str">
            <v>COL</v>
          </cell>
          <cell r="K126" t="str">
            <v>CF</v>
          </cell>
          <cell r="L126" t="str">
            <v>SIDR</v>
          </cell>
          <cell r="M126" t="str">
            <v>maitrisé</v>
          </cell>
          <cell r="N126" t="str">
            <v>LC</v>
          </cell>
          <cell r="O126" t="str">
            <v>DL</v>
          </cell>
          <cell r="P126" t="str">
            <v>AM</v>
          </cell>
          <cell r="Q126" t="str">
            <v>HBM</v>
          </cell>
          <cell r="R126">
            <v>2011</v>
          </cell>
          <cell r="S126">
            <v>0.25</v>
          </cell>
          <cell r="T126" t="str">
            <v>Dation commerces</v>
          </cell>
          <cell r="U126" t="str">
            <v>procedure formalisée</v>
          </cell>
          <cell r="V126" t="str">
            <v>A - NON LANCE</v>
          </cell>
          <cell r="W126">
            <v>39994</v>
          </cell>
          <cell r="X126" t="str">
            <v/>
          </cell>
          <cell r="Z126">
            <v>40071</v>
          </cell>
          <cell r="AA126" t="str">
            <v/>
          </cell>
          <cell r="AB126">
            <v>39598</v>
          </cell>
          <cell r="AC126" t="str">
            <v/>
          </cell>
          <cell r="AE126">
            <v>40082</v>
          </cell>
          <cell r="AF126" t="str">
            <v/>
          </cell>
          <cell r="AH126">
            <v>40040</v>
          </cell>
          <cell r="AI126" t="str">
            <v/>
          </cell>
          <cell r="AJ126">
            <v>40224</v>
          </cell>
          <cell r="AK126" t="str">
            <v/>
          </cell>
          <cell r="AL126">
            <v>0</v>
          </cell>
          <cell r="AM126" t="str">
            <v/>
          </cell>
          <cell r="AN126">
            <v>17</v>
          </cell>
          <cell r="AO126" t="str">
            <v/>
          </cell>
          <cell r="AP126" t="str">
            <v/>
          </cell>
          <cell r="AQ126" t="str">
            <v/>
          </cell>
          <cell r="AR126">
            <v>2011</v>
          </cell>
          <cell r="BK126">
            <v>0</v>
          </cell>
          <cell r="BL126">
            <v>6.13</v>
          </cell>
          <cell r="CJ126" t="str">
            <v>-</v>
          </cell>
          <cell r="CK126" t="str">
            <v>-</v>
          </cell>
          <cell r="CL126" t="str">
            <v>-</v>
          </cell>
          <cell r="CM126" t="str">
            <v>-</v>
          </cell>
          <cell r="CN126">
            <v>0</v>
          </cell>
          <cell r="CP126" t="str">
            <v>ANRU St Pierre</v>
          </cell>
          <cell r="CQ126" t="str">
            <v>non</v>
          </cell>
          <cell r="CX126">
            <v>0</v>
          </cell>
          <cell r="DE126">
            <v>0</v>
          </cell>
          <cell r="DJ126">
            <v>0</v>
          </cell>
          <cell r="DO126">
            <v>0</v>
          </cell>
          <cell r="DS126">
            <v>0</v>
          </cell>
          <cell r="DT126">
            <v>0</v>
          </cell>
          <cell r="DU126">
            <v>0</v>
          </cell>
          <cell r="ED126" t="str">
            <v>G:\Habitat\OPERATIONNEL HABITAT\02- Operations\Photothèque\image non disponible.jpg</v>
          </cell>
          <cell r="EE126" t="str">
            <v>G:\Habitat\OPERATIONNEL HABITAT\02- Operations\Photothèque\image non disponible.jpg</v>
          </cell>
        </row>
        <row r="127">
          <cell r="A127" t="str">
            <v>ILOT I</v>
          </cell>
          <cell r="C127" t="str">
            <v>SUD</v>
          </cell>
          <cell r="D127" t="str">
            <v>Saint-Pierre</v>
          </cell>
          <cell r="E127" t="str">
            <v>RAVINE BLANCHE</v>
          </cell>
          <cell r="F127">
            <v>51</v>
          </cell>
          <cell r="G127" t="str">
            <v>PLS</v>
          </cell>
          <cell r="J127" t="str">
            <v>COL</v>
          </cell>
          <cell r="K127" t="str">
            <v>CF</v>
          </cell>
          <cell r="L127" t="str">
            <v>SIDR</v>
          </cell>
          <cell r="N127" t="str">
            <v>LC</v>
          </cell>
          <cell r="Q127" t="str">
            <v>HBM</v>
          </cell>
          <cell r="R127">
            <v>2011</v>
          </cell>
          <cell r="T127" t="str">
            <v>Attribution remise en cause par la ville</v>
          </cell>
          <cell r="V127" t="str">
            <v>A - NON LANCE</v>
          </cell>
          <cell r="X127" t="str">
            <v/>
          </cell>
          <cell r="AA127" t="str">
            <v/>
          </cell>
          <cell r="AC127" t="str">
            <v/>
          </cell>
          <cell r="AF127" t="str">
            <v/>
          </cell>
          <cell r="AI127" t="str">
            <v/>
          </cell>
          <cell r="AK127" t="str">
            <v/>
          </cell>
          <cell r="AL127">
            <v>0</v>
          </cell>
          <cell r="AM127" t="str">
            <v/>
          </cell>
          <cell r="AO127" t="str">
            <v/>
          </cell>
          <cell r="AP127" t="str">
            <v/>
          </cell>
          <cell r="AQ127" t="str">
            <v/>
          </cell>
          <cell r="CJ127" t="str">
            <v>-</v>
          </cell>
          <cell r="CK127" t="str">
            <v>-</v>
          </cell>
          <cell r="CL127" t="str">
            <v>-</v>
          </cell>
          <cell r="CM127" t="str">
            <v>-</v>
          </cell>
          <cell r="CN127">
            <v>0</v>
          </cell>
          <cell r="CP127" t="str">
            <v>ANRU St Pierre</v>
          </cell>
          <cell r="CQ127" t="str">
            <v>non</v>
          </cell>
          <cell r="CX127">
            <v>0</v>
          </cell>
          <cell r="DE127">
            <v>0</v>
          </cell>
          <cell r="DJ127">
            <v>0</v>
          </cell>
          <cell r="DO127">
            <v>0</v>
          </cell>
          <cell r="DS127">
            <v>0</v>
          </cell>
          <cell r="DT127">
            <v>0</v>
          </cell>
          <cell r="DU127">
            <v>0</v>
          </cell>
          <cell r="ED127" t="str">
            <v>G:\Habitat\OPERATIONNEL HABITAT\02- Operations\Photothèque\image non disponible.jpg</v>
          </cell>
          <cell r="EE127" t="str">
            <v>G:\Habitat\OPERATIONNEL HABITAT\02- Operations\Photothèque\image non disponible.jpg</v>
          </cell>
        </row>
        <row r="128">
          <cell r="A128" t="str">
            <v>ILOT Y</v>
          </cell>
          <cell r="C128" t="str">
            <v>SUD</v>
          </cell>
          <cell r="D128" t="str">
            <v>Saint-Pierre</v>
          </cell>
          <cell r="E128" t="str">
            <v>RAVINE BLANCHE</v>
          </cell>
          <cell r="F128">
            <v>30</v>
          </cell>
          <cell r="G128" t="str">
            <v>LLS</v>
          </cell>
          <cell r="J128" t="str">
            <v>COL</v>
          </cell>
          <cell r="K128" t="str">
            <v>CF</v>
          </cell>
          <cell r="L128" t="str">
            <v>SIDR</v>
          </cell>
          <cell r="N128" t="str">
            <v>LC</v>
          </cell>
          <cell r="P128" t="str">
            <v>NA</v>
          </cell>
          <cell r="Q128" t="str">
            <v>HBM</v>
          </cell>
          <cell r="R128">
            <v>2012</v>
          </cell>
          <cell r="T128" t="str">
            <v>Foncier SIDR modifier dans le cadre de l'aménagement global</v>
          </cell>
          <cell r="U128" t="str">
            <v>2APMR</v>
          </cell>
          <cell r="V128" t="str">
            <v>A - NON LANCE</v>
          </cell>
          <cell r="W128">
            <v>39902</v>
          </cell>
          <cell r="X128" t="str">
            <v/>
          </cell>
          <cell r="AA128" t="str">
            <v/>
          </cell>
          <cell r="AB128">
            <v>39887</v>
          </cell>
          <cell r="AC128" t="str">
            <v/>
          </cell>
          <cell r="AD128">
            <v>39963</v>
          </cell>
          <cell r="AE128">
            <v>40024</v>
          </cell>
          <cell r="AF128" t="str">
            <v/>
          </cell>
          <cell r="AH128">
            <v>40009</v>
          </cell>
          <cell r="AI128" t="str">
            <v/>
          </cell>
          <cell r="AJ128">
            <v>40193</v>
          </cell>
          <cell r="AK128" t="str">
            <v/>
          </cell>
          <cell r="AL128">
            <v>0</v>
          </cell>
          <cell r="AM128" t="str">
            <v/>
          </cell>
          <cell r="AN128">
            <v>15</v>
          </cell>
          <cell r="AO128" t="str">
            <v/>
          </cell>
          <cell r="AP128" t="str">
            <v/>
          </cell>
          <cell r="AQ128" t="str">
            <v/>
          </cell>
          <cell r="AR128">
            <v>2011</v>
          </cell>
          <cell r="CJ128" t="str">
            <v>-</v>
          </cell>
          <cell r="CK128" t="str">
            <v>-</v>
          </cell>
          <cell r="CL128" t="str">
            <v>-</v>
          </cell>
          <cell r="CM128" t="str">
            <v>-</v>
          </cell>
          <cell r="CN128">
            <v>0</v>
          </cell>
          <cell r="CP128" t="str">
            <v>ANRU St Pierre</v>
          </cell>
          <cell r="CQ128" t="str">
            <v>non</v>
          </cell>
          <cell r="CX128">
            <v>0</v>
          </cell>
          <cell r="DE128">
            <v>0</v>
          </cell>
          <cell r="DJ128">
            <v>0</v>
          </cell>
          <cell r="DO128">
            <v>0</v>
          </cell>
          <cell r="DS128">
            <v>0</v>
          </cell>
          <cell r="DT128">
            <v>0</v>
          </cell>
          <cell r="DU128">
            <v>0</v>
          </cell>
          <cell r="ED128" t="str">
            <v>G:\Habitat\OPERATIONNEL HABITAT\02- Operations\Photothèque\image non disponible.jpg</v>
          </cell>
          <cell r="EE128" t="str">
            <v>G:\Habitat\OPERATIONNEL HABITAT\02- Operations\Photothèque\image non disponible.jpg</v>
          </cell>
        </row>
        <row r="129">
          <cell r="A129" t="str">
            <v>ILOTS 2.2 ALDABRA</v>
          </cell>
          <cell r="B129">
            <v>9540</v>
          </cell>
          <cell r="C129" t="str">
            <v>SUD</v>
          </cell>
          <cell r="D129" t="str">
            <v>Saint-Pierre</v>
          </cell>
          <cell r="E129" t="str">
            <v>MAIL CENTRE VILLE</v>
          </cell>
          <cell r="F129">
            <v>42</v>
          </cell>
          <cell r="G129" t="str">
            <v>LLS</v>
          </cell>
          <cell r="J129" t="str">
            <v>COL</v>
          </cell>
          <cell r="K129" t="str">
            <v>CF</v>
          </cell>
          <cell r="L129" t="str">
            <v>SIDR</v>
          </cell>
          <cell r="M129" t="str">
            <v>maitrisé</v>
          </cell>
          <cell r="N129" t="str">
            <v>LC</v>
          </cell>
          <cell r="O129" t="str">
            <v>CA</v>
          </cell>
          <cell r="P129" t="str">
            <v>AM</v>
          </cell>
          <cell r="Q129" t="str">
            <v>HBM</v>
          </cell>
          <cell r="R129">
            <v>2009</v>
          </cell>
          <cell r="S129">
            <v>0.25</v>
          </cell>
          <cell r="T129" t="str">
            <v>Dation commerces</v>
          </cell>
          <cell r="U129" t="str">
            <v>procedure formalisée</v>
          </cell>
          <cell r="V129" t="str">
            <v>C - PROGRAMME</v>
          </cell>
          <cell r="W129">
            <v>39994</v>
          </cell>
          <cell r="X129" t="str">
            <v/>
          </cell>
          <cell r="Y129" t="str">
            <v>97441404A0304</v>
          </cell>
          <cell r="Z129">
            <v>40071</v>
          </cell>
          <cell r="AA129" t="str">
            <v/>
          </cell>
          <cell r="AB129">
            <v>39598</v>
          </cell>
          <cell r="AC129" t="str">
            <v>v</v>
          </cell>
          <cell r="AD129">
            <v>38511</v>
          </cell>
          <cell r="AE129">
            <v>40082</v>
          </cell>
          <cell r="AF129" t="str">
            <v/>
          </cell>
          <cell r="AG129">
            <v>38450</v>
          </cell>
          <cell r="AH129">
            <v>40040</v>
          </cell>
          <cell r="AI129" t="str">
            <v/>
          </cell>
          <cell r="AJ129">
            <v>40224</v>
          </cell>
          <cell r="AK129" t="str">
            <v/>
          </cell>
          <cell r="AL129">
            <v>6.0494476591267752</v>
          </cell>
          <cell r="AM129">
            <v>2010</v>
          </cell>
          <cell r="AN129">
            <v>17</v>
          </cell>
          <cell r="AO129">
            <v>40739</v>
          </cell>
          <cell r="AP129">
            <v>40754</v>
          </cell>
          <cell r="AQ129" t="str">
            <v/>
          </cell>
          <cell r="AR129">
            <v>2011</v>
          </cell>
          <cell r="AW129">
            <v>19</v>
          </cell>
          <cell r="AX129">
            <v>57</v>
          </cell>
          <cell r="BA129">
            <v>24</v>
          </cell>
          <cell r="BB129">
            <v>69</v>
          </cell>
          <cell r="BE129">
            <v>9</v>
          </cell>
          <cell r="BF129">
            <v>79</v>
          </cell>
          <cell r="BI129">
            <v>3</v>
          </cell>
          <cell r="BJ129">
            <v>92</v>
          </cell>
          <cell r="BK129">
            <v>0</v>
          </cell>
          <cell r="BL129">
            <v>6.13</v>
          </cell>
          <cell r="BM129">
            <v>0.82</v>
          </cell>
          <cell r="BN129">
            <v>0.2</v>
          </cell>
          <cell r="BO129" t="str">
            <v>signée</v>
          </cell>
          <cell r="BP129">
            <v>0.8</v>
          </cell>
          <cell r="BQ129" t="str">
            <v>signée</v>
          </cell>
          <cell r="BR129" t="str">
            <v>CAF</v>
          </cell>
          <cell r="BT129" t="str">
            <v>signée</v>
          </cell>
          <cell r="BX129" t="str">
            <v>signé</v>
          </cell>
          <cell r="BY129">
            <v>4105</v>
          </cell>
          <cell r="BZ129">
            <v>5546</v>
          </cell>
          <cell r="CA129">
            <v>3801.22</v>
          </cell>
          <cell r="CE129" t="str">
            <v>ECS ind</v>
          </cell>
          <cell r="CF129">
            <v>141813.66</v>
          </cell>
          <cell r="CG129">
            <v>42544.097999999998</v>
          </cell>
          <cell r="CH129">
            <v>63816.146999999997</v>
          </cell>
          <cell r="CI129">
            <v>35453.415000000001</v>
          </cell>
          <cell r="CJ129" t="str">
            <v>A déterminer</v>
          </cell>
          <cell r="CK129" t="str">
            <v>INFI</v>
          </cell>
          <cell r="CL129" t="str">
            <v>-</v>
          </cell>
          <cell r="CM129" t="str">
            <v>-</v>
          </cell>
          <cell r="CN129">
            <v>0</v>
          </cell>
          <cell r="CQ129" t="str">
            <v>non</v>
          </cell>
          <cell r="CR129">
            <v>423055</v>
          </cell>
          <cell r="CT129">
            <v>2927051</v>
          </cell>
          <cell r="CX129">
            <v>0</v>
          </cell>
          <cell r="DE129">
            <v>0</v>
          </cell>
          <cell r="DJ129">
            <v>0</v>
          </cell>
          <cell r="DO129">
            <v>0</v>
          </cell>
          <cell r="DQ129">
            <v>107500</v>
          </cell>
          <cell r="DR129">
            <v>40453</v>
          </cell>
          <cell r="DS129">
            <v>0</v>
          </cell>
          <cell r="DT129">
            <v>0</v>
          </cell>
          <cell r="DU129">
            <v>0</v>
          </cell>
          <cell r="ED129" t="str">
            <v>G:\Habitat\OPERATIONNEL HABITAT\02- Operations\Photothèque\image non disponible.jpg</v>
          </cell>
          <cell r="EE129" t="str">
            <v>G:\Habitat\OPERATIONNEL HABITAT\02- Operations\Photothèque\image non disponible.jpg</v>
          </cell>
        </row>
        <row r="130">
          <cell r="A130" t="str">
            <v>ILOTS ACC</v>
          </cell>
          <cell r="B130">
            <v>9686</v>
          </cell>
          <cell r="C130" t="str">
            <v>SUD</v>
          </cell>
          <cell r="D130" t="str">
            <v>Saint-Pierre</v>
          </cell>
          <cell r="E130" t="str">
            <v>MAIL CENTRE VILLE</v>
          </cell>
          <cell r="F130">
            <v>24</v>
          </cell>
          <cell r="G130" t="str">
            <v>ACC</v>
          </cell>
          <cell r="J130" t="str">
            <v>COL</v>
          </cell>
          <cell r="K130" t="str">
            <v>CF</v>
          </cell>
          <cell r="L130" t="str">
            <v>SIDR</v>
          </cell>
          <cell r="M130" t="str">
            <v>maitrisé</v>
          </cell>
          <cell r="N130" t="str">
            <v>N.A.</v>
          </cell>
          <cell r="O130" t="str">
            <v>DL</v>
          </cell>
          <cell r="P130" t="str">
            <v>NA</v>
          </cell>
          <cell r="Q130" t="str">
            <v>HBM</v>
          </cell>
          <cell r="R130" t="str">
            <v>non prog</v>
          </cell>
          <cell r="S130">
            <v>1</v>
          </cell>
          <cell r="T130" t="str">
            <v>Attribution remise en cause par la ville</v>
          </cell>
          <cell r="U130" t="str">
            <v>2APMR</v>
          </cell>
          <cell r="V130" t="str">
            <v>C - PROGRAMME</v>
          </cell>
          <cell r="W130">
            <v>39902</v>
          </cell>
          <cell r="X130" t="str">
            <v>d</v>
          </cell>
          <cell r="Y130" t="str">
            <v>97441407A0200</v>
          </cell>
          <cell r="Z130">
            <v>39385</v>
          </cell>
          <cell r="AA130" t="str">
            <v/>
          </cell>
          <cell r="AB130">
            <v>39887</v>
          </cell>
          <cell r="AC130" t="str">
            <v>v</v>
          </cell>
          <cell r="AD130">
            <v>39963</v>
          </cell>
          <cell r="AE130">
            <v>40024</v>
          </cell>
          <cell r="AF130" t="str">
            <v>f</v>
          </cell>
          <cell r="AG130">
            <v>39429</v>
          </cell>
          <cell r="AH130">
            <v>40009</v>
          </cell>
          <cell r="AI130" t="str">
            <v/>
          </cell>
          <cell r="AJ130">
            <v>40193</v>
          </cell>
          <cell r="AK130" t="str">
            <v/>
          </cell>
          <cell r="AL130">
            <v>6.0494476591267752</v>
          </cell>
          <cell r="AM130">
            <v>2010</v>
          </cell>
          <cell r="AN130">
            <v>15</v>
          </cell>
          <cell r="AO130">
            <v>40648</v>
          </cell>
          <cell r="AP130">
            <v>40663</v>
          </cell>
          <cell r="AQ130" t="str">
            <v/>
          </cell>
          <cell r="AR130">
            <v>2011</v>
          </cell>
          <cell r="BK130">
            <v>0</v>
          </cell>
          <cell r="BL130">
            <v>4.79</v>
          </cell>
          <cell r="BO130" t="str">
            <v>à faire</v>
          </cell>
          <cell r="BQ130" t="str">
            <v>à faire</v>
          </cell>
          <cell r="BX130" t="str">
            <v>En attente accord de principe</v>
          </cell>
          <cell r="CJ130" t="str">
            <v>-</v>
          </cell>
          <cell r="CK130" t="str">
            <v>-</v>
          </cell>
          <cell r="CL130" t="str">
            <v>-</v>
          </cell>
          <cell r="CM130" t="str">
            <v>-</v>
          </cell>
          <cell r="CN130">
            <v>0</v>
          </cell>
          <cell r="CO130" t="str">
            <v>217 undercies</v>
          </cell>
          <cell r="CQ130" t="str">
            <v>non</v>
          </cell>
          <cell r="CX130">
            <v>0</v>
          </cell>
          <cell r="DE130">
            <v>0</v>
          </cell>
          <cell r="DJ130">
            <v>0</v>
          </cell>
          <cell r="DO130">
            <v>0</v>
          </cell>
          <cell r="DS130">
            <v>0</v>
          </cell>
          <cell r="DT130">
            <v>0</v>
          </cell>
          <cell r="DU130">
            <v>0</v>
          </cell>
          <cell r="ED130" t="str">
            <v>G:\Habitat\OPERATIONNEL HABITAT\02- Operations\Photothèque\image non disponible.jpg</v>
          </cell>
          <cell r="EE130" t="str">
            <v>G:\Habitat\OPERATIONNEL HABITAT\02- Operations\Photothèque\image non disponible.jpg</v>
          </cell>
        </row>
        <row r="131">
          <cell r="A131" t="str">
            <v>INDIRA GANDHI(ex GROIX)</v>
          </cell>
          <cell r="B131">
            <v>9540</v>
          </cell>
          <cell r="C131" t="str">
            <v>SUD</v>
          </cell>
          <cell r="D131" t="str">
            <v>Saint-Louis</v>
          </cell>
          <cell r="E131" t="str">
            <v>ZAC AVENIR</v>
          </cell>
          <cell r="F131">
            <v>55</v>
          </cell>
          <cell r="G131" t="str">
            <v>LLTS</v>
          </cell>
          <cell r="J131" t="str">
            <v>COL</v>
          </cell>
          <cell r="K131" t="str">
            <v>CF</v>
          </cell>
          <cell r="L131" t="str">
            <v>SIDR</v>
          </cell>
          <cell r="N131" t="str">
            <v>PC</v>
          </cell>
          <cell r="O131" t="str">
            <v>DL</v>
          </cell>
          <cell r="P131" t="str">
            <v>CS</v>
          </cell>
          <cell r="Q131" t="str">
            <v>HBM</v>
          </cell>
          <cell r="R131">
            <v>2004</v>
          </cell>
          <cell r="T131" t="str">
            <v>VISITE GPA le 27/11/2007</v>
          </cell>
          <cell r="U131" t="str">
            <v>ESPACE CREATION</v>
          </cell>
          <cell r="V131" t="str">
            <v>M - LIVRE/GPA</v>
          </cell>
          <cell r="W131">
            <v>38170</v>
          </cell>
          <cell r="X131" t="str">
            <v>d</v>
          </cell>
          <cell r="Y131" t="str">
            <v>97441404A0304</v>
          </cell>
          <cell r="Z131">
            <v>38421</v>
          </cell>
          <cell r="AA131" t="str">
            <v>o</v>
          </cell>
          <cell r="AB131" t="str">
            <v>validé</v>
          </cell>
          <cell r="AC131" t="str">
            <v/>
          </cell>
          <cell r="AD131">
            <v>38511</v>
          </cell>
          <cell r="AE131">
            <v>38223</v>
          </cell>
          <cell r="AF131" t="str">
            <v>f</v>
          </cell>
          <cell r="AG131">
            <v>38450</v>
          </cell>
          <cell r="AH131">
            <v>38313</v>
          </cell>
          <cell r="AI131" t="str">
            <v>ao</v>
          </cell>
          <cell r="AJ131">
            <v>38523</v>
          </cell>
          <cell r="AK131" t="str">
            <v/>
          </cell>
          <cell r="AL131">
            <v>6.9042609153077326</v>
          </cell>
          <cell r="AM131">
            <v>2005</v>
          </cell>
          <cell r="AN131">
            <v>16</v>
          </cell>
          <cell r="AO131">
            <v>39010</v>
          </cell>
          <cell r="AP131">
            <v>39065</v>
          </cell>
          <cell r="AQ131" t="str">
            <v>li</v>
          </cell>
          <cell r="AR131">
            <v>2006</v>
          </cell>
          <cell r="AW131">
            <v>19</v>
          </cell>
          <cell r="AX131">
            <v>57</v>
          </cell>
          <cell r="BA131">
            <v>24</v>
          </cell>
          <cell r="BB131">
            <v>69</v>
          </cell>
          <cell r="BE131">
            <v>9</v>
          </cell>
          <cell r="BF131">
            <v>79</v>
          </cell>
          <cell r="BI131">
            <v>3</v>
          </cell>
          <cell r="BJ131">
            <v>92</v>
          </cell>
          <cell r="BK131">
            <v>55</v>
          </cell>
          <cell r="BL131">
            <v>4.09</v>
          </cell>
          <cell r="BM131">
            <v>0.82</v>
          </cell>
          <cell r="BN131">
            <v>0.2</v>
          </cell>
          <cell r="BO131" t="str">
            <v>signée</v>
          </cell>
          <cell r="BP131">
            <v>0.8</v>
          </cell>
          <cell r="BQ131" t="str">
            <v>signée</v>
          </cell>
          <cell r="BR131" t="str">
            <v>CAF</v>
          </cell>
          <cell r="BT131" t="str">
            <v>signée</v>
          </cell>
          <cell r="BX131" t="str">
            <v>signé</v>
          </cell>
          <cell r="BY131">
            <v>4105</v>
          </cell>
          <cell r="BZ131">
            <v>5546</v>
          </cell>
          <cell r="CA131">
            <v>3801.22</v>
          </cell>
          <cell r="CE131" t="str">
            <v>ECS ind</v>
          </cell>
          <cell r="CF131">
            <v>141813.66</v>
          </cell>
          <cell r="CG131">
            <v>42544.097999999998</v>
          </cell>
          <cell r="CH131">
            <v>63816.146999999997</v>
          </cell>
          <cell r="CI131">
            <v>35453.415000000001</v>
          </cell>
          <cell r="CJ131" t="str">
            <v>-</v>
          </cell>
          <cell r="CK131" t="str">
            <v>-</v>
          </cell>
          <cell r="CL131" t="str">
            <v>-</v>
          </cell>
          <cell r="CM131" t="str">
            <v>-</v>
          </cell>
          <cell r="CN131">
            <v>0</v>
          </cell>
          <cell r="CQ131" t="str">
            <v>oui</v>
          </cell>
          <cell r="CR131">
            <v>423055</v>
          </cell>
          <cell r="CT131">
            <v>2927051</v>
          </cell>
          <cell r="CX131">
            <v>3350106</v>
          </cell>
          <cell r="DE131">
            <v>106360.245</v>
          </cell>
          <cell r="DJ131">
            <v>106360.245</v>
          </cell>
          <cell r="DO131">
            <v>0</v>
          </cell>
          <cell r="DQ131">
            <v>107500</v>
          </cell>
          <cell r="DR131">
            <v>40453</v>
          </cell>
          <cell r="DS131">
            <v>147953</v>
          </cell>
          <cell r="DT131">
            <v>295906</v>
          </cell>
          <cell r="DU131">
            <v>-2947839.7549999999</v>
          </cell>
          <cell r="ED131" t="str">
            <v>G:\Habitat\OPERATIONNEL HABITAT\02- Operations\Photothèque\images locatifs\Groix\insertion groix 24-06-04.jpg</v>
          </cell>
          <cell r="EE131" t="str">
            <v>G:\Habitat\OPERATIONNEL HABITAT\02- Operations\Photothèque\image non disponible.jpg</v>
          </cell>
        </row>
        <row r="132">
          <cell r="A132" t="str">
            <v>JAVA</v>
          </cell>
          <cell r="B132">
            <v>9686</v>
          </cell>
          <cell r="C132" t="str">
            <v>SUD</v>
          </cell>
          <cell r="D132" t="str">
            <v>Saint-Louis</v>
          </cell>
          <cell r="E132" t="str">
            <v>ZAC AVENIR</v>
          </cell>
          <cell r="F132">
            <v>27</v>
          </cell>
          <cell r="G132" t="str">
            <v>LLTS</v>
          </cell>
          <cell r="J132" t="str">
            <v>COL</v>
          </cell>
          <cell r="K132" t="str">
            <v>CF</v>
          </cell>
          <cell r="L132" t="str">
            <v>SIDR</v>
          </cell>
          <cell r="M132" t="str">
            <v>maitrisé</v>
          </cell>
          <cell r="N132" t="str">
            <v>JEM</v>
          </cell>
          <cell r="O132" t="str">
            <v>DL</v>
          </cell>
          <cell r="P132" t="str">
            <v>CS</v>
          </cell>
          <cell r="Q132" t="str">
            <v>HBM</v>
          </cell>
          <cell r="R132">
            <v>2007</v>
          </cell>
          <cell r="S132">
            <v>1</v>
          </cell>
          <cell r="U132" t="str">
            <v>BERTIN LEBEIGLE</v>
          </cell>
          <cell r="V132" t="str">
            <v>L - CHANTIER EN COURS</v>
          </cell>
          <cell r="W132">
            <v>39130</v>
          </cell>
          <cell r="X132" t="str">
            <v>d</v>
          </cell>
          <cell r="Y132" t="str">
            <v>97441407A0200</v>
          </cell>
          <cell r="Z132">
            <v>39385</v>
          </cell>
          <cell r="AA132" t="str">
            <v>o</v>
          </cell>
          <cell r="AB132">
            <v>39170</v>
          </cell>
          <cell r="AC132" t="str">
            <v>v</v>
          </cell>
          <cell r="AD132">
            <v>39231</v>
          </cell>
          <cell r="AE132">
            <v>39314</v>
          </cell>
          <cell r="AF132" t="str">
            <v>f</v>
          </cell>
          <cell r="AG132">
            <v>39429</v>
          </cell>
          <cell r="AH132">
            <v>39568</v>
          </cell>
          <cell r="AI132" t="str">
            <v>ao</v>
          </cell>
          <cell r="AJ132">
            <v>39738</v>
          </cell>
          <cell r="AK132" t="str">
            <v>ch</v>
          </cell>
          <cell r="AL132">
            <v>5.5891635981062597</v>
          </cell>
          <cell r="AM132">
            <v>2008</v>
          </cell>
          <cell r="AN132">
            <v>16</v>
          </cell>
          <cell r="AO132">
            <v>40226</v>
          </cell>
          <cell r="AP132">
            <v>40241</v>
          </cell>
          <cell r="AQ132" t="str">
            <v/>
          </cell>
          <cell r="AR132">
            <v>2010</v>
          </cell>
          <cell r="BK132">
            <v>0</v>
          </cell>
          <cell r="BL132">
            <v>4.79</v>
          </cell>
          <cell r="BO132" t="str">
            <v>à faire</v>
          </cell>
          <cell r="BQ132" t="str">
            <v>à faire</v>
          </cell>
          <cell r="BX132" t="str">
            <v>En attente accord de principe</v>
          </cell>
          <cell r="CA132">
            <v>2560</v>
          </cell>
          <cell r="CE132" t="str">
            <v>ECS ind</v>
          </cell>
          <cell r="CF132">
            <v>76059</v>
          </cell>
          <cell r="CG132">
            <v>22817</v>
          </cell>
          <cell r="CH132">
            <v>34226</v>
          </cell>
          <cell r="CI132">
            <v>19014</v>
          </cell>
          <cell r="CJ132" t="str">
            <v>SNC Salazie 2</v>
          </cell>
          <cell r="CK132" t="str">
            <v>INFI</v>
          </cell>
          <cell r="CL132">
            <v>39650</v>
          </cell>
          <cell r="CM132" t="str">
            <v>-</v>
          </cell>
          <cell r="CN132">
            <v>0</v>
          </cell>
          <cell r="CO132" t="str">
            <v>217 undercies</v>
          </cell>
          <cell r="CQ132" t="str">
            <v>non</v>
          </cell>
          <cell r="CT132">
            <v>2003205</v>
          </cell>
          <cell r="CX132">
            <v>0</v>
          </cell>
          <cell r="DE132">
            <v>0</v>
          </cell>
          <cell r="DJ132">
            <v>0</v>
          </cell>
          <cell r="DO132">
            <v>0</v>
          </cell>
          <cell r="DQ132">
            <v>169000</v>
          </cell>
          <cell r="DR132">
            <v>19015</v>
          </cell>
          <cell r="DS132">
            <v>0</v>
          </cell>
          <cell r="DT132">
            <v>0</v>
          </cell>
          <cell r="DU132">
            <v>0</v>
          </cell>
          <cell r="ED132" t="str">
            <v>G:\Habitat\OPERATIONNEL HABITAT\02- Operations\Photothèque\image non disponible.jpg</v>
          </cell>
          <cell r="EE132" t="str">
            <v>G:\Habitat\OPERATIONNEL HABITAT\02- Operations\Photothèque\image non disponible.jpg</v>
          </cell>
        </row>
        <row r="133">
          <cell r="A133" t="str">
            <v>JERSEY</v>
          </cell>
          <cell r="B133">
            <v>9503</v>
          </cell>
          <cell r="C133" t="str">
            <v>NORD</v>
          </cell>
          <cell r="D133" t="str">
            <v>Saint-Denis</v>
          </cell>
          <cell r="E133" t="str">
            <v xml:space="preserve">ZAC  PENTE ZANANAS </v>
          </cell>
          <cell r="F133">
            <v>40</v>
          </cell>
          <cell r="G133" t="str">
            <v>LLS</v>
          </cell>
          <cell r="J133" t="str">
            <v>COL</v>
          </cell>
          <cell r="K133" t="str">
            <v>CF</v>
          </cell>
          <cell r="L133" t="str">
            <v>SIDR</v>
          </cell>
          <cell r="N133" t="str">
            <v>JPM</v>
          </cell>
          <cell r="O133" t="str">
            <v>DL</v>
          </cell>
          <cell r="P133" t="str">
            <v>CS</v>
          </cell>
          <cell r="Q133" t="str">
            <v>AR</v>
          </cell>
          <cell r="R133">
            <v>2011</v>
          </cell>
          <cell r="T133" t="str">
            <v>Etude sur zone AUI lancé / En attente de lancement de procédure de création de ZAC</v>
          </cell>
          <cell r="U133" t="str">
            <v>REYNAUD</v>
          </cell>
          <cell r="V133" t="str">
            <v>A - NON LANCE</v>
          </cell>
          <cell r="W133">
            <v>37875</v>
          </cell>
          <cell r="X133" t="str">
            <v/>
          </cell>
          <cell r="Y133" t="str">
            <v>97441403A0447</v>
          </cell>
          <cell r="Z133">
            <v>38107</v>
          </cell>
          <cell r="AA133" t="str">
            <v/>
          </cell>
          <cell r="AB133" t="str">
            <v>validé</v>
          </cell>
          <cell r="AC133" t="str">
            <v/>
          </cell>
          <cell r="AD133">
            <v>38265</v>
          </cell>
          <cell r="AE133">
            <v>38231</v>
          </cell>
          <cell r="AF133" t="str">
            <v/>
          </cell>
          <cell r="AG133">
            <v>38344</v>
          </cell>
          <cell r="AH133">
            <v>38313</v>
          </cell>
          <cell r="AI133" t="str">
            <v/>
          </cell>
          <cell r="AJ133">
            <v>38518</v>
          </cell>
          <cell r="AK133" t="str">
            <v/>
          </cell>
          <cell r="AL133">
            <v>0</v>
          </cell>
          <cell r="AM133" t="str">
            <v/>
          </cell>
          <cell r="AN133">
            <v>17</v>
          </cell>
          <cell r="AO133" t="str">
            <v/>
          </cell>
          <cell r="AP133" t="str">
            <v/>
          </cell>
          <cell r="AQ133" t="str">
            <v/>
          </cell>
          <cell r="AR133">
            <v>2006</v>
          </cell>
          <cell r="AW133">
            <v>12</v>
          </cell>
          <cell r="AX133">
            <v>56</v>
          </cell>
          <cell r="BA133">
            <v>31</v>
          </cell>
          <cell r="BB133">
            <v>72</v>
          </cell>
          <cell r="BE133">
            <v>12</v>
          </cell>
          <cell r="BF133">
            <v>81</v>
          </cell>
          <cell r="BI133">
            <v>6</v>
          </cell>
          <cell r="BJ133">
            <v>92</v>
          </cell>
          <cell r="BK133">
            <v>61</v>
          </cell>
          <cell r="BL133">
            <v>5.2</v>
          </cell>
          <cell r="BM133">
            <v>0.28999999999999998</v>
          </cell>
          <cell r="BN133">
            <v>0.2</v>
          </cell>
          <cell r="BO133" t="str">
            <v>signée</v>
          </cell>
          <cell r="BP133">
            <v>0.8</v>
          </cell>
          <cell r="BQ133" t="str">
            <v>signée</v>
          </cell>
          <cell r="BX133" t="str">
            <v>signé</v>
          </cell>
          <cell r="BY133">
            <v>4263</v>
          </cell>
          <cell r="BZ133">
            <v>5120</v>
          </cell>
          <cell r="CA133">
            <v>4508.21</v>
          </cell>
          <cell r="CE133" t="str">
            <v>ECS ind</v>
          </cell>
          <cell r="CF133">
            <v>188240</v>
          </cell>
          <cell r="CG133">
            <v>56472</v>
          </cell>
          <cell r="CH133">
            <v>84708</v>
          </cell>
          <cell r="CI133">
            <v>47060</v>
          </cell>
          <cell r="CJ133" t="str">
            <v>-</v>
          </cell>
          <cell r="CK133" t="str">
            <v>-</v>
          </cell>
          <cell r="CL133" t="str">
            <v>-</v>
          </cell>
          <cell r="CM133" t="str">
            <v>-</v>
          </cell>
          <cell r="CN133">
            <v>0</v>
          </cell>
          <cell r="CQ133" t="str">
            <v>non</v>
          </cell>
          <cell r="CR133">
            <v>440820</v>
          </cell>
          <cell r="CT133">
            <v>3504672</v>
          </cell>
          <cell r="CX133">
            <v>0</v>
          </cell>
          <cell r="DE133">
            <v>0</v>
          </cell>
          <cell r="DJ133">
            <v>0</v>
          </cell>
          <cell r="DO133">
            <v>0</v>
          </cell>
          <cell r="DQ133">
            <v>122000</v>
          </cell>
          <cell r="DR133">
            <v>45250</v>
          </cell>
          <cell r="DS133">
            <v>0</v>
          </cell>
          <cell r="DT133">
            <v>0</v>
          </cell>
          <cell r="DU133">
            <v>0</v>
          </cell>
          <cell r="ED133" t="str">
            <v>G:\Habitat\OPERATIONNEL HABITAT\02- Operations\Photothèque\image non disponible.jpg</v>
          </cell>
          <cell r="EE133" t="str">
            <v>G:\Habitat\OPERATIONNEL HABITAT\02- Operations\Photothèque\image non disponible.jpg</v>
          </cell>
        </row>
        <row r="134">
          <cell r="A134" t="str">
            <v>JUAN DE NOVA</v>
          </cell>
          <cell r="B134">
            <v>9320</v>
          </cell>
          <cell r="C134" t="str">
            <v>NORD</v>
          </cell>
          <cell r="D134" t="str">
            <v>Saint-Denis</v>
          </cell>
          <cell r="E134" t="str">
            <v>AME ILE EPARSES</v>
          </cell>
          <cell r="F134">
            <v>31</v>
          </cell>
          <cell r="G134" t="str">
            <v>LLS</v>
          </cell>
          <cell r="J134" t="str">
            <v>MV</v>
          </cell>
          <cell r="K134" t="str">
            <v>RF</v>
          </cell>
          <cell r="L134" t="str">
            <v>SIDR</v>
          </cell>
          <cell r="N134" t="str">
            <v>JPM</v>
          </cell>
          <cell r="O134" t="str">
            <v>SV</v>
          </cell>
          <cell r="P134" t="str">
            <v>CC</v>
          </cell>
          <cell r="Q134" t="str">
            <v>HBM</v>
          </cell>
          <cell r="R134">
            <v>2002</v>
          </cell>
          <cell r="T134" t="str">
            <v>visite GPA 4/12/2007</v>
          </cell>
          <cell r="U134" t="str">
            <v>DELCOURT</v>
          </cell>
          <cell r="V134" t="str">
            <v>M - LIVRE/GPA</v>
          </cell>
          <cell r="W134">
            <v>37469</v>
          </cell>
          <cell r="X134" t="str">
            <v>d</v>
          </cell>
          <cell r="Y134" t="str">
            <v>97441102A0341</v>
          </cell>
          <cell r="Z134">
            <v>37575</v>
          </cell>
          <cell r="AA134" t="str">
            <v>o</v>
          </cell>
          <cell r="AB134" t="str">
            <v>validé</v>
          </cell>
          <cell r="AC134" t="str">
            <v/>
          </cell>
          <cell r="AE134">
            <v>37546</v>
          </cell>
          <cell r="AF134" t="str">
            <v>f</v>
          </cell>
          <cell r="AG134" t="str">
            <v>O</v>
          </cell>
          <cell r="AH134">
            <v>37665</v>
          </cell>
          <cell r="AI134" t="str">
            <v>ao</v>
          </cell>
          <cell r="AJ134">
            <v>37837</v>
          </cell>
          <cell r="AK134" t="str">
            <v/>
          </cell>
          <cell r="AL134">
            <v>5.6549184639663332</v>
          </cell>
          <cell r="AM134">
            <v>2003</v>
          </cell>
          <cell r="AN134">
            <v>19</v>
          </cell>
          <cell r="AO134">
            <v>38415</v>
          </cell>
          <cell r="AP134">
            <v>38564</v>
          </cell>
          <cell r="AQ134" t="str">
            <v>li</v>
          </cell>
          <cell r="AR134">
            <v>2005</v>
          </cell>
          <cell r="BK134">
            <v>0</v>
          </cell>
          <cell r="BO134" t="str">
            <v>signée</v>
          </cell>
          <cell r="BQ134" t="str">
            <v>signée</v>
          </cell>
          <cell r="BX134" t="str">
            <v>signé</v>
          </cell>
          <cell r="CA134">
            <v>2560</v>
          </cell>
          <cell r="CE134" t="str">
            <v>ECS ind</v>
          </cell>
          <cell r="CF134">
            <v>76059</v>
          </cell>
          <cell r="CG134">
            <v>22817</v>
          </cell>
          <cell r="CH134">
            <v>34226</v>
          </cell>
          <cell r="CI134">
            <v>19014</v>
          </cell>
          <cell r="CJ134" t="str">
            <v>-</v>
          </cell>
          <cell r="CK134" t="str">
            <v>-</v>
          </cell>
          <cell r="CL134" t="str">
            <v>-</v>
          </cell>
          <cell r="CM134" t="str">
            <v>-</v>
          </cell>
          <cell r="CN134">
            <v>0</v>
          </cell>
          <cell r="CQ134" t="str">
            <v>oui</v>
          </cell>
          <cell r="CT134">
            <v>2003205</v>
          </cell>
          <cell r="CX134">
            <v>2003205</v>
          </cell>
          <cell r="DE134">
            <v>57043</v>
          </cell>
          <cell r="DJ134">
            <v>57043</v>
          </cell>
          <cell r="DO134">
            <v>0</v>
          </cell>
          <cell r="DQ134">
            <v>169000</v>
          </cell>
          <cell r="DR134">
            <v>19015</v>
          </cell>
          <cell r="DS134">
            <v>188015</v>
          </cell>
          <cell r="DT134">
            <v>376030</v>
          </cell>
          <cell r="DU134">
            <v>-1570132</v>
          </cell>
          <cell r="ED134" t="str">
            <v>G:\Habitat\OPERATIONNEL HABITAT\02- Operations\Photothèque\image non disponible.jpg</v>
          </cell>
          <cell r="EE134" t="str">
            <v>G:\Habitat\OPERATIONNEL HABITAT\02- Operations\Photothèque\image non disponible.jpg</v>
          </cell>
        </row>
        <row r="135">
          <cell r="A135" t="str">
            <v>JULES JORON 1(ex GLENAN)</v>
          </cell>
          <cell r="B135">
            <v>9503</v>
          </cell>
          <cell r="C135" t="str">
            <v>SUD</v>
          </cell>
          <cell r="D135" t="str">
            <v>Saint-Louis</v>
          </cell>
          <cell r="E135" t="str">
            <v>ZAC AVENIR</v>
          </cell>
          <cell r="F135">
            <v>14</v>
          </cell>
          <cell r="G135" t="str">
            <v>LLS</v>
          </cell>
          <cell r="J135" t="str">
            <v>MV</v>
          </cell>
          <cell r="K135" t="str">
            <v>CF</v>
          </cell>
          <cell r="L135" t="str">
            <v>SIDR</v>
          </cell>
          <cell r="N135" t="str">
            <v>PC</v>
          </cell>
          <cell r="O135" t="str">
            <v>DL</v>
          </cell>
          <cell r="P135" t="str">
            <v>CS</v>
          </cell>
          <cell r="Q135" t="str">
            <v>HBM</v>
          </cell>
          <cell r="R135">
            <v>2004</v>
          </cell>
          <cell r="T135" t="str">
            <v>visite GPA 4/12/2007</v>
          </cell>
          <cell r="U135" t="str">
            <v>REYNAUD</v>
          </cell>
          <cell r="V135" t="str">
            <v>M - LIVRE/GPA</v>
          </cell>
          <cell r="W135">
            <v>37875</v>
          </cell>
          <cell r="X135" t="str">
            <v>d</v>
          </cell>
          <cell r="Y135" t="str">
            <v>97441403A0447</v>
          </cell>
          <cell r="Z135">
            <v>38107</v>
          </cell>
          <cell r="AA135" t="str">
            <v>o</v>
          </cell>
          <cell r="AB135" t="str">
            <v>validé</v>
          </cell>
          <cell r="AC135" t="str">
            <v/>
          </cell>
          <cell r="AD135">
            <v>38265</v>
          </cell>
          <cell r="AE135">
            <v>38231</v>
          </cell>
          <cell r="AF135" t="str">
            <v>f</v>
          </cell>
          <cell r="AG135">
            <v>38344</v>
          </cell>
          <cell r="AH135">
            <v>38313</v>
          </cell>
          <cell r="AI135" t="str">
            <v>ao</v>
          </cell>
          <cell r="AJ135">
            <v>38518</v>
          </cell>
          <cell r="AK135" t="str">
            <v/>
          </cell>
          <cell r="AL135">
            <v>6.7398737506575488</v>
          </cell>
          <cell r="AM135">
            <v>2005</v>
          </cell>
          <cell r="AN135">
            <v>17</v>
          </cell>
          <cell r="AO135">
            <v>39036</v>
          </cell>
          <cell r="AP135">
            <v>38902</v>
          </cell>
          <cell r="AQ135" t="str">
            <v>li</v>
          </cell>
          <cell r="AR135">
            <v>2006</v>
          </cell>
          <cell r="AW135">
            <v>12</v>
          </cell>
          <cell r="AX135">
            <v>56</v>
          </cell>
          <cell r="BA135">
            <v>31</v>
          </cell>
          <cell r="BB135">
            <v>72</v>
          </cell>
          <cell r="BE135">
            <v>12</v>
          </cell>
          <cell r="BF135">
            <v>81</v>
          </cell>
          <cell r="BI135">
            <v>6</v>
          </cell>
          <cell r="BJ135">
            <v>92</v>
          </cell>
          <cell r="BK135">
            <v>61</v>
          </cell>
          <cell r="BL135">
            <v>5.2</v>
          </cell>
          <cell r="BM135">
            <v>0.28999999999999998</v>
          </cell>
          <cell r="BN135">
            <v>0.2</v>
          </cell>
          <cell r="BO135" t="str">
            <v>signée</v>
          </cell>
          <cell r="BP135">
            <v>0.8</v>
          </cell>
          <cell r="BQ135" t="str">
            <v>signée</v>
          </cell>
          <cell r="BX135" t="str">
            <v>signé</v>
          </cell>
          <cell r="BY135">
            <v>4263</v>
          </cell>
          <cell r="BZ135">
            <v>5120</v>
          </cell>
          <cell r="CA135">
            <v>4508.21</v>
          </cell>
          <cell r="CE135" t="str">
            <v>ECS ind</v>
          </cell>
          <cell r="CF135">
            <v>188240</v>
          </cell>
          <cell r="CG135">
            <v>56472</v>
          </cell>
          <cell r="CH135">
            <v>84708</v>
          </cell>
          <cell r="CI135">
            <v>47060</v>
          </cell>
          <cell r="CJ135" t="str">
            <v>-</v>
          </cell>
          <cell r="CK135" t="str">
            <v>-</v>
          </cell>
          <cell r="CL135" t="str">
            <v>-</v>
          </cell>
          <cell r="CM135" t="str">
            <v>-</v>
          </cell>
          <cell r="CN135">
            <v>0</v>
          </cell>
          <cell r="CQ135" t="str">
            <v>oui</v>
          </cell>
          <cell r="CR135">
            <v>440820</v>
          </cell>
          <cell r="CT135">
            <v>3504672</v>
          </cell>
          <cell r="CX135">
            <v>3945492</v>
          </cell>
          <cell r="DE135">
            <v>141180</v>
          </cell>
          <cell r="DJ135">
            <v>141180</v>
          </cell>
          <cell r="DO135">
            <v>0</v>
          </cell>
          <cell r="DQ135">
            <v>122000</v>
          </cell>
          <cell r="DR135">
            <v>45250</v>
          </cell>
          <cell r="DS135">
            <v>167250</v>
          </cell>
          <cell r="DT135">
            <v>334500</v>
          </cell>
          <cell r="DU135">
            <v>-3469812</v>
          </cell>
          <cell r="ED135" t="str">
            <v>G:\Habitat\OPERATIONNEL HABITAT\02- Operations\Photothèque\images locatifs\Glenan\glenan - st louis 05.jpg</v>
          </cell>
          <cell r="EE135" t="str">
            <v>G:\Habitat\OPERATIONNEL HABITAT\02- Operations\Photothèque\images locatifs\Glenan\Photo GLENANS 035.jpg</v>
          </cell>
        </row>
        <row r="136">
          <cell r="A136" t="str">
            <v>JULES JORON 2</v>
          </cell>
          <cell r="B136">
            <v>9503</v>
          </cell>
          <cell r="C136" t="str">
            <v>SUD</v>
          </cell>
          <cell r="D136" t="str">
            <v>Saint-Louis</v>
          </cell>
          <cell r="E136" t="str">
            <v>ZAC AVENIR</v>
          </cell>
          <cell r="F136">
            <v>32</v>
          </cell>
          <cell r="G136" t="str">
            <v>LLS</v>
          </cell>
          <cell r="J136" t="str">
            <v>MV</v>
          </cell>
          <cell r="K136" t="str">
            <v>CF</v>
          </cell>
          <cell r="L136" t="str">
            <v>SIDR</v>
          </cell>
          <cell r="N136" t="str">
            <v>PC</v>
          </cell>
          <cell r="O136" t="str">
            <v>DL</v>
          </cell>
          <cell r="P136" t="str">
            <v>CS</v>
          </cell>
          <cell r="Q136" t="str">
            <v>HBM</v>
          </cell>
          <cell r="R136">
            <v>2004</v>
          </cell>
          <cell r="T136" t="str">
            <v>visite GPA 4/12/2007</v>
          </cell>
          <cell r="U136" t="str">
            <v>REYNAUD</v>
          </cell>
          <cell r="V136" t="str">
            <v>M - LIVRE/GPA</v>
          </cell>
          <cell r="W136">
            <v>37875</v>
          </cell>
          <cell r="X136" t="str">
            <v>d</v>
          </cell>
          <cell r="Y136" t="str">
            <v>97441403A0447</v>
          </cell>
          <cell r="Z136">
            <v>38107</v>
          </cell>
          <cell r="AA136" t="str">
            <v>o</v>
          </cell>
          <cell r="AB136" t="str">
            <v>validé</v>
          </cell>
          <cell r="AC136" t="str">
            <v/>
          </cell>
          <cell r="AE136">
            <v>38231</v>
          </cell>
          <cell r="AF136" t="str">
            <v>f</v>
          </cell>
          <cell r="AG136">
            <v>38344</v>
          </cell>
          <cell r="AH136">
            <v>38313</v>
          </cell>
          <cell r="AI136" t="str">
            <v>ao</v>
          </cell>
          <cell r="AJ136">
            <v>38518</v>
          </cell>
          <cell r="AK136" t="str">
            <v/>
          </cell>
          <cell r="AL136">
            <v>6.7398737506575488</v>
          </cell>
          <cell r="AM136">
            <v>2005</v>
          </cell>
          <cell r="AN136">
            <v>17</v>
          </cell>
          <cell r="AO136">
            <v>39036</v>
          </cell>
          <cell r="AP136">
            <v>39041</v>
          </cell>
          <cell r="AQ136" t="str">
            <v>li</v>
          </cell>
          <cell r="AR136">
            <v>2006</v>
          </cell>
          <cell r="BK136">
            <v>0</v>
          </cell>
          <cell r="BO136" t="str">
            <v>signée</v>
          </cell>
          <cell r="BQ136" t="str">
            <v>signée</v>
          </cell>
          <cell r="BX136" t="str">
            <v>signé</v>
          </cell>
          <cell r="CE136" t="str">
            <v>ECS ind</v>
          </cell>
          <cell r="CJ136" t="str">
            <v>-</v>
          </cell>
          <cell r="CK136" t="str">
            <v>-</v>
          </cell>
          <cell r="CL136" t="str">
            <v>-</v>
          </cell>
          <cell r="CM136" t="str">
            <v>-</v>
          </cell>
          <cell r="CN136">
            <v>0</v>
          </cell>
          <cell r="CQ136" t="str">
            <v>oui</v>
          </cell>
          <cell r="CX136">
            <v>0</v>
          </cell>
          <cell r="DE136">
            <v>0</v>
          </cell>
          <cell r="DJ136">
            <v>0</v>
          </cell>
          <cell r="DO136">
            <v>0</v>
          </cell>
          <cell r="DS136">
            <v>0</v>
          </cell>
          <cell r="DT136">
            <v>0</v>
          </cell>
          <cell r="DU136">
            <v>0</v>
          </cell>
          <cell r="ED136" t="str">
            <v>G:\Habitat\OPERATIONNEL HABITAT\02- Operations\Photothèque\image non disponible.jpg</v>
          </cell>
          <cell r="EE136" t="str">
            <v>G:\Habitat\OPERATIONNEL HABITAT\02- Operations\Photothèque\image non disponible.jpg</v>
          </cell>
        </row>
        <row r="137">
          <cell r="A137" t="str">
            <v>JULES JORON 3</v>
          </cell>
          <cell r="B137">
            <v>9503</v>
          </cell>
          <cell r="C137" t="str">
            <v>SUD</v>
          </cell>
          <cell r="D137" t="str">
            <v>Saint-Louis</v>
          </cell>
          <cell r="E137" t="str">
            <v>ZAC AVENIR</v>
          </cell>
          <cell r="F137">
            <v>15</v>
          </cell>
          <cell r="G137" t="str">
            <v>LLS</v>
          </cell>
          <cell r="J137" t="str">
            <v>MV</v>
          </cell>
          <cell r="K137" t="str">
            <v>CF</v>
          </cell>
          <cell r="L137" t="str">
            <v>SIDR</v>
          </cell>
          <cell r="N137" t="str">
            <v>PC</v>
          </cell>
          <cell r="O137" t="str">
            <v>DL</v>
          </cell>
          <cell r="P137" t="str">
            <v>CS</v>
          </cell>
          <cell r="Q137" t="str">
            <v>HBM</v>
          </cell>
          <cell r="R137">
            <v>2004</v>
          </cell>
          <cell r="T137" t="str">
            <v>visite GPA 4/12/2007</v>
          </cell>
          <cell r="U137" t="str">
            <v>REYNAUD</v>
          </cell>
          <cell r="V137" t="str">
            <v>M - LIVRE/GPA</v>
          </cell>
          <cell r="W137">
            <v>37875</v>
          </cell>
          <cell r="X137" t="str">
            <v>d</v>
          </cell>
          <cell r="Y137" t="str">
            <v>97441403A0447</v>
          </cell>
          <cell r="Z137">
            <v>38107</v>
          </cell>
          <cell r="AA137" t="str">
            <v>o</v>
          </cell>
          <cell r="AB137" t="str">
            <v>validé</v>
          </cell>
          <cell r="AC137" t="str">
            <v/>
          </cell>
          <cell r="AE137">
            <v>38231</v>
          </cell>
          <cell r="AF137" t="str">
            <v>f</v>
          </cell>
          <cell r="AG137">
            <v>38344</v>
          </cell>
          <cell r="AH137">
            <v>38313</v>
          </cell>
          <cell r="AI137" t="str">
            <v>ao</v>
          </cell>
          <cell r="AJ137">
            <v>38518</v>
          </cell>
          <cell r="AK137" t="str">
            <v/>
          </cell>
          <cell r="AL137">
            <v>6.7398737506575488</v>
          </cell>
          <cell r="AM137">
            <v>2005</v>
          </cell>
          <cell r="AN137">
            <v>17</v>
          </cell>
          <cell r="AO137">
            <v>39036</v>
          </cell>
          <cell r="AP137">
            <v>39057</v>
          </cell>
          <cell r="AQ137" t="str">
            <v>li</v>
          </cell>
          <cell r="AR137">
            <v>2006</v>
          </cell>
          <cell r="BK137">
            <v>0</v>
          </cell>
          <cell r="BO137" t="str">
            <v>signée</v>
          </cell>
          <cell r="BQ137" t="str">
            <v>signée</v>
          </cell>
          <cell r="BX137" t="str">
            <v>signé</v>
          </cell>
          <cell r="CE137" t="str">
            <v>ECS ind</v>
          </cell>
          <cell r="CJ137" t="str">
            <v>-</v>
          </cell>
          <cell r="CK137" t="str">
            <v>-</v>
          </cell>
          <cell r="CL137" t="str">
            <v>-</v>
          </cell>
          <cell r="CM137" t="str">
            <v>-</v>
          </cell>
          <cell r="CN137">
            <v>0</v>
          </cell>
          <cell r="CQ137" t="str">
            <v>oui</v>
          </cell>
          <cell r="CX137">
            <v>0</v>
          </cell>
          <cell r="DE137">
            <v>0</v>
          </cell>
          <cell r="DJ137">
            <v>0</v>
          </cell>
          <cell r="DO137">
            <v>0</v>
          </cell>
          <cell r="DS137">
            <v>0</v>
          </cell>
          <cell r="DT137">
            <v>0</v>
          </cell>
          <cell r="DU137">
            <v>0</v>
          </cell>
          <cell r="ED137" t="str">
            <v>G:\Habitat\OPERATIONNEL HABITAT\02- Operations\Photothèque\image non disponible.jpg</v>
          </cell>
          <cell r="EE137" t="str">
            <v>G:\Habitat\OPERATIONNEL HABITAT\02- Operations\Photothèque\image non disponible.jpg</v>
          </cell>
        </row>
        <row r="138">
          <cell r="A138" t="str">
            <v>LA CAYENNE</v>
          </cell>
          <cell r="B138">
            <v>9445</v>
          </cell>
          <cell r="C138" t="str">
            <v>SUD</v>
          </cell>
          <cell r="D138" t="str">
            <v>Saint-Joseph</v>
          </cell>
          <cell r="E138" t="str">
            <v>AME LA CAYENNE</v>
          </cell>
          <cell r="F138">
            <v>0</v>
          </cell>
          <cell r="G138" t="str">
            <v>OPA</v>
          </cell>
          <cell r="J138" t="str">
            <v>OPA</v>
          </cell>
          <cell r="K138" t="str">
            <v>RF</v>
          </cell>
          <cell r="L138" t="str">
            <v>SIDR</v>
          </cell>
          <cell r="N138" t="str">
            <v>EC</v>
          </cell>
          <cell r="O138" t="str">
            <v>GG</v>
          </cell>
          <cell r="P138" t="str">
            <v>CC</v>
          </cell>
          <cell r="Q138" t="str">
            <v>HBM</v>
          </cell>
          <cell r="R138">
            <v>2002</v>
          </cell>
          <cell r="T138" t="str">
            <v>sub frafu non versée 80% | pb conformité/retroccession</v>
          </cell>
          <cell r="U138" t="str">
            <v>ARCHITECTES DE L'EPERON</v>
          </cell>
          <cell r="V138" t="str">
            <v>M - LIVRE/GPA</v>
          </cell>
          <cell r="X138" t="str">
            <v>d</v>
          </cell>
          <cell r="AA138" t="str">
            <v/>
          </cell>
          <cell r="AB138" t="str">
            <v>validé</v>
          </cell>
          <cell r="AC138" t="str">
            <v/>
          </cell>
          <cell r="AF138" t="str">
            <v/>
          </cell>
          <cell r="AG138" t="str">
            <v>O</v>
          </cell>
          <cell r="AH138">
            <v>37669</v>
          </cell>
          <cell r="AI138" t="str">
            <v>ao</v>
          </cell>
          <cell r="AJ138">
            <v>37792</v>
          </cell>
          <cell r="AK138" t="str">
            <v/>
          </cell>
          <cell r="AL138">
            <v>4.0439242503945287</v>
          </cell>
          <cell r="AM138">
            <v>2003</v>
          </cell>
          <cell r="AN138">
            <v>16</v>
          </cell>
          <cell r="AO138">
            <v>38280</v>
          </cell>
          <cell r="AP138">
            <v>38323</v>
          </cell>
          <cell r="AQ138" t="str">
            <v>li</v>
          </cell>
          <cell r="AR138">
            <v>2004</v>
          </cell>
          <cell r="BO138" t="str">
            <v>signée</v>
          </cell>
          <cell r="BQ138" t="str">
            <v>signée</v>
          </cell>
          <cell r="BX138" t="str">
            <v>signé</v>
          </cell>
          <cell r="CJ138" t="str">
            <v>-</v>
          </cell>
          <cell r="CK138" t="str">
            <v>-</v>
          </cell>
          <cell r="CL138" t="str">
            <v>-</v>
          </cell>
          <cell r="CM138" t="str">
            <v>-</v>
          </cell>
          <cell r="CN138">
            <v>0</v>
          </cell>
          <cell r="CQ138" t="str">
            <v>oui</v>
          </cell>
          <cell r="CX138">
            <v>0</v>
          </cell>
          <cell r="DE138">
            <v>0</v>
          </cell>
          <cell r="DJ138">
            <v>0</v>
          </cell>
          <cell r="DO138">
            <v>0</v>
          </cell>
          <cell r="DS138">
            <v>0</v>
          </cell>
          <cell r="DT138">
            <v>0</v>
          </cell>
          <cell r="DU138">
            <v>0</v>
          </cell>
          <cell r="ED138" t="str">
            <v>G:\Habitat\OPERATIONNEL HABITAT\02- Operations\Photothèque\images locatifs\La cayenne\cayenne - st joseph 01.jpg</v>
          </cell>
          <cell r="EE138" t="str">
            <v>G:\Habitat\OPERATIONNEL HABITAT\02- Operations\Photothèque\image non disponible.jpg</v>
          </cell>
        </row>
        <row r="139">
          <cell r="A139" t="str">
            <v>LA DIGUE</v>
          </cell>
          <cell r="C139" t="str">
            <v>NORD</v>
          </cell>
          <cell r="D139" t="str">
            <v>Saint-Denis</v>
          </cell>
          <cell r="E139" t="str">
            <v>RHI HYACINTHE CARAMBOLES</v>
          </cell>
          <cell r="F139">
            <v>22</v>
          </cell>
          <cell r="G139" t="str">
            <v>LLTS</v>
          </cell>
          <cell r="J139" t="str">
            <v>MIXT</v>
          </cell>
          <cell r="K139" t="str">
            <v>CF</v>
          </cell>
          <cell r="L139" t="str">
            <v>SIDR</v>
          </cell>
          <cell r="N139" t="str">
            <v>JEM</v>
          </cell>
          <cell r="P139" t="str">
            <v>CS</v>
          </cell>
          <cell r="Q139" t="str">
            <v>AR</v>
          </cell>
          <cell r="R139">
            <v>2011</v>
          </cell>
          <cell r="V139" t="str">
            <v>A - NON LANCE</v>
          </cell>
          <cell r="X139" t="str">
            <v/>
          </cell>
          <cell r="AA139" t="str">
            <v/>
          </cell>
          <cell r="AC139" t="str">
            <v/>
          </cell>
          <cell r="AF139" t="str">
            <v/>
          </cell>
          <cell r="AI139" t="str">
            <v/>
          </cell>
          <cell r="AK139" t="str">
            <v/>
          </cell>
          <cell r="AL139">
            <v>0</v>
          </cell>
          <cell r="AM139" t="str">
            <v/>
          </cell>
          <cell r="AQ139" t="str">
            <v/>
          </cell>
          <cell r="CJ139" t="str">
            <v>-</v>
          </cell>
          <cell r="CK139" t="str">
            <v>-</v>
          </cell>
          <cell r="CL139" t="str">
            <v>-</v>
          </cell>
          <cell r="CM139" t="str">
            <v>-</v>
          </cell>
          <cell r="CN139">
            <v>0</v>
          </cell>
          <cell r="CQ139" t="str">
            <v>non</v>
          </cell>
          <cell r="CX139">
            <v>0</v>
          </cell>
          <cell r="DE139">
            <v>0</v>
          </cell>
          <cell r="DJ139">
            <v>0</v>
          </cell>
          <cell r="DO139">
            <v>0</v>
          </cell>
          <cell r="DS139">
            <v>0</v>
          </cell>
          <cell r="DT139">
            <v>0</v>
          </cell>
          <cell r="DU139">
            <v>0</v>
          </cell>
          <cell r="ED139" t="str">
            <v>G:\Habitat\OPERATIONNEL HABITAT\02- Operations\Photothèque\image non disponible.jpg</v>
          </cell>
          <cell r="EE139" t="str">
            <v>G:\Habitat\OPERATIONNEL HABITAT\02- Operations\Photothèque\image non disponible.jpg</v>
          </cell>
          <cell r="EX139" t="str">
            <v>SECTION DS</v>
          </cell>
        </row>
        <row r="140">
          <cell r="A140" t="str">
            <v>LA PLAINE</v>
          </cell>
          <cell r="C140" t="str">
            <v>SUD</v>
          </cell>
          <cell r="D140" t="str">
            <v>Saint-Louis</v>
          </cell>
          <cell r="F140">
            <v>100</v>
          </cell>
          <cell r="G140" t="str">
            <v>LLS</v>
          </cell>
          <cell r="J140" t="str">
            <v>MIXT</v>
          </cell>
          <cell r="K140" t="str">
            <v>CF</v>
          </cell>
          <cell r="L140" t="str">
            <v>SIDR</v>
          </cell>
          <cell r="N140" t="str">
            <v>N.A.</v>
          </cell>
          <cell r="Q140" t="str">
            <v>HBM</v>
          </cell>
          <cell r="R140">
            <v>2012</v>
          </cell>
          <cell r="AA140" t="str">
            <v/>
          </cell>
          <cell r="AC140" t="str">
            <v/>
          </cell>
          <cell r="AI140" t="str">
            <v/>
          </cell>
          <cell r="AK140" t="str">
            <v/>
          </cell>
          <cell r="AL140">
            <v>0</v>
          </cell>
          <cell r="AQ140" t="str">
            <v/>
          </cell>
          <cell r="CJ140" t="str">
            <v>-</v>
          </cell>
          <cell r="CK140" t="str">
            <v>-</v>
          </cell>
          <cell r="CL140" t="str">
            <v>-</v>
          </cell>
          <cell r="CM140" t="str">
            <v>-</v>
          </cell>
          <cell r="CN140">
            <v>0</v>
          </cell>
          <cell r="CQ140" t="str">
            <v>non</v>
          </cell>
          <cell r="CX140">
            <v>0</v>
          </cell>
          <cell r="DE140">
            <v>0</v>
          </cell>
          <cell r="DJ140">
            <v>0</v>
          </cell>
          <cell r="DO140">
            <v>0</v>
          </cell>
          <cell r="DS140">
            <v>0</v>
          </cell>
          <cell r="DT140">
            <v>0</v>
          </cell>
          <cell r="DU140">
            <v>0</v>
          </cell>
          <cell r="ED140" t="str">
            <v>G:\Habitat\OPERATIONNEL HABITAT\02- Operations\Photothèque\image non disponible.jpg</v>
          </cell>
          <cell r="EE140" t="str">
            <v>G:\Habitat\OPERATIONNEL HABITAT\02- Operations\Photothèque\image non disponible.jpg</v>
          </cell>
        </row>
        <row r="141">
          <cell r="A141" t="str">
            <v>LA PLAINE 1</v>
          </cell>
          <cell r="B141">
            <v>9593</v>
          </cell>
          <cell r="C141" t="str">
            <v>SUD</v>
          </cell>
          <cell r="D141" t="str">
            <v>Saint-Louis</v>
          </cell>
          <cell r="E141" t="str">
            <v>STE CLOTILDE</v>
          </cell>
          <cell r="F141">
            <v>100</v>
          </cell>
          <cell r="G141" t="str">
            <v>LLTS</v>
          </cell>
          <cell r="J141" t="str">
            <v>COL</v>
          </cell>
          <cell r="K141" t="str">
            <v>RF</v>
          </cell>
          <cell r="M141" t="str">
            <v>maitrisé</v>
          </cell>
          <cell r="N141" t="str">
            <v>N.A.</v>
          </cell>
          <cell r="O141" t="str">
            <v>SV</v>
          </cell>
          <cell r="P141" t="str">
            <v>CS</v>
          </cell>
          <cell r="R141">
            <v>2011</v>
          </cell>
          <cell r="T141" t="str">
            <v xml:space="preserve"> PC modif parking ok/pas de FT</v>
          </cell>
          <cell r="U141" t="str">
            <v>ARCHITECTES DE L'EPERON</v>
          </cell>
          <cell r="V141" t="str">
            <v>M - LIVRE/GPA</v>
          </cell>
          <cell r="W141">
            <v>38349</v>
          </cell>
          <cell r="X141" t="str">
            <v>d</v>
          </cell>
          <cell r="Y141" t="str">
            <v>97441104A0617</v>
          </cell>
          <cell r="Z141">
            <v>38475</v>
          </cell>
          <cell r="AA141" t="str">
            <v/>
          </cell>
          <cell r="AB141" t="str">
            <v>validé</v>
          </cell>
          <cell r="AC141" t="str">
            <v/>
          </cell>
          <cell r="AD141">
            <v>38624</v>
          </cell>
          <cell r="AE141">
            <v>38505</v>
          </cell>
          <cell r="AF141" t="str">
            <v>f</v>
          </cell>
          <cell r="AG141">
            <v>38722</v>
          </cell>
          <cell r="AH141">
            <v>38614</v>
          </cell>
          <cell r="AI141" t="str">
            <v/>
          </cell>
          <cell r="AJ141">
            <v>38789</v>
          </cell>
          <cell r="AK141" t="str">
            <v/>
          </cell>
          <cell r="AL141">
            <v>0</v>
          </cell>
          <cell r="AM141">
            <v>2006</v>
          </cell>
          <cell r="AN141">
            <v>19</v>
          </cell>
          <cell r="AO141">
            <v>39368</v>
          </cell>
          <cell r="AP141">
            <v>39431</v>
          </cell>
          <cell r="AQ141" t="str">
            <v/>
          </cell>
          <cell r="AR141">
            <v>2007</v>
          </cell>
          <cell r="AW141">
            <v>12</v>
          </cell>
          <cell r="AX141">
            <v>59</v>
          </cell>
          <cell r="BA141">
            <v>18</v>
          </cell>
          <cell r="BB141">
            <v>73</v>
          </cell>
          <cell r="BE141">
            <v>6</v>
          </cell>
          <cell r="BF141">
            <v>81</v>
          </cell>
          <cell r="BI141">
            <v>3</v>
          </cell>
          <cell r="BJ141">
            <v>102</v>
          </cell>
          <cell r="BK141">
            <v>39</v>
          </cell>
          <cell r="BL141">
            <v>4.6900000000000004</v>
          </cell>
          <cell r="BM141">
            <v>0.82</v>
          </cell>
          <cell r="BN141">
            <v>0.2</v>
          </cell>
          <cell r="BO141" t="str">
            <v>signée</v>
          </cell>
          <cell r="BP141">
            <v>0.8</v>
          </cell>
          <cell r="BQ141" t="str">
            <v>signée</v>
          </cell>
          <cell r="BX141" t="str">
            <v>signé</v>
          </cell>
          <cell r="BY141">
            <v>3186</v>
          </cell>
          <cell r="BZ141">
            <v>5775</v>
          </cell>
          <cell r="CA141">
            <v>3461.1</v>
          </cell>
          <cell r="CE141" t="str">
            <v>ECS ind</v>
          </cell>
          <cell r="CF141">
            <v>155400</v>
          </cell>
          <cell r="CG141">
            <v>46620</v>
          </cell>
          <cell r="CH141">
            <v>69930</v>
          </cell>
          <cell r="CI141" t="str">
            <v>C 21/01/2008</v>
          </cell>
          <cell r="CJ141" t="str">
            <v>-</v>
          </cell>
          <cell r="CK141" t="str">
            <v>-</v>
          </cell>
          <cell r="CL141" t="str">
            <v>-</v>
          </cell>
          <cell r="CM141" t="str">
            <v>-</v>
          </cell>
          <cell r="CN141">
            <v>0</v>
          </cell>
          <cell r="CQ141" t="str">
            <v>non</v>
          </cell>
          <cell r="CR141">
            <v>178488</v>
          </cell>
          <cell r="CT141">
            <v>3039899</v>
          </cell>
          <cell r="CX141">
            <v>0</v>
          </cell>
          <cell r="DE141">
            <v>0</v>
          </cell>
          <cell r="DJ141">
            <v>0</v>
          </cell>
          <cell r="DO141">
            <v>0</v>
          </cell>
          <cell r="DQ141">
            <v>100700</v>
          </cell>
          <cell r="DR141">
            <v>34346</v>
          </cell>
          <cell r="DS141">
            <v>0</v>
          </cell>
          <cell r="DT141">
            <v>0</v>
          </cell>
          <cell r="DU141">
            <v>0</v>
          </cell>
          <cell r="ED141" t="str">
            <v>G:\Habitat\OPERATIONNEL HABITAT\02- Operations\Photothèque\image non disponible.jpg</v>
          </cell>
          <cell r="EE141" t="str">
            <v>G:\Habitat\OPERATIONNEL HABITAT\02- Operations\Photothèque\image non disponible.jpg</v>
          </cell>
        </row>
        <row r="142">
          <cell r="A142" t="str">
            <v>LA PLAINE 2</v>
          </cell>
          <cell r="B142">
            <v>9549</v>
          </cell>
          <cell r="C142" t="str">
            <v>SUD</v>
          </cell>
          <cell r="D142" t="str">
            <v>Saint-Louis</v>
          </cell>
          <cell r="E142" t="str">
            <v>ZAC CRESSONIERE</v>
          </cell>
          <cell r="F142">
            <v>200</v>
          </cell>
          <cell r="G142" t="str">
            <v>LLS</v>
          </cell>
          <cell r="J142" t="str">
            <v>MV</v>
          </cell>
          <cell r="K142" t="str">
            <v>CF</v>
          </cell>
          <cell r="L142" t="str">
            <v>SIDR</v>
          </cell>
          <cell r="N142" t="str">
            <v>N.A.</v>
          </cell>
          <cell r="O142" t="str">
            <v>JMO</v>
          </cell>
          <cell r="P142" t="str">
            <v>CC</v>
          </cell>
          <cell r="Q142" t="str">
            <v>SPG</v>
          </cell>
          <cell r="R142">
            <v>2011</v>
          </cell>
          <cell r="T142" t="str">
            <v>VISITE GPA le 27/11/2007</v>
          </cell>
          <cell r="U142" t="str">
            <v>BERTIN LEBEIGLE</v>
          </cell>
          <cell r="V142" t="str">
            <v>M - LIVRE/GPA</v>
          </cell>
          <cell r="W142">
            <v>38181</v>
          </cell>
          <cell r="X142" t="str">
            <v>d</v>
          </cell>
          <cell r="Y142" t="str">
            <v>97440904A0340</v>
          </cell>
          <cell r="Z142">
            <v>38530</v>
          </cell>
          <cell r="AA142" t="str">
            <v/>
          </cell>
          <cell r="AB142" t="str">
            <v>validé</v>
          </cell>
          <cell r="AC142" t="str">
            <v/>
          </cell>
          <cell r="AE142">
            <v>38187</v>
          </cell>
          <cell r="AF142" t="str">
            <v>f</v>
          </cell>
          <cell r="AG142">
            <v>38575</v>
          </cell>
          <cell r="AH142">
            <v>38327</v>
          </cell>
          <cell r="AI142" t="str">
            <v/>
          </cell>
          <cell r="AJ142">
            <v>38574</v>
          </cell>
          <cell r="AK142" t="str">
            <v/>
          </cell>
          <cell r="AL142">
            <v>0</v>
          </cell>
          <cell r="AM142">
            <v>2005</v>
          </cell>
          <cell r="AN142">
            <v>14</v>
          </cell>
          <cell r="AO142">
            <v>39000</v>
          </cell>
          <cell r="AP142">
            <v>38961</v>
          </cell>
          <cell r="AQ142" t="str">
            <v/>
          </cell>
          <cell r="AR142">
            <v>2006</v>
          </cell>
          <cell r="BA142">
            <v>12</v>
          </cell>
          <cell r="BB142">
            <v>66.37</v>
          </cell>
          <cell r="BE142">
            <v>6</v>
          </cell>
          <cell r="BF142">
            <v>76.38</v>
          </cell>
          <cell r="BI142">
            <v>2</v>
          </cell>
          <cell r="BJ142">
            <v>96.07</v>
          </cell>
          <cell r="BK142">
            <v>20</v>
          </cell>
          <cell r="BL142">
            <v>5.23</v>
          </cell>
          <cell r="BM142">
            <v>0.67</v>
          </cell>
          <cell r="BN142">
            <v>0.4</v>
          </cell>
          <cell r="BO142" t="str">
            <v>transmis</v>
          </cell>
          <cell r="BP142">
            <v>0.6</v>
          </cell>
          <cell r="BQ142" t="str">
            <v>signée</v>
          </cell>
          <cell r="BX142" t="str">
            <v>signé</v>
          </cell>
          <cell r="BY142">
            <v>1686</v>
          </cell>
          <cell r="BZ142">
            <v>1722</v>
          </cell>
          <cell r="CA142">
            <v>1453</v>
          </cell>
          <cell r="CE142" t="str">
            <v>ECS ind</v>
          </cell>
          <cell r="CF142">
            <v>49896.14</v>
          </cell>
          <cell r="CG142">
            <v>14968.841999999999</v>
          </cell>
          <cell r="CH142">
            <v>22453.262999999995</v>
          </cell>
          <cell r="CI142">
            <v>12474.035</v>
          </cell>
          <cell r="CJ142" t="str">
            <v>-</v>
          </cell>
          <cell r="CK142" t="str">
            <v>-</v>
          </cell>
          <cell r="CL142" t="str">
            <v>-</v>
          </cell>
          <cell r="CM142" t="str">
            <v>-</v>
          </cell>
          <cell r="CN142">
            <v>0</v>
          </cell>
          <cell r="CQ142" t="str">
            <v>non</v>
          </cell>
          <cell r="CR142">
            <v>150000</v>
          </cell>
          <cell r="CT142">
            <v>1019834</v>
          </cell>
          <cell r="CX142">
            <v>0</v>
          </cell>
          <cell r="DE142">
            <v>0</v>
          </cell>
          <cell r="DJ142">
            <v>0</v>
          </cell>
          <cell r="DO142">
            <v>0</v>
          </cell>
          <cell r="DQ142">
            <v>37100</v>
          </cell>
          <cell r="DR142">
            <v>17500</v>
          </cell>
          <cell r="DS142">
            <v>0</v>
          </cell>
          <cell r="DT142">
            <v>0</v>
          </cell>
          <cell r="DU142">
            <v>0</v>
          </cell>
          <cell r="ED142" t="str">
            <v>G:\Habitat\OPERATIONNEL HABITAT\02- Operations\Photothèque\image non disponible.jpg</v>
          </cell>
          <cell r="EE142" t="str">
            <v>G:\Habitat\OPERATIONNEL HABITAT\02- Operations\Photothèque\image non disponible.jpg</v>
          </cell>
        </row>
        <row r="143">
          <cell r="A143" t="str">
            <v>LACROIX</v>
          </cell>
          <cell r="B143">
            <v>9593</v>
          </cell>
          <cell r="C143" t="str">
            <v>NORD</v>
          </cell>
          <cell r="D143" t="str">
            <v>Saint-Denis</v>
          </cell>
          <cell r="E143" t="str">
            <v>STE CLOTILDE</v>
          </cell>
          <cell r="F143">
            <v>42</v>
          </cell>
          <cell r="G143" t="str">
            <v>LLTS</v>
          </cell>
          <cell r="J143" t="str">
            <v>COL</v>
          </cell>
          <cell r="K143" t="str">
            <v>RF</v>
          </cell>
          <cell r="M143" t="str">
            <v>maitrisé</v>
          </cell>
          <cell r="N143" t="str">
            <v>BZ</v>
          </cell>
          <cell r="O143" t="str">
            <v>SV</v>
          </cell>
          <cell r="P143" t="str">
            <v>CS</v>
          </cell>
          <cell r="R143">
            <v>2005</v>
          </cell>
          <cell r="T143" t="str">
            <v xml:space="preserve"> PC modif parking ok/pas de FT</v>
          </cell>
          <cell r="U143" t="str">
            <v>ARCHITECTES DE L'EPERON</v>
          </cell>
          <cell r="V143" t="str">
            <v>M - LIVRE/GPA</v>
          </cell>
          <cell r="W143">
            <v>38349</v>
          </cell>
          <cell r="X143" t="str">
            <v>d</v>
          </cell>
          <cell r="Y143" t="str">
            <v>97441104A0617</v>
          </cell>
          <cell r="Z143">
            <v>38475</v>
          </cell>
          <cell r="AA143" t="str">
            <v>o</v>
          </cell>
          <cell r="AB143" t="str">
            <v>validé</v>
          </cell>
          <cell r="AC143" t="str">
            <v/>
          </cell>
          <cell r="AD143">
            <v>38624</v>
          </cell>
          <cell r="AE143">
            <v>38505</v>
          </cell>
          <cell r="AF143" t="str">
            <v>f</v>
          </cell>
          <cell r="AG143">
            <v>38722</v>
          </cell>
          <cell r="AH143">
            <v>38614</v>
          </cell>
          <cell r="AI143" t="str">
            <v>ao</v>
          </cell>
          <cell r="AJ143">
            <v>38789</v>
          </cell>
          <cell r="AK143" t="str">
            <v/>
          </cell>
          <cell r="AL143">
            <v>5.7535507627564435</v>
          </cell>
          <cell r="AM143">
            <v>2006</v>
          </cell>
          <cell r="AN143">
            <v>19</v>
          </cell>
          <cell r="AO143">
            <v>39368</v>
          </cell>
          <cell r="AP143">
            <v>39431</v>
          </cell>
          <cell r="AQ143" t="str">
            <v>li</v>
          </cell>
          <cell r="AR143">
            <v>2007</v>
          </cell>
          <cell r="AS143">
            <v>2</v>
          </cell>
          <cell r="AT143">
            <v>29</v>
          </cell>
          <cell r="AW143">
            <v>12</v>
          </cell>
          <cell r="AX143">
            <v>59</v>
          </cell>
          <cell r="BA143">
            <v>18</v>
          </cell>
          <cell r="BB143">
            <v>73</v>
          </cell>
          <cell r="BE143">
            <v>6</v>
          </cell>
          <cell r="BF143">
            <v>81</v>
          </cell>
          <cell r="BI143">
            <v>3</v>
          </cell>
          <cell r="BJ143">
            <v>102</v>
          </cell>
          <cell r="BK143">
            <v>39</v>
          </cell>
          <cell r="BL143">
            <v>4.6900000000000004</v>
          </cell>
          <cell r="BM143">
            <v>0.82</v>
          </cell>
          <cell r="BN143">
            <v>0.2</v>
          </cell>
          <cell r="BO143" t="str">
            <v>signée</v>
          </cell>
          <cell r="BP143">
            <v>0.8</v>
          </cell>
          <cell r="BQ143" t="str">
            <v>signée</v>
          </cell>
          <cell r="BR143" t="str">
            <v>CG</v>
          </cell>
          <cell r="BU143" t="str">
            <v>CAF</v>
          </cell>
          <cell r="BX143" t="str">
            <v>signé</v>
          </cell>
          <cell r="BY143">
            <v>3186</v>
          </cell>
          <cell r="BZ143">
            <v>5775</v>
          </cell>
          <cell r="CA143">
            <v>3461.1</v>
          </cell>
          <cell r="CE143" t="str">
            <v>ECS ind</v>
          </cell>
          <cell r="CF143">
            <v>155400</v>
          </cell>
          <cell r="CG143">
            <v>46620</v>
          </cell>
          <cell r="CH143">
            <v>69930</v>
          </cell>
          <cell r="CI143" t="str">
            <v>C 21/01/2008</v>
          </cell>
          <cell r="CJ143" t="str">
            <v>-</v>
          </cell>
          <cell r="CK143" t="str">
            <v>-</v>
          </cell>
          <cell r="CL143" t="str">
            <v>-</v>
          </cell>
          <cell r="CM143" t="str">
            <v>-</v>
          </cell>
          <cell r="CN143">
            <v>0</v>
          </cell>
          <cell r="CO143" t="str">
            <v>199 undecies A</v>
          </cell>
          <cell r="CQ143" t="str">
            <v>oui</v>
          </cell>
          <cell r="CR143">
            <v>178488</v>
          </cell>
          <cell r="CT143">
            <v>3039899</v>
          </cell>
          <cell r="CX143">
            <v>3218387</v>
          </cell>
          <cell r="DE143">
            <v>116550</v>
          </cell>
          <cell r="DJ143">
            <v>116550</v>
          </cell>
          <cell r="DO143">
            <v>0</v>
          </cell>
          <cell r="DQ143">
            <v>100700</v>
          </cell>
          <cell r="DR143">
            <v>34346</v>
          </cell>
          <cell r="DS143">
            <v>135046</v>
          </cell>
          <cell r="DT143">
            <v>270092</v>
          </cell>
          <cell r="DU143">
            <v>-2831745</v>
          </cell>
          <cell r="ED143" t="str">
            <v>G:\Habitat\OPERATIONNEL HABITAT\02- Operations\Photothèque\images locatifs\Lacroix\La Croix.jpg</v>
          </cell>
          <cell r="EE143" t="str">
            <v>G:\Habitat\OPERATIONNEL HABITAT\02- Operations\Photothèque\images locatifs\Lacroix\La Croix a.jpg</v>
          </cell>
        </row>
        <row r="144">
          <cell r="A144" t="str">
            <v>LATANIER</v>
          </cell>
          <cell r="B144">
            <v>9549</v>
          </cell>
          <cell r="C144" t="str">
            <v>EST</v>
          </cell>
          <cell r="D144" t="str">
            <v>Saint-André</v>
          </cell>
          <cell r="E144" t="str">
            <v>ZAC CRESSONIERE</v>
          </cell>
          <cell r="F144">
            <v>20</v>
          </cell>
          <cell r="G144" t="str">
            <v>LLS</v>
          </cell>
          <cell r="H144" t="str">
            <v>à déposer</v>
          </cell>
          <cell r="I144" t="str">
            <v>30CG5</v>
          </cell>
          <cell r="J144" t="str">
            <v>MV</v>
          </cell>
          <cell r="K144" t="str">
            <v>CF</v>
          </cell>
          <cell r="L144" t="str">
            <v>SIDR</v>
          </cell>
          <cell r="M144" t="str">
            <v>non maitrisé</v>
          </cell>
          <cell r="N144" t="str">
            <v>JPM</v>
          </cell>
          <cell r="O144" t="str">
            <v>JMO</v>
          </cell>
          <cell r="P144" t="str">
            <v>CC</v>
          </cell>
          <cell r="Q144" t="str">
            <v>SPG</v>
          </cell>
          <cell r="R144">
            <v>2004</v>
          </cell>
          <cell r="T144" t="str">
            <v>VISITE GPA le 27/11/2007</v>
          </cell>
          <cell r="U144" t="str">
            <v>BERTIN LEBEIGLE</v>
          </cell>
          <cell r="V144" t="str">
            <v>M - LIVRE/GPA</v>
          </cell>
          <cell r="W144">
            <v>38181</v>
          </cell>
          <cell r="X144" t="str">
            <v>d</v>
          </cell>
          <cell r="Y144" t="str">
            <v>97440904A0340</v>
          </cell>
          <cell r="Z144">
            <v>38530</v>
          </cell>
          <cell r="AA144" t="str">
            <v>o</v>
          </cell>
          <cell r="AB144" t="str">
            <v>validé</v>
          </cell>
          <cell r="AC144" t="str">
            <v/>
          </cell>
          <cell r="AD144" t="str">
            <v>v</v>
          </cell>
          <cell r="AE144">
            <v>38187</v>
          </cell>
          <cell r="AF144" t="str">
            <v>f</v>
          </cell>
          <cell r="AG144">
            <v>38575</v>
          </cell>
          <cell r="AH144">
            <v>38327</v>
          </cell>
          <cell r="AI144" t="str">
            <v>ao</v>
          </cell>
          <cell r="AJ144">
            <v>38574</v>
          </cell>
          <cell r="AK144" t="str">
            <v/>
          </cell>
          <cell r="AL144">
            <v>8.1207259337190951</v>
          </cell>
          <cell r="AM144">
            <v>2005</v>
          </cell>
          <cell r="AN144">
            <v>14</v>
          </cell>
          <cell r="AO144">
            <v>39000</v>
          </cell>
          <cell r="AP144">
            <v>38961</v>
          </cell>
          <cell r="AQ144" t="str">
            <v>li</v>
          </cell>
          <cell r="AR144">
            <v>2006</v>
          </cell>
          <cell r="AW144">
            <v>22</v>
          </cell>
          <cell r="AX144">
            <v>57</v>
          </cell>
          <cell r="BA144">
            <v>12</v>
          </cell>
          <cell r="BB144">
            <v>66.37</v>
          </cell>
          <cell r="BE144">
            <v>6</v>
          </cell>
          <cell r="BF144">
            <v>76.38</v>
          </cell>
          <cell r="BI144">
            <v>2</v>
          </cell>
          <cell r="BJ144">
            <v>96.07</v>
          </cell>
          <cell r="BK144">
            <v>20</v>
          </cell>
          <cell r="BL144">
            <v>5.23</v>
          </cell>
          <cell r="BM144">
            <v>0.67</v>
          </cell>
          <cell r="BN144">
            <v>0.4</v>
          </cell>
          <cell r="BO144" t="str">
            <v>transmis</v>
          </cell>
          <cell r="BP144">
            <v>0.6</v>
          </cell>
          <cell r="BQ144" t="str">
            <v>signée</v>
          </cell>
          <cell r="BX144" t="str">
            <v>signé</v>
          </cell>
          <cell r="BY144">
            <v>1686</v>
          </cell>
          <cell r="BZ144">
            <v>1722</v>
          </cell>
          <cell r="CA144">
            <v>1453</v>
          </cell>
          <cell r="CE144" t="str">
            <v>ECS ind</v>
          </cell>
          <cell r="CF144">
            <v>49896.14</v>
          </cell>
          <cell r="CG144">
            <v>14968.841999999999</v>
          </cell>
          <cell r="CH144">
            <v>22453.262999999995</v>
          </cell>
          <cell r="CI144">
            <v>12474.035</v>
          </cell>
          <cell r="CJ144" t="str">
            <v>-</v>
          </cell>
          <cell r="CK144" t="str">
            <v>-</v>
          </cell>
          <cell r="CL144" t="str">
            <v>-</v>
          </cell>
          <cell r="CM144" t="str">
            <v>-</v>
          </cell>
          <cell r="CN144">
            <v>0</v>
          </cell>
          <cell r="CO144" t="str">
            <v>199 undecies A</v>
          </cell>
          <cell r="CQ144" t="str">
            <v>oui</v>
          </cell>
          <cell r="CR144">
            <v>150000</v>
          </cell>
          <cell r="CT144">
            <v>1019834</v>
          </cell>
          <cell r="CX144">
            <v>1169834</v>
          </cell>
          <cell r="DE144">
            <v>37422.104999999996</v>
          </cell>
          <cell r="DJ144">
            <v>37422.104999999996</v>
          </cell>
          <cell r="DO144">
            <v>0</v>
          </cell>
          <cell r="DQ144">
            <v>37100</v>
          </cell>
          <cell r="DR144">
            <v>17500</v>
          </cell>
          <cell r="DS144">
            <v>54600</v>
          </cell>
          <cell r="DT144">
            <v>109200</v>
          </cell>
          <cell r="DU144">
            <v>-1023211.895</v>
          </cell>
          <cell r="ED144" t="str">
            <v>G:\Habitat\OPERATIONNEL HABITAT\02- Operations\Photothèque\images locatifs\Lataniers\MONTAGE INSERTIONSLATANIERS .jpg</v>
          </cell>
          <cell r="EE144" t="str">
            <v>G:\Habitat\OPERATIONNEL HABITAT\02- Operations\Photothèque\images locatifs\Lataniers\PERS LATANIERS .jpg</v>
          </cell>
        </row>
        <row r="145">
          <cell r="A145" t="str">
            <v>LAVOIR 1</v>
          </cell>
          <cell r="B145">
            <v>9652</v>
          </cell>
          <cell r="C145" t="str">
            <v>SUD</v>
          </cell>
          <cell r="D145" t="str">
            <v>Saint-Pierre</v>
          </cell>
          <cell r="E145" t="str">
            <v>LE LAVOIR CENTRE VILLE</v>
          </cell>
          <cell r="F145">
            <v>32</v>
          </cell>
          <cell r="G145" t="str">
            <v>LLS</v>
          </cell>
          <cell r="J145" t="str">
            <v>COL</v>
          </cell>
          <cell r="K145" t="str">
            <v>ACQ</v>
          </cell>
          <cell r="M145" t="str">
            <v>non maitrisé</v>
          </cell>
          <cell r="N145" t="str">
            <v>PC</v>
          </cell>
          <cell r="O145" t="str">
            <v>CA</v>
          </cell>
          <cell r="P145" t="str">
            <v>CS</v>
          </cell>
          <cell r="R145">
            <v>2006</v>
          </cell>
          <cell r="T145" t="str">
            <v>dossier complexe lié au foncier</v>
          </cell>
          <cell r="U145" t="str">
            <v>M REYNAUD</v>
          </cell>
          <cell r="V145" t="str">
            <v>L - CHANTIER EN COURS</v>
          </cell>
          <cell r="W145">
            <v>38919</v>
          </cell>
          <cell r="X145" t="str">
            <v>d</v>
          </cell>
          <cell r="Y145" t="str">
            <v>97441606A0576</v>
          </cell>
          <cell r="Z145">
            <v>39211</v>
          </cell>
          <cell r="AA145" t="str">
            <v>o</v>
          </cell>
          <cell r="AB145">
            <v>38974</v>
          </cell>
          <cell r="AC145" t="str">
            <v>v</v>
          </cell>
          <cell r="AD145" t="str">
            <v>v</v>
          </cell>
          <cell r="AE145">
            <v>38967</v>
          </cell>
          <cell r="AF145" t="str">
            <v>f</v>
          </cell>
          <cell r="AG145">
            <v>39458</v>
          </cell>
          <cell r="AH145">
            <v>39659</v>
          </cell>
          <cell r="AI145" t="str">
            <v>ao</v>
          </cell>
          <cell r="AJ145">
            <v>39799</v>
          </cell>
          <cell r="AK145" t="str">
            <v>ch</v>
          </cell>
          <cell r="AL145">
            <v>4.6028406102051553</v>
          </cell>
          <cell r="AM145">
            <v>2008</v>
          </cell>
          <cell r="AN145">
            <v>18</v>
          </cell>
          <cell r="AO145">
            <v>40346</v>
          </cell>
          <cell r="AP145">
            <v>40361</v>
          </cell>
          <cell r="AQ145" t="str">
            <v/>
          </cell>
          <cell r="AR145">
            <v>2010</v>
          </cell>
          <cell r="AS145">
            <v>2</v>
          </cell>
          <cell r="AT145">
            <v>29</v>
          </cell>
          <cell r="AW145">
            <v>7</v>
          </cell>
          <cell r="AX145">
            <v>57</v>
          </cell>
          <cell r="BA145">
            <v>8</v>
          </cell>
          <cell r="BB145">
            <v>67</v>
          </cell>
          <cell r="BE145">
            <v>13</v>
          </cell>
          <cell r="BF145">
            <v>77</v>
          </cell>
          <cell r="BI145">
            <v>2</v>
          </cell>
          <cell r="BJ145">
            <v>88</v>
          </cell>
          <cell r="BK145">
            <v>32</v>
          </cell>
          <cell r="BL145">
            <v>6.31</v>
          </cell>
          <cell r="BM145">
            <v>0.31</v>
          </cell>
          <cell r="BO145" t="str">
            <v>à faire</v>
          </cell>
          <cell r="BQ145" t="str">
            <v>à faire</v>
          </cell>
          <cell r="BR145" t="str">
            <v>CG</v>
          </cell>
          <cell r="BU145" t="str">
            <v>CAF</v>
          </cell>
          <cell r="BX145" t="str">
            <v>En attente accord de principe</v>
          </cell>
          <cell r="BY145">
            <v>2131</v>
          </cell>
          <cell r="BZ145">
            <v>2945</v>
          </cell>
          <cell r="CA145">
            <v>2510.11</v>
          </cell>
          <cell r="CE145" t="str">
            <v>ECS ind</v>
          </cell>
          <cell r="CJ145" t="str">
            <v>SCI Saint Pierre</v>
          </cell>
          <cell r="CK145" t="str">
            <v>INFI</v>
          </cell>
          <cell r="CL145">
            <v>39773</v>
          </cell>
          <cell r="CM145" t="str">
            <v>-</v>
          </cell>
          <cell r="CN145">
            <v>0</v>
          </cell>
          <cell r="CO145" t="str">
            <v>199 undecies A</v>
          </cell>
          <cell r="CQ145" t="str">
            <v>non</v>
          </cell>
          <cell r="CX145">
            <v>0</v>
          </cell>
          <cell r="DE145">
            <v>0</v>
          </cell>
          <cell r="DJ145">
            <v>0</v>
          </cell>
          <cell r="DO145">
            <v>0</v>
          </cell>
          <cell r="DQ145">
            <v>143053</v>
          </cell>
          <cell r="DR145">
            <v>30352</v>
          </cell>
          <cell r="DS145">
            <v>173405</v>
          </cell>
          <cell r="DT145">
            <v>346810</v>
          </cell>
          <cell r="DU145">
            <v>346810</v>
          </cell>
          <cell r="ED145" t="str">
            <v>G:\Habitat\OPERATIONNEL HABITAT\02- Operations\Photothèque\images locatifs\LE LAVOIR PRE OP\insertion lavoir.jpg</v>
          </cell>
          <cell r="EE145" t="str">
            <v>G:\Habitat\OPERATIONNEL HABITAT\02- Operations\Photothèque\images locatifs\LE LAVOIR PRE OP\Masse le lavoir copie.jpg</v>
          </cell>
        </row>
        <row r="146">
          <cell r="A146" t="str">
            <v>LAVOIR 2</v>
          </cell>
          <cell r="B146">
            <v>9685</v>
          </cell>
          <cell r="C146" t="str">
            <v>SUD</v>
          </cell>
          <cell r="D146" t="str">
            <v>Saint-Pierre</v>
          </cell>
          <cell r="E146" t="str">
            <v>LE LAVOIR CENTRE VILLE</v>
          </cell>
          <cell r="F146">
            <v>48</v>
          </cell>
          <cell r="G146" t="str">
            <v>LLTS</v>
          </cell>
          <cell r="H146" t="str">
            <v>à déposer</v>
          </cell>
          <cell r="I146" t="str">
            <v>30CG5</v>
          </cell>
          <cell r="J146" t="str">
            <v>COL</v>
          </cell>
          <cell r="K146" t="str">
            <v>ACQ</v>
          </cell>
          <cell r="L146" t="str">
            <v>autres</v>
          </cell>
          <cell r="M146" t="str">
            <v>non maitrisé</v>
          </cell>
          <cell r="N146" t="str">
            <v>PC</v>
          </cell>
          <cell r="O146" t="str">
            <v>CA</v>
          </cell>
          <cell r="P146" t="str">
            <v>CS</v>
          </cell>
          <cell r="R146">
            <v>2006</v>
          </cell>
          <cell r="T146" t="str">
            <v>dossier complexe lié au foncier/surcout vrd/surcharge foncière</v>
          </cell>
          <cell r="U146" t="str">
            <v>M REYNAUD</v>
          </cell>
          <cell r="V146" t="str">
            <v>L - CHANTIER EN COURS</v>
          </cell>
          <cell r="W146">
            <v>38919</v>
          </cell>
          <cell r="X146" t="str">
            <v>d</v>
          </cell>
          <cell r="Y146" t="str">
            <v>97441606A0576</v>
          </cell>
          <cell r="Z146">
            <v>39211</v>
          </cell>
          <cell r="AA146" t="str">
            <v>o</v>
          </cell>
          <cell r="AB146">
            <v>38974</v>
          </cell>
          <cell r="AC146" t="str">
            <v>v</v>
          </cell>
          <cell r="AD146" t="str">
            <v>v</v>
          </cell>
          <cell r="AE146">
            <v>38967</v>
          </cell>
          <cell r="AF146" t="str">
            <v>f</v>
          </cell>
          <cell r="AG146">
            <v>39458</v>
          </cell>
          <cell r="AH146">
            <v>39659</v>
          </cell>
          <cell r="AI146" t="str">
            <v>ao</v>
          </cell>
          <cell r="AJ146">
            <v>39799</v>
          </cell>
          <cell r="AK146" t="str">
            <v>ch</v>
          </cell>
          <cell r="AL146">
            <v>4.6028406102051553</v>
          </cell>
          <cell r="AM146">
            <v>2008</v>
          </cell>
          <cell r="AN146">
            <v>18</v>
          </cell>
          <cell r="AO146">
            <v>40346</v>
          </cell>
          <cell r="AP146">
            <v>40361</v>
          </cell>
          <cell r="AQ146" t="str">
            <v/>
          </cell>
          <cell r="AR146">
            <v>2010</v>
          </cell>
          <cell r="AW146">
            <v>22</v>
          </cell>
          <cell r="AX146">
            <v>57</v>
          </cell>
          <cell r="BA146">
            <v>25</v>
          </cell>
          <cell r="BB146">
            <v>70</v>
          </cell>
          <cell r="BE146">
            <v>1</v>
          </cell>
          <cell r="BF146">
            <v>78</v>
          </cell>
          <cell r="BK146">
            <v>48</v>
          </cell>
          <cell r="BL146">
            <v>4.87</v>
          </cell>
          <cell r="BM146">
            <v>1.1100000000000001</v>
          </cell>
          <cell r="BO146" t="str">
            <v>à faire</v>
          </cell>
          <cell r="BQ146" t="str">
            <v>à faire</v>
          </cell>
          <cell r="BX146" t="str">
            <v>En attente accord de principe</v>
          </cell>
          <cell r="BY146">
            <v>2879</v>
          </cell>
          <cell r="BZ146">
            <v>6206</v>
          </cell>
          <cell r="CA146">
            <v>3588.07</v>
          </cell>
          <cell r="CE146" t="str">
            <v>ECS ind</v>
          </cell>
          <cell r="CJ146" t="str">
            <v>SCI Saint Pierre</v>
          </cell>
          <cell r="CK146" t="str">
            <v>INFI</v>
          </cell>
          <cell r="CL146">
            <v>39773</v>
          </cell>
          <cell r="CM146" t="str">
            <v>-</v>
          </cell>
          <cell r="CN146">
            <v>0</v>
          </cell>
          <cell r="CO146" t="str">
            <v>199 undecies A</v>
          </cell>
          <cell r="CQ146" t="str">
            <v>non</v>
          </cell>
          <cell r="CX146">
            <v>0</v>
          </cell>
          <cell r="DE146">
            <v>0</v>
          </cell>
          <cell r="DJ146">
            <v>0</v>
          </cell>
          <cell r="DO146">
            <v>0</v>
          </cell>
          <cell r="DQ146">
            <v>176556</v>
          </cell>
          <cell r="DR146">
            <v>45528</v>
          </cell>
          <cell r="DS146">
            <v>222084</v>
          </cell>
          <cell r="DT146">
            <v>444168</v>
          </cell>
          <cell r="DU146">
            <v>444168</v>
          </cell>
          <cell r="DV146" t="str">
            <v>OCEANIS</v>
          </cell>
          <cell r="ED146" t="str">
            <v>G:\Habitat\OPERATIONNEL HABITAT\02- Operations\Photothèque\images locatifs\LE LAVOIR PRE OP\insertion lavoir.jpg</v>
          </cell>
          <cell r="EE146" t="str">
            <v>G:\Habitat\OPERATIONNEL HABITAT\02- Operations\Photothèque\images locatifs\LE LAVOIR PRE OP\Masse le lavoir copie.jpg</v>
          </cell>
        </row>
        <row r="147">
          <cell r="A147" t="str">
            <v>LAVOIR 3</v>
          </cell>
          <cell r="B147" t="str">
            <v>xxxx</v>
          </cell>
          <cell r="C147" t="str">
            <v>SUD</v>
          </cell>
          <cell r="D147" t="str">
            <v>Saint-Pierre</v>
          </cell>
          <cell r="E147" t="str">
            <v>LE LAVOIR CENTRE VILLE</v>
          </cell>
          <cell r="F147">
            <v>18</v>
          </cell>
          <cell r="G147" t="str">
            <v>PLS</v>
          </cell>
          <cell r="J147" t="str">
            <v>COL</v>
          </cell>
          <cell r="K147" t="str">
            <v>ACQ</v>
          </cell>
          <cell r="L147" t="str">
            <v>SIDR</v>
          </cell>
          <cell r="M147" t="str">
            <v>non maitrisé</v>
          </cell>
          <cell r="N147" t="str">
            <v>PC</v>
          </cell>
          <cell r="O147" t="str">
            <v>CA</v>
          </cell>
          <cell r="P147" t="str">
            <v>CS</v>
          </cell>
          <cell r="Q147" t="str">
            <v>HBM</v>
          </cell>
          <cell r="R147" t="str">
            <v>non prog</v>
          </cell>
          <cell r="T147" t="str">
            <v>terrain communaux à acquérir</v>
          </cell>
          <cell r="U147" t="str">
            <v>M REYNAUD</v>
          </cell>
          <cell r="V147" t="str">
            <v>D - ESQUISSES</v>
          </cell>
          <cell r="W147">
            <v>37449</v>
          </cell>
          <cell r="X147" t="str">
            <v/>
          </cell>
          <cell r="Z147">
            <v>37552</v>
          </cell>
          <cell r="AA147" t="str">
            <v/>
          </cell>
          <cell r="AB147" t="str">
            <v>validé</v>
          </cell>
          <cell r="AC147" t="str">
            <v/>
          </cell>
          <cell r="AD147" t="str">
            <v>v</v>
          </cell>
          <cell r="AE147">
            <v>37551</v>
          </cell>
          <cell r="AF147" t="str">
            <v/>
          </cell>
          <cell r="AG147">
            <v>37607</v>
          </cell>
          <cell r="AH147">
            <v>37544</v>
          </cell>
          <cell r="AI147" t="str">
            <v/>
          </cell>
          <cell r="AJ147">
            <v>37895</v>
          </cell>
          <cell r="AK147" t="str">
            <v/>
          </cell>
          <cell r="AL147">
            <v>0</v>
          </cell>
          <cell r="AM147" t="str">
            <v/>
          </cell>
          <cell r="AN147">
            <v>13</v>
          </cell>
          <cell r="AO147">
            <v>0</v>
          </cell>
          <cell r="AP147">
            <v>38275</v>
          </cell>
          <cell r="AQ147" t="str">
            <v/>
          </cell>
          <cell r="AR147">
            <v>2004</v>
          </cell>
          <cell r="BK147">
            <v>0</v>
          </cell>
          <cell r="CJ147" t="str">
            <v>-</v>
          </cell>
          <cell r="CK147" t="str">
            <v>-</v>
          </cell>
          <cell r="CL147" t="str">
            <v>-</v>
          </cell>
          <cell r="CM147" t="str">
            <v>-</v>
          </cell>
          <cell r="CN147">
            <v>0</v>
          </cell>
          <cell r="CQ147" t="str">
            <v>non</v>
          </cell>
          <cell r="CX147">
            <v>0</v>
          </cell>
          <cell r="DE147">
            <v>0</v>
          </cell>
          <cell r="DJ147">
            <v>0</v>
          </cell>
          <cell r="DO147">
            <v>0</v>
          </cell>
          <cell r="DS147">
            <v>0</v>
          </cell>
          <cell r="DT147">
            <v>0</v>
          </cell>
          <cell r="DU147">
            <v>0</v>
          </cell>
          <cell r="ED147" t="str">
            <v>G:\Habitat\OPERATIONNEL HABITAT\02- Operations\Photothèque\images locatifs\LE LAVOIR PRE OP\insertion lavoir.jpg</v>
          </cell>
          <cell r="EE147" t="str">
            <v>G:\Habitat\OPERATIONNEL HABITAT\02- Operations\Photothèque\images locatifs\LE LAVOIR PRE OP\Masse le lavoir copie.jpg</v>
          </cell>
        </row>
        <row r="148">
          <cell r="A148" t="str">
            <v>LE FLORENTIN</v>
          </cell>
          <cell r="B148">
            <v>9749</v>
          </cell>
          <cell r="C148" t="str">
            <v>NORD</v>
          </cell>
          <cell r="D148" t="str">
            <v>Saint-Denis</v>
          </cell>
          <cell r="E148" t="str">
            <v>VRD COMMUN /FRAFU 2</v>
          </cell>
          <cell r="F148">
            <v>65</v>
          </cell>
          <cell r="G148" t="str">
            <v>LLS</v>
          </cell>
          <cell r="J148" t="str">
            <v>COL</v>
          </cell>
          <cell r="K148" t="str">
            <v>ACQ</v>
          </cell>
          <cell r="L148" t="str">
            <v>autres</v>
          </cell>
          <cell r="M148" t="str">
            <v>autres</v>
          </cell>
          <cell r="N148" t="str">
            <v>JEM</v>
          </cell>
          <cell r="O148" t="str">
            <v>FG</v>
          </cell>
          <cell r="P148" t="str">
            <v>CS</v>
          </cell>
          <cell r="Q148" t="str">
            <v>EC</v>
          </cell>
          <cell r="R148">
            <v>2008</v>
          </cell>
          <cell r="T148" t="str">
            <v>OCEANIS</v>
          </cell>
          <cell r="U148" t="str">
            <v>Goetz</v>
          </cell>
          <cell r="V148" t="str">
            <v>J - PREPARATION MARCHES</v>
          </cell>
          <cell r="W148">
            <v>37819</v>
          </cell>
          <cell r="X148" t="str">
            <v/>
          </cell>
          <cell r="Z148" t="str">
            <v>obtenu</v>
          </cell>
          <cell r="AA148" t="str">
            <v/>
          </cell>
          <cell r="AB148">
            <v>39708</v>
          </cell>
          <cell r="AC148" t="str">
            <v>v</v>
          </cell>
          <cell r="AD148">
            <v>39710</v>
          </cell>
          <cell r="AE148">
            <v>39715</v>
          </cell>
          <cell r="AF148" t="str">
            <v>f</v>
          </cell>
          <cell r="AG148">
            <v>37978</v>
          </cell>
          <cell r="AH148">
            <v>39598</v>
          </cell>
          <cell r="AI148" t="str">
            <v>ao</v>
          </cell>
          <cell r="AJ148">
            <v>39845</v>
          </cell>
          <cell r="AK148" t="str">
            <v>ch</v>
          </cell>
          <cell r="AL148">
            <v>8.1207259337190951</v>
          </cell>
          <cell r="AM148">
            <v>2009</v>
          </cell>
          <cell r="AN148">
            <v>15</v>
          </cell>
          <cell r="AO148">
            <v>40299</v>
          </cell>
          <cell r="AP148">
            <v>40314</v>
          </cell>
          <cell r="AQ148" t="str">
            <v/>
          </cell>
          <cell r="AR148">
            <v>2010</v>
          </cell>
          <cell r="BX148" t="str">
            <v>En attente accord de principe</v>
          </cell>
          <cell r="CJ148" t="str">
            <v>SNC Florentin</v>
          </cell>
          <cell r="CK148" t="str">
            <v>ALCYOM</v>
          </cell>
          <cell r="CL148" t="str">
            <v>-</v>
          </cell>
          <cell r="CM148" t="str">
            <v>-</v>
          </cell>
          <cell r="CN148">
            <v>0</v>
          </cell>
          <cell r="CQ148" t="str">
            <v>non</v>
          </cell>
          <cell r="CX148">
            <v>0</v>
          </cell>
          <cell r="DE148">
            <v>0</v>
          </cell>
          <cell r="DJ148">
            <v>0</v>
          </cell>
          <cell r="DO148">
            <v>0</v>
          </cell>
          <cell r="DS148">
            <v>0</v>
          </cell>
          <cell r="DT148">
            <v>0</v>
          </cell>
          <cell r="DU148">
            <v>0</v>
          </cell>
          <cell r="DV148" t="str">
            <v>OCEANIS</v>
          </cell>
          <cell r="ED148" t="str">
            <v>G:\Habitat\OPERATIONNEL HABITAT\02- Operations\Photothèque\image non disponible.jpg</v>
          </cell>
          <cell r="EE148" t="str">
            <v>G:\Habitat\OPERATIONNEL HABITAT\02- Operations\Photothèque\image non disponible.jpg</v>
          </cell>
          <cell r="EL148">
            <v>5</v>
          </cell>
          <cell r="EM148">
            <v>100000</v>
          </cell>
          <cell r="EN148" t="str">
            <v>signée</v>
          </cell>
        </row>
        <row r="149">
          <cell r="A149" t="str">
            <v>LES CANOTS</v>
          </cell>
          <cell r="B149">
            <v>9447</v>
          </cell>
          <cell r="C149" t="str">
            <v>SUD</v>
          </cell>
          <cell r="D149" t="str">
            <v>Saint-Joseph</v>
          </cell>
          <cell r="E149" t="str">
            <v>LA CAYENNE</v>
          </cell>
          <cell r="F149">
            <v>20</v>
          </cell>
          <cell r="G149" t="str">
            <v>LESG</v>
          </cell>
          <cell r="J149" t="str">
            <v>IND</v>
          </cell>
          <cell r="K149" t="str">
            <v>CF</v>
          </cell>
          <cell r="L149" t="str">
            <v>SIDR</v>
          </cell>
          <cell r="N149" t="str">
            <v>EC</v>
          </cell>
          <cell r="O149" t="str">
            <v>FG</v>
          </cell>
          <cell r="P149" t="str">
            <v>LV</v>
          </cell>
          <cell r="Q149" t="str">
            <v>HBM</v>
          </cell>
          <cell r="R149">
            <v>2002</v>
          </cell>
          <cell r="U149" t="str">
            <v>MEUNIER</v>
          </cell>
          <cell r="V149" t="str">
            <v>M - LIVRE/GPA</v>
          </cell>
          <cell r="W149">
            <v>37449</v>
          </cell>
          <cell r="X149" t="str">
            <v>d</v>
          </cell>
          <cell r="Z149">
            <v>37552</v>
          </cell>
          <cell r="AA149" t="str">
            <v>o</v>
          </cell>
          <cell r="AB149" t="str">
            <v>validé</v>
          </cell>
          <cell r="AC149" t="str">
            <v/>
          </cell>
          <cell r="AD149" t="str">
            <v/>
          </cell>
          <cell r="AE149">
            <v>37551</v>
          </cell>
          <cell r="AF149" t="str">
            <v>f</v>
          </cell>
          <cell r="AG149">
            <v>37607</v>
          </cell>
          <cell r="AH149">
            <v>37544</v>
          </cell>
          <cell r="AI149" t="str">
            <v>ao</v>
          </cell>
          <cell r="AJ149">
            <v>37895</v>
          </cell>
          <cell r="AK149" t="str">
            <v/>
          </cell>
          <cell r="AL149">
            <v>11.539978958442925</v>
          </cell>
          <cell r="AM149">
            <v>2003</v>
          </cell>
          <cell r="AN149">
            <v>13</v>
          </cell>
          <cell r="AO149">
            <v>38292</v>
          </cell>
          <cell r="AP149">
            <v>38275</v>
          </cell>
          <cell r="AQ149" t="str">
            <v>li</v>
          </cell>
          <cell r="AR149">
            <v>2004</v>
          </cell>
          <cell r="CJ149" t="str">
            <v>-</v>
          </cell>
          <cell r="CK149" t="str">
            <v>-</v>
          </cell>
          <cell r="CL149" t="str">
            <v>-</v>
          </cell>
          <cell r="CM149" t="str">
            <v>-</v>
          </cell>
          <cell r="CN149">
            <v>0</v>
          </cell>
          <cell r="CQ149" t="str">
            <v>oui</v>
          </cell>
          <cell r="CX149">
            <v>0</v>
          </cell>
          <cell r="DE149">
            <v>0</v>
          </cell>
          <cell r="DJ149">
            <v>0</v>
          </cell>
          <cell r="DO149">
            <v>0</v>
          </cell>
          <cell r="DS149">
            <v>0</v>
          </cell>
          <cell r="DT149">
            <v>0</v>
          </cell>
          <cell r="DU149">
            <v>0</v>
          </cell>
          <cell r="ED149" t="str">
            <v>G:\Habitat\OPERATIONNEL HABITAT\02- Operations\Photothèque\image non disponible.jpg</v>
          </cell>
          <cell r="EE149" t="str">
            <v>G:\Habitat\OPERATIONNEL HABITAT\02- Operations\Photothèque\image non disponible.jpg</v>
          </cell>
        </row>
        <row r="150">
          <cell r="A150" t="str">
            <v>LES GERANIUMS</v>
          </cell>
          <cell r="B150">
            <v>9309</v>
          </cell>
          <cell r="C150" t="str">
            <v>OUEST</v>
          </cell>
          <cell r="D150" t="str">
            <v>Trois-Bassins</v>
          </cell>
          <cell r="E150" t="str">
            <v>VRD COMMUN /FRAFU 2</v>
          </cell>
          <cell r="F150">
            <v>12</v>
          </cell>
          <cell r="G150" t="str">
            <v>LESG</v>
          </cell>
          <cell r="J150" t="str">
            <v>IND</v>
          </cell>
          <cell r="K150" t="str">
            <v>CF</v>
          </cell>
          <cell r="L150" t="str">
            <v>SIDR</v>
          </cell>
          <cell r="N150" t="str">
            <v>EC</v>
          </cell>
          <cell r="O150" t="str">
            <v>FG</v>
          </cell>
          <cell r="P150" t="str">
            <v>LV</v>
          </cell>
          <cell r="Q150" t="str">
            <v>EC</v>
          </cell>
          <cell r="R150">
            <v>2003</v>
          </cell>
          <cell r="U150" t="str">
            <v>SOAA MEUNIER</v>
          </cell>
          <cell r="V150" t="str">
            <v>M - LIVRE/GPA</v>
          </cell>
          <cell r="W150">
            <v>37819</v>
          </cell>
          <cell r="X150" t="str">
            <v>d</v>
          </cell>
          <cell r="Z150">
            <v>37935</v>
          </cell>
          <cell r="AA150" t="str">
            <v>o</v>
          </cell>
          <cell r="AB150" t="str">
            <v>validé</v>
          </cell>
          <cell r="AC150" t="str">
            <v/>
          </cell>
          <cell r="AD150" t="str">
            <v/>
          </cell>
          <cell r="AE150">
            <v>37909</v>
          </cell>
          <cell r="AF150" t="str">
            <v>f</v>
          </cell>
          <cell r="AG150">
            <v>37978</v>
          </cell>
          <cell r="AH150">
            <v>38061</v>
          </cell>
          <cell r="AI150" t="str">
            <v>ao</v>
          </cell>
          <cell r="AJ150">
            <v>38139</v>
          </cell>
          <cell r="AK150" t="str">
            <v/>
          </cell>
          <cell r="AL150">
            <v>2.5644397685428721</v>
          </cell>
          <cell r="AM150">
            <v>2004</v>
          </cell>
          <cell r="AN150">
            <v>12</v>
          </cell>
          <cell r="AO150">
            <v>38504</v>
          </cell>
          <cell r="AP150">
            <v>38716</v>
          </cell>
          <cell r="AQ150" t="str">
            <v>li</v>
          </cell>
          <cell r="AR150">
            <v>2005</v>
          </cell>
          <cell r="CJ150" t="str">
            <v>-</v>
          </cell>
          <cell r="CK150" t="str">
            <v>-</v>
          </cell>
          <cell r="CL150" t="str">
            <v>-</v>
          </cell>
          <cell r="CM150" t="str">
            <v>-</v>
          </cell>
          <cell r="CN150">
            <v>0</v>
          </cell>
          <cell r="CQ150" t="str">
            <v>oui</v>
          </cell>
          <cell r="CX150">
            <v>0</v>
          </cell>
          <cell r="DE150">
            <v>0</v>
          </cell>
          <cell r="DJ150">
            <v>0</v>
          </cell>
          <cell r="DO150">
            <v>0</v>
          </cell>
          <cell r="DS150">
            <v>0</v>
          </cell>
          <cell r="DT150">
            <v>0</v>
          </cell>
          <cell r="DU150">
            <v>0</v>
          </cell>
          <cell r="ED150" t="str">
            <v>G:\Habitat\OPERATIONNEL HABITAT\02- Operations\Photothèque\images casevo\Geranium\geraniums (1).jpg</v>
          </cell>
          <cell r="EE150" t="str">
            <v>G:\Habitat\OPERATIONNEL HABITAT\02- Operations\Photothèque\images casevo\Geranium\geraniums (2).jpg</v>
          </cell>
        </row>
        <row r="151">
          <cell r="A151" t="str">
            <v>LES GERANIUMS</v>
          </cell>
          <cell r="B151">
            <v>9450</v>
          </cell>
          <cell r="C151" t="str">
            <v>OUEST</v>
          </cell>
          <cell r="D151" t="str">
            <v>Trois-Bassins</v>
          </cell>
          <cell r="E151" t="str">
            <v>CENTRE VILLE</v>
          </cell>
          <cell r="F151">
            <v>53</v>
          </cell>
          <cell r="G151" t="str">
            <v>LLS</v>
          </cell>
          <cell r="J151" t="str">
            <v>IND</v>
          </cell>
          <cell r="K151" t="str">
            <v>CF</v>
          </cell>
          <cell r="L151" t="str">
            <v>SIDR</v>
          </cell>
          <cell r="N151" t="str">
            <v>BS</v>
          </cell>
          <cell r="O151" t="str">
            <v>OS</v>
          </cell>
          <cell r="P151" t="str">
            <v>LV</v>
          </cell>
          <cell r="Q151" t="str">
            <v>HBM</v>
          </cell>
          <cell r="R151">
            <v>2012</v>
          </cell>
          <cell r="U151" t="str">
            <v>SOAA MEUNIER</v>
          </cell>
          <cell r="V151" t="str">
            <v>A - NON LANCE</v>
          </cell>
          <cell r="W151">
            <v>37449</v>
          </cell>
          <cell r="X151" t="str">
            <v/>
          </cell>
          <cell r="Z151">
            <v>37543</v>
          </cell>
          <cell r="AA151" t="str">
            <v/>
          </cell>
          <cell r="AB151" t="str">
            <v>validé</v>
          </cell>
          <cell r="AC151" t="str">
            <v/>
          </cell>
          <cell r="AD151" t="str">
            <v>v</v>
          </cell>
          <cell r="AE151">
            <v>37554</v>
          </cell>
          <cell r="AF151" t="str">
            <v/>
          </cell>
          <cell r="AG151">
            <v>37613</v>
          </cell>
          <cell r="AH151">
            <v>37726</v>
          </cell>
          <cell r="AI151" t="str">
            <v/>
          </cell>
          <cell r="AJ151">
            <v>37834</v>
          </cell>
          <cell r="AK151" t="str">
            <v/>
          </cell>
          <cell r="AL151">
            <v>0</v>
          </cell>
          <cell r="AM151" t="str">
            <v/>
          </cell>
          <cell r="AN151">
            <v>18</v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CJ151" t="str">
            <v>-</v>
          </cell>
          <cell r="CK151" t="str">
            <v>-</v>
          </cell>
          <cell r="CL151" t="str">
            <v>-</v>
          </cell>
          <cell r="CM151" t="str">
            <v>-</v>
          </cell>
          <cell r="CN151">
            <v>0</v>
          </cell>
          <cell r="CQ151" t="str">
            <v>non</v>
          </cell>
          <cell r="CX151">
            <v>0</v>
          </cell>
          <cell r="DE151">
            <v>0</v>
          </cell>
          <cell r="DJ151">
            <v>0</v>
          </cell>
          <cell r="DO151">
            <v>0</v>
          </cell>
          <cell r="DS151">
            <v>0</v>
          </cell>
          <cell r="DT151">
            <v>0</v>
          </cell>
          <cell r="DU151">
            <v>0</v>
          </cell>
          <cell r="ED151" t="str">
            <v>G:\Habitat\OPERATIONNEL HABITAT\02- Operations\Photothèque\images casevo\Geranium\geraniums (1).jpg</v>
          </cell>
          <cell r="EE151" t="str">
            <v>G:\Habitat\OPERATIONNEL HABITAT\02- Operations\Photothèque\images casevo\Geranium\geraniums (2).jpg</v>
          </cell>
        </row>
        <row r="152">
          <cell r="A152" t="str">
            <v>LES GLORIEUSES</v>
          </cell>
          <cell r="B152">
            <v>9436</v>
          </cell>
          <cell r="C152" t="str">
            <v>NORD</v>
          </cell>
          <cell r="D152" t="str">
            <v>Saint-Denis</v>
          </cell>
          <cell r="E152" t="str">
            <v>ILES EPARSES</v>
          </cell>
          <cell r="F152">
            <v>8</v>
          </cell>
          <cell r="G152" t="str">
            <v>PTZ</v>
          </cell>
          <cell r="J152" t="str">
            <v>IND</v>
          </cell>
          <cell r="K152" t="str">
            <v>CF</v>
          </cell>
          <cell r="L152" t="str">
            <v>SIDR</v>
          </cell>
          <cell r="M152" t="str">
            <v>maitrisé</v>
          </cell>
          <cell r="N152" t="str">
            <v>EC</v>
          </cell>
          <cell r="O152" t="str">
            <v>FG</v>
          </cell>
          <cell r="P152" t="str">
            <v>LV</v>
          </cell>
          <cell r="Q152" t="str">
            <v>ALG</v>
          </cell>
          <cell r="R152">
            <v>2002</v>
          </cell>
          <cell r="S152">
            <v>0.25</v>
          </cell>
          <cell r="T152" t="str">
            <v xml:space="preserve">retard amenagt </v>
          </cell>
          <cell r="U152" t="str">
            <v>ATELIER GAZUT</v>
          </cell>
          <cell r="V152" t="str">
            <v>M - LIVRE/GPA</v>
          </cell>
          <cell r="W152">
            <v>37609</v>
          </cell>
          <cell r="X152" t="str">
            <v>d</v>
          </cell>
          <cell r="Z152">
            <v>37706</v>
          </cell>
          <cell r="AA152" t="str">
            <v>o</v>
          </cell>
          <cell r="AB152" t="str">
            <v>validé</v>
          </cell>
          <cell r="AC152" t="str">
            <v/>
          </cell>
          <cell r="AD152">
            <v>0</v>
          </cell>
          <cell r="AE152">
            <v>40071</v>
          </cell>
          <cell r="AF152" t="str">
            <v/>
          </cell>
          <cell r="AH152">
            <v>38122</v>
          </cell>
          <cell r="AI152" t="str">
            <v>ao</v>
          </cell>
          <cell r="AJ152">
            <v>38200</v>
          </cell>
          <cell r="AK152" t="str">
            <v/>
          </cell>
          <cell r="AL152">
            <v>2.5644397685428721</v>
          </cell>
          <cell r="AM152">
            <v>2004</v>
          </cell>
          <cell r="AN152">
            <v>12</v>
          </cell>
          <cell r="AO152">
            <v>38565</v>
          </cell>
          <cell r="AP152">
            <v>39187</v>
          </cell>
          <cell r="AQ152" t="str">
            <v>li</v>
          </cell>
          <cell r="AR152">
            <v>2007</v>
          </cell>
          <cell r="CJ152" t="str">
            <v>-</v>
          </cell>
          <cell r="CK152" t="str">
            <v>-</v>
          </cell>
          <cell r="CL152" t="str">
            <v>-</v>
          </cell>
          <cell r="CM152" t="str">
            <v>-</v>
          </cell>
          <cell r="CN152">
            <v>0</v>
          </cell>
          <cell r="CQ152" t="str">
            <v>oui</v>
          </cell>
          <cell r="CX152">
            <v>0</v>
          </cell>
          <cell r="DE152">
            <v>0</v>
          </cell>
          <cell r="DJ152">
            <v>0</v>
          </cell>
          <cell r="DO152">
            <v>0</v>
          </cell>
          <cell r="DS152">
            <v>0</v>
          </cell>
          <cell r="DT152">
            <v>0</v>
          </cell>
          <cell r="DU152">
            <v>0</v>
          </cell>
          <cell r="ED152" t="str">
            <v>G:\Habitat\OPERATIONNEL HABITAT\02- Operations\Photothèque\image non disponible.jpg</v>
          </cell>
          <cell r="EE152" t="str">
            <v>G:\Habitat\OPERATIONNEL HABITAT\02- Operations\Photothèque\image non disponible.jpg</v>
          </cell>
        </row>
        <row r="153">
          <cell r="A153" t="str">
            <v>LES HESPERIDES 1-2-3</v>
          </cell>
          <cell r="B153">
            <v>9450</v>
          </cell>
          <cell r="C153" t="str">
            <v>SUD</v>
          </cell>
          <cell r="D153" t="str">
            <v>Saint-Pierre</v>
          </cell>
          <cell r="E153" t="str">
            <v>RHI BASSE TERRE</v>
          </cell>
          <cell r="F153">
            <v>43</v>
          </cell>
          <cell r="G153" t="str">
            <v>LESG</v>
          </cell>
          <cell r="J153" t="str">
            <v>IND</v>
          </cell>
          <cell r="K153" t="str">
            <v>CF</v>
          </cell>
          <cell r="L153" t="str">
            <v>SIDR</v>
          </cell>
          <cell r="N153" t="str">
            <v>EC</v>
          </cell>
          <cell r="O153" t="str">
            <v>OS</v>
          </cell>
          <cell r="P153" t="str">
            <v>LV</v>
          </cell>
          <cell r="Q153" t="str">
            <v>HBM</v>
          </cell>
          <cell r="R153">
            <v>2002</v>
          </cell>
          <cell r="T153" t="str">
            <v>dépend du relogement sur l'opération COCO</v>
          </cell>
          <cell r="U153" t="str">
            <v>SOAA MEUNIER</v>
          </cell>
          <cell r="V153" t="str">
            <v>M - LIVRE/GPA</v>
          </cell>
          <cell r="W153">
            <v>37449</v>
          </cell>
          <cell r="X153" t="str">
            <v>d</v>
          </cell>
          <cell r="Z153">
            <v>37543</v>
          </cell>
          <cell r="AA153" t="str">
            <v>o</v>
          </cell>
          <cell r="AB153" t="str">
            <v>validé</v>
          </cell>
          <cell r="AC153" t="str">
            <v/>
          </cell>
          <cell r="AD153" t="str">
            <v/>
          </cell>
          <cell r="AE153">
            <v>37554</v>
          </cell>
          <cell r="AF153" t="str">
            <v>f</v>
          </cell>
          <cell r="AG153">
            <v>37613</v>
          </cell>
          <cell r="AH153">
            <v>37726</v>
          </cell>
          <cell r="AI153" t="str">
            <v>ao</v>
          </cell>
          <cell r="AJ153">
            <v>37834</v>
          </cell>
          <cell r="AK153" t="str">
            <v/>
          </cell>
          <cell r="AL153">
            <v>3.550762756443977</v>
          </cell>
          <cell r="AM153">
            <v>2003</v>
          </cell>
          <cell r="AN153">
            <v>18</v>
          </cell>
          <cell r="AO153">
            <v>38384</v>
          </cell>
          <cell r="AP153">
            <v>38701</v>
          </cell>
          <cell r="AQ153" t="str">
            <v>li</v>
          </cell>
          <cell r="AR153">
            <v>2005</v>
          </cell>
          <cell r="CJ153" t="str">
            <v>-</v>
          </cell>
          <cell r="CK153" t="str">
            <v>-</v>
          </cell>
          <cell r="CL153" t="str">
            <v>-</v>
          </cell>
          <cell r="CM153" t="str">
            <v>-</v>
          </cell>
          <cell r="CN153">
            <v>0</v>
          </cell>
          <cell r="CQ153" t="str">
            <v>oui</v>
          </cell>
          <cell r="CX153">
            <v>0</v>
          </cell>
          <cell r="DE153">
            <v>0</v>
          </cell>
          <cell r="DJ153">
            <v>0</v>
          </cell>
          <cell r="DO153">
            <v>0</v>
          </cell>
          <cell r="DS153">
            <v>0</v>
          </cell>
          <cell r="DT153">
            <v>0</v>
          </cell>
          <cell r="DU153">
            <v>0</v>
          </cell>
          <cell r="ED153" t="str">
            <v>G:\Habitat\OPERATIONNEL HABITAT\02- Operations\Photothèque\image non disponible.jpg</v>
          </cell>
          <cell r="EE153" t="str">
            <v>G:\Habitat\OPERATIONNEL HABITAT\02- Operations\Photothèque\image non disponible.jpg</v>
          </cell>
        </row>
        <row r="154">
          <cell r="A154" t="str">
            <v>BADAMIER (exLES HYACINTHE CARMABOLES)</v>
          </cell>
          <cell r="B154">
            <v>9678</v>
          </cell>
          <cell r="C154" t="str">
            <v>NORD</v>
          </cell>
          <cell r="D154" t="str">
            <v>Saint-Denis</v>
          </cell>
          <cell r="E154" t="str">
            <v>RHI HYACINTHE CARAMBOLES</v>
          </cell>
          <cell r="F154">
            <v>13</v>
          </cell>
          <cell r="G154" t="str">
            <v>LESG</v>
          </cell>
          <cell r="J154" t="str">
            <v>IND</v>
          </cell>
          <cell r="K154" t="str">
            <v>CF</v>
          </cell>
          <cell r="L154" t="str">
            <v>SIDR</v>
          </cell>
          <cell r="M154" t="str">
            <v>maitrisé</v>
          </cell>
          <cell r="N154" t="str">
            <v>JEM</v>
          </cell>
          <cell r="O154" t="str">
            <v>PE</v>
          </cell>
          <cell r="P154" t="str">
            <v>LV</v>
          </cell>
          <cell r="Q154" t="str">
            <v>AR</v>
          </cell>
          <cell r="R154">
            <v>2009</v>
          </cell>
          <cell r="S154">
            <v>0.25</v>
          </cell>
          <cell r="T154" t="str">
            <v xml:space="preserve">retard amenagt </v>
          </cell>
          <cell r="U154" t="str">
            <v>GAZUT</v>
          </cell>
          <cell r="V154" t="str">
            <v>D - ESQUISSES</v>
          </cell>
          <cell r="W154">
            <v>39933</v>
          </cell>
          <cell r="X154" t="str">
            <v/>
          </cell>
          <cell r="Y154" t="str">
            <v>97440906a0542</v>
          </cell>
          <cell r="Z154">
            <v>39143</v>
          </cell>
          <cell r="AA154" t="str">
            <v/>
          </cell>
          <cell r="AB154">
            <v>40040</v>
          </cell>
          <cell r="AC154" t="str">
            <v/>
          </cell>
          <cell r="AD154">
            <v>0</v>
          </cell>
          <cell r="AE154">
            <v>40071</v>
          </cell>
          <cell r="AF154" t="str">
            <v/>
          </cell>
          <cell r="AG154">
            <v>39080</v>
          </cell>
          <cell r="AH154">
            <v>40084</v>
          </cell>
          <cell r="AI154" t="str">
            <v/>
          </cell>
          <cell r="AJ154">
            <v>40265</v>
          </cell>
          <cell r="AK154" t="str">
            <v/>
          </cell>
          <cell r="AL154">
            <v>5.9508153603366649</v>
          </cell>
          <cell r="AM154">
            <v>2010</v>
          </cell>
          <cell r="AN154">
            <v>14</v>
          </cell>
          <cell r="AO154">
            <v>40691</v>
          </cell>
          <cell r="AP154">
            <v>40706</v>
          </cell>
          <cell r="AQ154" t="str">
            <v/>
          </cell>
          <cell r="AR154">
            <v>2011</v>
          </cell>
          <cell r="CJ154" t="str">
            <v>-</v>
          </cell>
          <cell r="CK154" t="str">
            <v>-</v>
          </cell>
          <cell r="CL154" t="str">
            <v>-</v>
          </cell>
          <cell r="CM154" t="str">
            <v>-</v>
          </cell>
          <cell r="CN154">
            <v>0</v>
          </cell>
          <cell r="CQ154" t="str">
            <v>non</v>
          </cell>
          <cell r="CX154">
            <v>0</v>
          </cell>
          <cell r="DE154">
            <v>0</v>
          </cell>
          <cell r="DJ154">
            <v>0</v>
          </cell>
          <cell r="DO154">
            <v>0</v>
          </cell>
          <cell r="DS154">
            <v>0</v>
          </cell>
          <cell r="DT154">
            <v>0</v>
          </cell>
          <cell r="DU154">
            <v>0</v>
          </cell>
          <cell r="ED154" t="str">
            <v>G:\Habitat\OPERATIONNEL HABITAT\02- Operations\Photothèque\image non disponible.jpg</v>
          </cell>
          <cell r="EE154" t="str">
            <v>G:\Habitat\OPERATIONNEL HABITAT\02- Operations\Photothèque\image non disponible.jpg</v>
          </cell>
        </row>
        <row r="155">
          <cell r="A155" t="str">
            <v>LONGANIS (LES HYACINTHE CARMABOLES)</v>
          </cell>
          <cell r="C155" t="str">
            <v>NORD</v>
          </cell>
          <cell r="D155" t="str">
            <v>Saint-Denis</v>
          </cell>
          <cell r="E155" t="str">
            <v>RHI HYACINTHE CARAMBOLES</v>
          </cell>
          <cell r="F155">
            <v>16</v>
          </cell>
          <cell r="G155" t="str">
            <v>LESG</v>
          </cell>
          <cell r="J155" t="str">
            <v>IND</v>
          </cell>
          <cell r="K155" t="str">
            <v>CF</v>
          </cell>
          <cell r="L155" t="str">
            <v>SIDR</v>
          </cell>
          <cell r="M155" t="str">
            <v>autres</v>
          </cell>
          <cell r="N155" t="str">
            <v>JEM</v>
          </cell>
          <cell r="P155" t="str">
            <v>CS</v>
          </cell>
          <cell r="Q155" t="str">
            <v>AR</v>
          </cell>
          <cell r="R155">
            <v>2010</v>
          </cell>
          <cell r="T155" t="str">
            <v>dépend du relogement sur l'opération COCO</v>
          </cell>
          <cell r="V155" t="str">
            <v>A - NON LANCE</v>
          </cell>
          <cell r="X155" t="str">
            <v/>
          </cell>
          <cell r="Z155" t="str">
            <v>obtenu</v>
          </cell>
          <cell r="AA155" t="str">
            <v/>
          </cell>
          <cell r="AB155">
            <v>39708</v>
          </cell>
          <cell r="AC155" t="str">
            <v/>
          </cell>
          <cell r="AD155">
            <v>39710</v>
          </cell>
          <cell r="AE155">
            <v>39715</v>
          </cell>
          <cell r="AF155" t="str">
            <v>f</v>
          </cell>
          <cell r="AH155">
            <v>39568</v>
          </cell>
          <cell r="AI155" t="str">
            <v/>
          </cell>
          <cell r="AJ155">
            <v>39751</v>
          </cell>
          <cell r="AK155" t="str">
            <v/>
          </cell>
          <cell r="AL155">
            <v>0</v>
          </cell>
          <cell r="AM155">
            <v>2008</v>
          </cell>
          <cell r="AN155">
            <v>15</v>
          </cell>
          <cell r="AO155" t="str">
            <v/>
          </cell>
          <cell r="AP155" t="str">
            <v/>
          </cell>
          <cell r="AQ155" t="str">
            <v/>
          </cell>
          <cell r="AR155">
            <v>2010</v>
          </cell>
          <cell r="CJ155" t="str">
            <v>-</v>
          </cell>
          <cell r="CK155" t="str">
            <v>-</v>
          </cell>
          <cell r="CL155" t="str">
            <v>-</v>
          </cell>
          <cell r="CM155" t="str">
            <v>-</v>
          </cell>
          <cell r="CN155">
            <v>0</v>
          </cell>
          <cell r="CQ155" t="str">
            <v>non</v>
          </cell>
          <cell r="CX155">
            <v>0</v>
          </cell>
          <cell r="DE155">
            <v>0</v>
          </cell>
          <cell r="DJ155">
            <v>0</v>
          </cell>
          <cell r="DO155">
            <v>0</v>
          </cell>
          <cell r="DS155">
            <v>0</v>
          </cell>
          <cell r="DT155">
            <v>0</v>
          </cell>
          <cell r="DU155">
            <v>0</v>
          </cell>
          <cell r="DV155" t="str">
            <v>OCEANIS</v>
          </cell>
          <cell r="ED155" t="str">
            <v>G:\Habitat\OPERATIONNEL HABITAT\02- Operations\Photothèque\image non disponible.jpg</v>
          </cell>
          <cell r="EE155" t="str">
            <v>G:\Habitat\OPERATIONNEL HABITAT\02- Operations\Photothèque\image non disponible.jpg</v>
          </cell>
        </row>
        <row r="156">
          <cell r="A156" t="str">
            <v>LES JACQUES</v>
          </cell>
          <cell r="B156">
            <v>9678</v>
          </cell>
          <cell r="C156" t="str">
            <v>EST</v>
          </cell>
          <cell r="D156" t="str">
            <v>Saint-André</v>
          </cell>
          <cell r="E156" t="str">
            <v>ZAC CRESSONIERE</v>
          </cell>
          <cell r="F156">
            <v>9</v>
          </cell>
          <cell r="G156" t="str">
            <v>LESG</v>
          </cell>
          <cell r="H156" t="str">
            <v>déposé</v>
          </cell>
          <cell r="I156" t="str">
            <v xml:space="preserve">CG5 </v>
          </cell>
          <cell r="J156" t="str">
            <v>IND</v>
          </cell>
          <cell r="K156" t="str">
            <v>CF</v>
          </cell>
          <cell r="L156" t="str">
            <v>SIDR</v>
          </cell>
          <cell r="M156" t="str">
            <v>maitrisé</v>
          </cell>
          <cell r="N156" t="str">
            <v>BS</v>
          </cell>
          <cell r="O156" t="str">
            <v>OS</v>
          </cell>
          <cell r="P156" t="str">
            <v>LV</v>
          </cell>
          <cell r="Q156" t="str">
            <v>SPG</v>
          </cell>
          <cell r="R156">
            <v>2006</v>
          </cell>
          <cell r="S156">
            <v>0.5</v>
          </cell>
          <cell r="T156" t="str">
            <v>Mur avec riverains</v>
          </cell>
          <cell r="U156" t="str">
            <v>ROUX</v>
          </cell>
          <cell r="V156" t="str">
            <v>L - CHANTIER EN COURS</v>
          </cell>
          <cell r="W156">
            <v>38975</v>
          </cell>
          <cell r="X156" t="str">
            <v>d</v>
          </cell>
          <cell r="Y156" t="str">
            <v>97440906a0542</v>
          </cell>
          <cell r="Z156">
            <v>39143</v>
          </cell>
          <cell r="AA156" t="str">
            <v>o</v>
          </cell>
          <cell r="AB156">
            <v>40040</v>
          </cell>
          <cell r="AC156" t="str">
            <v/>
          </cell>
          <cell r="AD156">
            <v>0</v>
          </cell>
          <cell r="AE156">
            <v>40071</v>
          </cell>
          <cell r="AF156" t="str">
            <v/>
          </cell>
          <cell r="AG156">
            <v>39080</v>
          </cell>
          <cell r="AH156">
            <v>39363</v>
          </cell>
          <cell r="AI156" t="str">
            <v>ao</v>
          </cell>
          <cell r="AJ156">
            <v>39545</v>
          </cell>
          <cell r="AK156" t="str">
            <v>ch</v>
          </cell>
          <cell r="AL156">
            <v>5.9836927932667017</v>
          </cell>
          <cell r="AM156">
            <v>2008</v>
          </cell>
          <cell r="AN156">
            <v>12</v>
          </cell>
          <cell r="AO156">
            <v>39910</v>
          </cell>
          <cell r="AP156">
            <v>39925</v>
          </cell>
          <cell r="AQ156" t="str">
            <v/>
          </cell>
          <cell r="AR156">
            <v>2009</v>
          </cell>
          <cell r="AW156">
            <v>34</v>
          </cell>
          <cell r="AX156">
            <v>57</v>
          </cell>
          <cell r="BA156">
            <v>2</v>
          </cell>
          <cell r="BB156">
            <v>66</v>
          </cell>
          <cell r="BK156">
            <v>36</v>
          </cell>
          <cell r="BL156">
            <v>5.23</v>
          </cell>
          <cell r="BM156">
            <v>1.1100000000000001</v>
          </cell>
          <cell r="BO156" t="str">
            <v>à faire</v>
          </cell>
          <cell r="BQ156" t="str">
            <v>à faire</v>
          </cell>
          <cell r="CE156" t="str">
            <v>ECS ind</v>
          </cell>
          <cell r="CJ156" t="str">
            <v>-</v>
          </cell>
          <cell r="CK156" t="str">
            <v>-</v>
          </cell>
          <cell r="CL156" t="str">
            <v>-</v>
          </cell>
          <cell r="CM156" t="str">
            <v>-</v>
          </cell>
          <cell r="CN156">
            <v>0</v>
          </cell>
          <cell r="CQ156" t="str">
            <v>non</v>
          </cell>
          <cell r="CX156">
            <v>0</v>
          </cell>
          <cell r="DE156">
            <v>0</v>
          </cell>
          <cell r="DJ156">
            <v>0</v>
          </cell>
          <cell r="DO156">
            <v>0</v>
          </cell>
          <cell r="DQ156">
            <v>118102</v>
          </cell>
          <cell r="DR156">
            <v>43200</v>
          </cell>
          <cell r="DS156">
            <v>0</v>
          </cell>
          <cell r="DT156">
            <v>0</v>
          </cell>
          <cell r="DU156">
            <v>0</v>
          </cell>
          <cell r="ED156" t="str">
            <v>G:\Habitat\OPERATIONNEL HABITAT\02- Operations\Photothèque\image non disponible.jpg</v>
          </cell>
          <cell r="EE156" t="str">
            <v>G:\Habitat\OPERATIONNEL HABITAT\02- Operations\Photothèque\image non disponible.jpg</v>
          </cell>
        </row>
        <row r="157">
          <cell r="A157" t="str">
            <v>LES JACQUIERS</v>
          </cell>
          <cell r="B157">
            <v>9451</v>
          </cell>
          <cell r="C157" t="str">
            <v>NORD</v>
          </cell>
          <cell r="D157" t="str">
            <v>Saint-Denis</v>
          </cell>
          <cell r="E157" t="str">
            <v>TERRE SAINTE</v>
          </cell>
          <cell r="F157">
            <v>63</v>
          </cell>
          <cell r="G157" t="str">
            <v>LLS</v>
          </cell>
          <cell r="J157" t="str">
            <v>COL</v>
          </cell>
          <cell r="K157" t="str">
            <v>ACQ</v>
          </cell>
          <cell r="L157" t="str">
            <v>autres</v>
          </cell>
          <cell r="M157" t="str">
            <v>autres</v>
          </cell>
          <cell r="N157" t="str">
            <v>JEM</v>
          </cell>
          <cell r="O157" t="str">
            <v>OS</v>
          </cell>
          <cell r="P157" t="str">
            <v>CS</v>
          </cell>
          <cell r="R157">
            <v>2008</v>
          </cell>
          <cell r="T157" t="str">
            <v>Estimation des domaines inférieur au prix de d'acquisition</v>
          </cell>
          <cell r="U157" t="str">
            <v>SOAA MEUNIER</v>
          </cell>
          <cell r="V157" t="str">
            <v>I - ACT</v>
          </cell>
          <cell r="W157">
            <v>37449</v>
          </cell>
          <cell r="X157" t="str">
            <v/>
          </cell>
          <cell r="Z157" t="str">
            <v>obtenu</v>
          </cell>
          <cell r="AA157" t="str">
            <v/>
          </cell>
          <cell r="AB157">
            <v>39708</v>
          </cell>
          <cell r="AC157" t="str">
            <v>v</v>
          </cell>
          <cell r="AD157">
            <v>39710</v>
          </cell>
          <cell r="AE157">
            <v>39715</v>
          </cell>
          <cell r="AF157" t="str">
            <v>f</v>
          </cell>
          <cell r="AG157">
            <v>37609</v>
          </cell>
          <cell r="AH157">
            <v>39568</v>
          </cell>
          <cell r="AI157" t="str">
            <v>ao</v>
          </cell>
          <cell r="AJ157">
            <v>39751</v>
          </cell>
          <cell r="AK157" t="str">
            <v>ch</v>
          </cell>
          <cell r="AL157">
            <v>6.0165702261967384</v>
          </cell>
          <cell r="AM157">
            <v>2008</v>
          </cell>
          <cell r="AN157">
            <v>15</v>
          </cell>
          <cell r="AO157">
            <v>40208</v>
          </cell>
          <cell r="AP157">
            <v>40223</v>
          </cell>
          <cell r="AQ157" t="str">
            <v/>
          </cell>
          <cell r="AR157">
            <v>2010</v>
          </cell>
          <cell r="CJ157" t="str">
            <v>SNC Jacquier</v>
          </cell>
          <cell r="CK157" t="str">
            <v>ALCYOM</v>
          </cell>
          <cell r="CL157" t="str">
            <v>-</v>
          </cell>
          <cell r="CM157" t="str">
            <v>-</v>
          </cell>
          <cell r="CN157">
            <v>0</v>
          </cell>
          <cell r="CQ157" t="str">
            <v>non</v>
          </cell>
          <cell r="CX157">
            <v>0</v>
          </cell>
          <cell r="DE157">
            <v>0</v>
          </cell>
          <cell r="DJ157">
            <v>0</v>
          </cell>
          <cell r="DO157">
            <v>0</v>
          </cell>
          <cell r="DS157">
            <v>0</v>
          </cell>
          <cell r="DT157">
            <v>0</v>
          </cell>
          <cell r="DU157">
            <v>0</v>
          </cell>
          <cell r="DV157" t="str">
            <v>OCEANIS</v>
          </cell>
          <cell r="ED157" t="str">
            <v>G:\Habitat\OPERATIONNEL HABITAT\02- Operations\Photothèque\image non disponible.jpg</v>
          </cell>
          <cell r="EE157" t="str">
            <v>G:\Habitat\OPERATIONNEL HABITAT\02- Operations\Photothèque\image non disponible.jpg</v>
          </cell>
        </row>
        <row r="158">
          <cell r="A158" t="str">
            <v>LES JARDINS D' AUBINAYex AKIRIBATI 1 (PA)</v>
          </cell>
          <cell r="B158">
            <v>9689</v>
          </cell>
          <cell r="C158" t="str">
            <v>NORD</v>
          </cell>
          <cell r="D158" t="str">
            <v>Saint-Denis</v>
          </cell>
          <cell r="E158" t="str">
            <v>BAS DE LA RIVIERE ARMOS</v>
          </cell>
          <cell r="F158">
            <v>78</v>
          </cell>
          <cell r="G158" t="str">
            <v>LLTS</v>
          </cell>
          <cell r="H158" t="str">
            <v>déposé</v>
          </cell>
          <cell r="I158" t="str">
            <v xml:space="preserve">CG5 </v>
          </cell>
          <cell r="J158" t="str">
            <v>COL</v>
          </cell>
          <cell r="K158" t="str">
            <v>RF</v>
          </cell>
          <cell r="L158" t="str">
            <v>SIDR</v>
          </cell>
          <cell r="M158" t="str">
            <v>sous compromis</v>
          </cell>
          <cell r="N158" t="str">
            <v>JPM</v>
          </cell>
          <cell r="O158" t="str">
            <v>PE</v>
          </cell>
          <cell r="P158" t="str">
            <v>LV</v>
          </cell>
          <cell r="Q158" t="str">
            <v>CP</v>
          </cell>
          <cell r="R158">
            <v>2010</v>
          </cell>
          <cell r="S158">
            <v>0.5</v>
          </cell>
          <cell r="T158" t="str">
            <v>pb maitrise foncière libération lieu de culte - ppri : zone innondable et mouvement de terrain, travaux d'endiguement initialement prévu en 2007, démarrage en 2009 - Falaise à conforter - Initialement une partie prévue pour personnes agées. - projet à pré</v>
          </cell>
          <cell r="U158" t="str">
            <v>DELCOURT</v>
          </cell>
          <cell r="V158" t="str">
            <v>E - APS / PC</v>
          </cell>
          <cell r="W158">
            <v>39870</v>
          </cell>
          <cell r="X158" t="str">
            <v>d</v>
          </cell>
          <cell r="Z158">
            <v>38453</v>
          </cell>
          <cell r="AA158" t="str">
            <v/>
          </cell>
          <cell r="AB158">
            <v>39798</v>
          </cell>
          <cell r="AC158" t="str">
            <v>v</v>
          </cell>
          <cell r="AD158">
            <v>0</v>
          </cell>
          <cell r="AE158">
            <v>40344</v>
          </cell>
          <cell r="AF158" t="str">
            <v/>
          </cell>
          <cell r="AH158">
            <v>40344</v>
          </cell>
          <cell r="AI158" t="str">
            <v/>
          </cell>
          <cell r="AJ158">
            <v>40527</v>
          </cell>
          <cell r="AK158" t="str">
            <v/>
          </cell>
          <cell r="AL158">
            <v>6.0165702261967384</v>
          </cell>
          <cell r="AM158">
            <v>2010</v>
          </cell>
          <cell r="AN158">
            <v>18</v>
          </cell>
          <cell r="AO158">
            <v>41075</v>
          </cell>
          <cell r="AP158">
            <v>41090</v>
          </cell>
          <cell r="AQ158" t="str">
            <v/>
          </cell>
          <cell r="AR158">
            <v>2012</v>
          </cell>
          <cell r="AW158">
            <v>34</v>
          </cell>
          <cell r="AX158">
            <v>57</v>
          </cell>
          <cell r="BA158">
            <v>2</v>
          </cell>
          <cell r="BB158">
            <v>66</v>
          </cell>
          <cell r="BK158">
            <v>36</v>
          </cell>
          <cell r="BL158">
            <v>5.23</v>
          </cell>
          <cell r="BM158">
            <v>1.1100000000000001</v>
          </cell>
          <cell r="BO158" t="str">
            <v>à faire</v>
          </cell>
          <cell r="BQ158" t="str">
            <v>à faire</v>
          </cell>
          <cell r="CE158" t="str">
            <v>ECS ind</v>
          </cell>
          <cell r="CJ158" t="str">
            <v>-</v>
          </cell>
          <cell r="CK158" t="str">
            <v>-</v>
          </cell>
          <cell r="CL158" t="str">
            <v>-</v>
          </cell>
          <cell r="CM158" t="str">
            <v>-</v>
          </cell>
          <cell r="CN158">
            <v>0</v>
          </cell>
          <cell r="CQ158" t="str">
            <v>non</v>
          </cell>
          <cell r="CX158">
            <v>0</v>
          </cell>
          <cell r="DE158">
            <v>0</v>
          </cell>
          <cell r="DJ158">
            <v>0</v>
          </cell>
          <cell r="DO158">
            <v>0</v>
          </cell>
          <cell r="DQ158">
            <v>118102</v>
          </cell>
          <cell r="DR158">
            <v>43200</v>
          </cell>
          <cell r="DS158">
            <v>161302</v>
          </cell>
          <cell r="DT158">
            <v>322604</v>
          </cell>
          <cell r="DU158">
            <v>322604</v>
          </cell>
          <cell r="ED158" t="str">
            <v>G:\Habitat\OPERATIONNEL HABITAT\02- Operations\Photothèque\image non disponible.jpg</v>
          </cell>
          <cell r="EE158" t="str">
            <v>G:\Habitat\OPERATIONNEL HABITAT\02- Operations\Photothèque\image non disponible.jpg</v>
          </cell>
          <cell r="EX158" t="str">
            <v>AH 136</v>
          </cell>
        </row>
        <row r="159">
          <cell r="A159" t="str">
            <v>LES LAVES 1&amp;2</v>
          </cell>
          <cell r="B159">
            <v>9451</v>
          </cell>
          <cell r="C159" t="str">
            <v>SUD</v>
          </cell>
          <cell r="D159" t="str">
            <v>Saint-Pierre</v>
          </cell>
          <cell r="E159" t="str">
            <v>TERRE SAINTE</v>
          </cell>
          <cell r="F159">
            <v>16</v>
          </cell>
          <cell r="G159" t="str">
            <v>LESG</v>
          </cell>
          <cell r="J159" t="str">
            <v>IND</v>
          </cell>
          <cell r="K159" t="str">
            <v>RF</v>
          </cell>
          <cell r="L159" t="str">
            <v>SIDR</v>
          </cell>
          <cell r="N159" t="str">
            <v>EC</v>
          </cell>
          <cell r="O159" t="str">
            <v>OS</v>
          </cell>
          <cell r="P159" t="str">
            <v>LV</v>
          </cell>
          <cell r="Q159" t="str">
            <v>SPG</v>
          </cell>
          <cell r="R159">
            <v>2002</v>
          </cell>
          <cell r="T159" t="str">
            <v>Problématique de la livraison de la station d'épuration (livraison annoncée octobre 2011) alors que l'opération doit se terminer fin 2010 !!!!</v>
          </cell>
          <cell r="U159" t="str">
            <v>SOAA MEUNIER</v>
          </cell>
          <cell r="V159" t="str">
            <v>M - LIVRE/GPA</v>
          </cell>
          <cell r="W159">
            <v>37449</v>
          </cell>
          <cell r="X159" t="str">
            <v>d</v>
          </cell>
          <cell r="Y159" t="str">
            <v>97440903A0469</v>
          </cell>
          <cell r="Z159">
            <v>37543</v>
          </cell>
          <cell r="AA159" t="str">
            <v>o</v>
          </cell>
          <cell r="AB159" t="str">
            <v>validé</v>
          </cell>
          <cell r="AC159" t="str">
            <v/>
          </cell>
          <cell r="AD159" t="str">
            <v/>
          </cell>
          <cell r="AE159">
            <v>37554</v>
          </cell>
          <cell r="AF159" t="str">
            <v>f</v>
          </cell>
          <cell r="AG159">
            <v>37609</v>
          </cell>
          <cell r="AH159">
            <v>37575</v>
          </cell>
          <cell r="AI159" t="str">
            <v>ao</v>
          </cell>
          <cell r="AJ159">
            <v>37681</v>
          </cell>
          <cell r="AK159" t="str">
            <v/>
          </cell>
          <cell r="AL159">
            <v>3.485007890583903</v>
          </cell>
          <cell r="AM159">
            <v>2003</v>
          </cell>
          <cell r="AN159">
            <v>12</v>
          </cell>
          <cell r="AO159">
            <v>38047</v>
          </cell>
          <cell r="AP159">
            <v>38336</v>
          </cell>
          <cell r="AQ159" t="str">
            <v>li</v>
          </cell>
          <cell r="AR159">
            <v>2004</v>
          </cell>
          <cell r="BN159">
            <v>0.2</v>
          </cell>
          <cell r="BO159" t="str">
            <v>signée</v>
          </cell>
          <cell r="BP159">
            <v>0.8</v>
          </cell>
          <cell r="BQ159" t="str">
            <v>signée</v>
          </cell>
          <cell r="BX159" t="str">
            <v>signé</v>
          </cell>
          <cell r="CE159" t="str">
            <v>ECS ind</v>
          </cell>
          <cell r="CJ159" t="str">
            <v>-</v>
          </cell>
          <cell r="CK159" t="str">
            <v>-</v>
          </cell>
          <cell r="CL159" t="str">
            <v>-</v>
          </cell>
          <cell r="CM159" t="str">
            <v>-</v>
          </cell>
          <cell r="CN159">
            <v>0</v>
          </cell>
          <cell r="CQ159" t="str">
            <v>oui</v>
          </cell>
          <cell r="CX159">
            <v>0</v>
          </cell>
          <cell r="DE159">
            <v>0</v>
          </cell>
          <cell r="DJ159">
            <v>0</v>
          </cell>
          <cell r="DO159">
            <v>0</v>
          </cell>
          <cell r="DS159">
            <v>0</v>
          </cell>
          <cell r="DT159">
            <v>0</v>
          </cell>
          <cell r="DU159">
            <v>0</v>
          </cell>
          <cell r="ED159" t="str">
            <v>G:\Habitat\OPERATIONNEL HABITAT\02- Operations\Photothèque\image non disponible.jpg</v>
          </cell>
          <cell r="EE159" t="str">
            <v>G:\Habitat\OPERATIONNEL HABITAT\02- Operations\Photothèque\image non disponible.jpg</v>
          </cell>
        </row>
        <row r="160">
          <cell r="A160" t="str">
            <v>LES MAISONS DE L'OCEAN</v>
          </cell>
          <cell r="B160">
            <v>9492</v>
          </cell>
          <cell r="C160" t="str">
            <v>OUEST</v>
          </cell>
          <cell r="D160" t="str">
            <v>Port</v>
          </cell>
          <cell r="E160" t="str">
            <v>PRU LE PORT</v>
          </cell>
          <cell r="F160">
            <v>18</v>
          </cell>
          <cell r="G160" t="str">
            <v>PTZ</v>
          </cell>
          <cell r="J160" t="str">
            <v>MV</v>
          </cell>
          <cell r="K160" t="str">
            <v>CF</v>
          </cell>
          <cell r="L160" t="str">
            <v>SIDR</v>
          </cell>
          <cell r="M160" t="str">
            <v>maitrisé</v>
          </cell>
          <cell r="N160" t="str">
            <v>JEM</v>
          </cell>
          <cell r="O160" t="str">
            <v>FG</v>
          </cell>
          <cell r="P160" t="str">
            <v>LV</v>
          </cell>
          <cell r="Q160" t="str">
            <v>CP</v>
          </cell>
          <cell r="R160">
            <v>2003</v>
          </cell>
          <cell r="T160" t="str">
            <v>Validationliste 7 attributaires par la ville</v>
          </cell>
          <cell r="U160" t="str">
            <v>ATELIER GAZUT</v>
          </cell>
          <cell r="V160" t="str">
            <v>L - CHANTIER EN COURS</v>
          </cell>
          <cell r="W160">
            <v>38118</v>
          </cell>
          <cell r="X160" t="str">
            <v>d</v>
          </cell>
          <cell r="Y160" t="str">
            <v>97440903A0469</v>
          </cell>
          <cell r="Z160">
            <v>38453</v>
          </cell>
          <cell r="AA160" t="str">
            <v>o</v>
          </cell>
          <cell r="AB160" t="str">
            <v>validé</v>
          </cell>
          <cell r="AC160" t="str">
            <v/>
          </cell>
          <cell r="AD160">
            <v>0</v>
          </cell>
          <cell r="AE160">
            <v>37907</v>
          </cell>
          <cell r="AF160" t="str">
            <v/>
          </cell>
          <cell r="AG160" t="str">
            <v>O</v>
          </cell>
          <cell r="AH160">
            <v>38944</v>
          </cell>
          <cell r="AI160" t="str">
            <v>ao</v>
          </cell>
          <cell r="AJ160">
            <v>39377</v>
          </cell>
          <cell r="AK160" t="str">
            <v/>
          </cell>
          <cell r="AL160">
            <v>14.235928458705944</v>
          </cell>
          <cell r="AM160">
            <v>2007</v>
          </cell>
          <cell r="AN160">
            <v>15</v>
          </cell>
          <cell r="AO160">
            <v>39835</v>
          </cell>
          <cell r="AP160">
            <v>39850</v>
          </cell>
          <cell r="AQ160" t="str">
            <v>li</v>
          </cell>
          <cell r="AR160">
            <v>2009</v>
          </cell>
          <cell r="BN160">
            <v>0.2</v>
          </cell>
          <cell r="BO160" t="str">
            <v>signée</v>
          </cell>
          <cell r="BP160">
            <v>0.8</v>
          </cell>
          <cell r="BQ160" t="str">
            <v>signée</v>
          </cell>
          <cell r="BX160" t="str">
            <v>signé</v>
          </cell>
          <cell r="CA160">
            <v>3556.3</v>
          </cell>
          <cell r="CE160" t="str">
            <v>ECS ind</v>
          </cell>
          <cell r="CF160">
            <v>117055</v>
          </cell>
          <cell r="CG160">
            <v>35116</v>
          </cell>
          <cell r="CH160">
            <v>52675</v>
          </cell>
          <cell r="CI160">
            <v>29263</v>
          </cell>
          <cell r="CJ160" t="str">
            <v>-</v>
          </cell>
          <cell r="CK160" t="str">
            <v>-</v>
          </cell>
          <cell r="CL160" t="str">
            <v>-</v>
          </cell>
          <cell r="CM160" t="str">
            <v>-</v>
          </cell>
          <cell r="CN160">
            <v>0</v>
          </cell>
          <cell r="CQ160" t="str">
            <v>non</v>
          </cell>
          <cell r="CR160">
            <v>284092</v>
          </cell>
          <cell r="CT160">
            <v>2568383</v>
          </cell>
          <cell r="CX160">
            <v>0</v>
          </cell>
          <cell r="DE160">
            <v>0</v>
          </cell>
          <cell r="DJ160">
            <v>0</v>
          </cell>
          <cell r="DO160">
            <v>0</v>
          </cell>
          <cell r="DQ160">
            <v>95088</v>
          </cell>
          <cell r="DR160">
            <v>39375</v>
          </cell>
          <cell r="DS160">
            <v>0</v>
          </cell>
          <cell r="DT160">
            <v>0</v>
          </cell>
          <cell r="DU160">
            <v>0</v>
          </cell>
          <cell r="ED160" t="str">
            <v>G:\Habitat\OPERATIONNEL HABITAT\02- Operations\Photothèque\image non disponible.jpg</v>
          </cell>
          <cell r="EE160" t="str">
            <v>G:\Habitat\OPERATIONNEL HABITAT\02- Operations\Photothèque\image non disponible.jpg</v>
          </cell>
        </row>
        <row r="161">
          <cell r="A161" t="str">
            <v>LES MANGOUSTANS - TR 3</v>
          </cell>
          <cell r="B161">
            <v>9489</v>
          </cell>
          <cell r="C161" t="str">
            <v>EST</v>
          </cell>
          <cell r="D161" t="str">
            <v>Saint-André</v>
          </cell>
          <cell r="E161" t="str">
            <v>ZAC CRESSONIERE</v>
          </cell>
          <cell r="F161">
            <v>15</v>
          </cell>
          <cell r="G161" t="str">
            <v>LLS</v>
          </cell>
          <cell r="J161" t="str">
            <v>MV</v>
          </cell>
          <cell r="K161" t="str">
            <v>CF</v>
          </cell>
          <cell r="L161" t="str">
            <v>SIDR</v>
          </cell>
          <cell r="N161" t="str">
            <v>JPM</v>
          </cell>
          <cell r="O161" t="str">
            <v>DL</v>
          </cell>
          <cell r="P161" t="str">
            <v>CC</v>
          </cell>
          <cell r="Q161" t="str">
            <v>SPG</v>
          </cell>
          <cell r="R161">
            <v>2003</v>
          </cell>
          <cell r="T161" t="str">
            <v>conformitée/solde sub lbu/solaire</v>
          </cell>
          <cell r="U161" t="str">
            <v>BOCQUEE</v>
          </cell>
          <cell r="V161" t="str">
            <v>M - LIVRE/GPA</v>
          </cell>
          <cell r="W161">
            <v>37904</v>
          </cell>
          <cell r="X161" t="str">
            <v>d</v>
          </cell>
          <cell r="Y161" t="str">
            <v>97440903A0469</v>
          </cell>
          <cell r="Z161">
            <v>38001</v>
          </cell>
          <cell r="AA161" t="str">
            <v>o</v>
          </cell>
          <cell r="AB161" t="str">
            <v>validé</v>
          </cell>
          <cell r="AC161" t="str">
            <v/>
          </cell>
          <cell r="AD161">
            <v>0</v>
          </cell>
          <cell r="AE161">
            <v>37907</v>
          </cell>
          <cell r="AF161" t="str">
            <v>f</v>
          </cell>
          <cell r="AG161" t="str">
            <v>O</v>
          </cell>
          <cell r="AH161">
            <v>38085</v>
          </cell>
          <cell r="AI161" t="str">
            <v>ao</v>
          </cell>
          <cell r="AJ161">
            <v>38261</v>
          </cell>
          <cell r="AK161" t="str">
            <v/>
          </cell>
          <cell r="AL161">
            <v>5.7864281956864811</v>
          </cell>
          <cell r="AM161">
            <v>2004</v>
          </cell>
          <cell r="AN161">
            <v>20</v>
          </cell>
          <cell r="AO161">
            <v>38869</v>
          </cell>
          <cell r="AP161">
            <v>38898</v>
          </cell>
          <cell r="AQ161" t="str">
            <v>li</v>
          </cell>
          <cell r="AR161">
            <v>2006</v>
          </cell>
          <cell r="BN161">
            <v>0.2</v>
          </cell>
          <cell r="BO161" t="str">
            <v>signée</v>
          </cell>
          <cell r="BP161">
            <v>0.8</v>
          </cell>
          <cell r="BQ161" t="str">
            <v>signée</v>
          </cell>
          <cell r="BX161" t="str">
            <v>signé</v>
          </cell>
          <cell r="CE161" t="str">
            <v>ECS ind</v>
          </cell>
          <cell r="CJ161" t="str">
            <v>-</v>
          </cell>
          <cell r="CK161" t="str">
            <v>-</v>
          </cell>
          <cell r="CL161" t="str">
            <v>-</v>
          </cell>
          <cell r="CM161" t="str">
            <v>-</v>
          </cell>
          <cell r="CN161">
            <v>0</v>
          </cell>
          <cell r="CQ161" t="str">
            <v>oui</v>
          </cell>
          <cell r="CX161">
            <v>0</v>
          </cell>
          <cell r="DE161">
            <v>0</v>
          </cell>
          <cell r="DJ161">
            <v>0</v>
          </cell>
          <cell r="DO161">
            <v>0</v>
          </cell>
          <cell r="DS161">
            <v>0</v>
          </cell>
          <cell r="DT161">
            <v>0</v>
          </cell>
          <cell r="DU161">
            <v>0</v>
          </cell>
          <cell r="ED161" t="str">
            <v>G:\Habitat\OPERATIONNEL HABITAT\02- Operations\Photothèque\image non disponible.jpg</v>
          </cell>
          <cell r="EE161" t="str">
            <v>G:\Habitat\OPERATIONNEL HABITAT\02- Operations\Photothèque\image non disponible.jpg</v>
          </cell>
        </row>
        <row r="162">
          <cell r="A162" t="str">
            <v>LES MANGOUSTANS - TR1&amp;2</v>
          </cell>
          <cell r="B162">
            <v>9489</v>
          </cell>
          <cell r="C162" t="str">
            <v>EST</v>
          </cell>
          <cell r="D162" t="str">
            <v>Saint-André</v>
          </cell>
          <cell r="E162" t="str">
            <v>ZAC CRESSONIERE</v>
          </cell>
          <cell r="F162">
            <v>32</v>
          </cell>
          <cell r="G162" t="str">
            <v>LLS</v>
          </cell>
          <cell r="J162" t="str">
            <v>MV</v>
          </cell>
          <cell r="K162" t="str">
            <v>CF</v>
          </cell>
          <cell r="L162" t="str">
            <v>SIDR</v>
          </cell>
          <cell r="N162" t="str">
            <v>JPM</v>
          </cell>
          <cell r="O162" t="str">
            <v>DL</v>
          </cell>
          <cell r="P162" t="str">
            <v>CC</v>
          </cell>
          <cell r="Q162" t="str">
            <v>SPG</v>
          </cell>
          <cell r="R162">
            <v>2003</v>
          </cell>
          <cell r="T162" t="str">
            <v>conformitée/solde sub lbu/solaire</v>
          </cell>
          <cell r="U162" t="str">
            <v>BOCQUEE</v>
          </cell>
          <cell r="V162" t="str">
            <v>M - LIVRE/GPA</v>
          </cell>
          <cell r="W162">
            <v>37904</v>
          </cell>
          <cell r="X162" t="str">
            <v>d</v>
          </cell>
          <cell r="Y162" t="str">
            <v>97440903A0469</v>
          </cell>
          <cell r="Z162">
            <v>38001</v>
          </cell>
          <cell r="AA162" t="str">
            <v>o</v>
          </cell>
          <cell r="AB162" t="str">
            <v>validé</v>
          </cell>
          <cell r="AC162" t="str">
            <v/>
          </cell>
          <cell r="AD162">
            <v>0</v>
          </cell>
          <cell r="AE162">
            <v>37907</v>
          </cell>
          <cell r="AF162" t="str">
            <v>f</v>
          </cell>
          <cell r="AG162" t="str">
            <v>O</v>
          </cell>
          <cell r="AH162">
            <v>38085</v>
          </cell>
          <cell r="AI162" t="str">
            <v>ao</v>
          </cell>
          <cell r="AJ162">
            <v>38261</v>
          </cell>
          <cell r="AK162" t="str">
            <v/>
          </cell>
          <cell r="AL162">
            <v>5.7864281956864811</v>
          </cell>
          <cell r="AM162">
            <v>2004</v>
          </cell>
          <cell r="AN162">
            <v>20</v>
          </cell>
          <cell r="AO162">
            <v>38869</v>
          </cell>
          <cell r="AP162">
            <v>38684</v>
          </cell>
          <cell r="AQ162" t="str">
            <v>li</v>
          </cell>
          <cell r="AR162">
            <v>2005</v>
          </cell>
          <cell r="BN162">
            <v>0.2</v>
          </cell>
          <cell r="BO162" t="str">
            <v>signée</v>
          </cell>
          <cell r="BP162">
            <v>0.8</v>
          </cell>
          <cell r="BQ162" t="str">
            <v>signée</v>
          </cell>
          <cell r="BX162" t="str">
            <v>signé</v>
          </cell>
          <cell r="CA162">
            <v>3556.3</v>
          </cell>
          <cell r="CE162" t="str">
            <v>ECS ind</v>
          </cell>
          <cell r="CF162">
            <v>117055</v>
          </cell>
          <cell r="CG162">
            <v>35116</v>
          </cell>
          <cell r="CH162">
            <v>52675</v>
          </cell>
          <cell r="CI162">
            <v>29263</v>
          </cell>
          <cell r="CJ162" t="str">
            <v>-</v>
          </cell>
          <cell r="CK162" t="str">
            <v>-</v>
          </cell>
          <cell r="CL162" t="str">
            <v>-</v>
          </cell>
          <cell r="CM162" t="str">
            <v>-</v>
          </cell>
          <cell r="CN162">
            <v>0</v>
          </cell>
          <cell r="CQ162" t="str">
            <v>oui</v>
          </cell>
          <cell r="CR162">
            <v>284092</v>
          </cell>
          <cell r="CT162">
            <v>2568383</v>
          </cell>
          <cell r="CX162">
            <v>2852475</v>
          </cell>
          <cell r="DE162">
            <v>87791</v>
          </cell>
          <cell r="DJ162">
            <v>87791</v>
          </cell>
          <cell r="DO162">
            <v>0</v>
          </cell>
          <cell r="DQ162">
            <v>95088</v>
          </cell>
          <cell r="DR162">
            <v>39375</v>
          </cell>
          <cell r="DS162">
            <v>134463</v>
          </cell>
          <cell r="DT162">
            <v>268926</v>
          </cell>
          <cell r="DU162">
            <v>-2495758</v>
          </cell>
          <cell r="ED162" t="str">
            <v>G:\Habitat\OPERATIONNEL HABITAT\02- Operations\Photothèque\image non disponible.jpg</v>
          </cell>
          <cell r="EE162" t="str">
            <v>G:\Habitat\OPERATIONNEL HABITAT\02- Operations\Photothèque\image non disponible.jpg</v>
          </cell>
        </row>
        <row r="163">
          <cell r="A163" t="str">
            <v>LES MANGUIERS 1</v>
          </cell>
          <cell r="B163">
            <v>9258</v>
          </cell>
          <cell r="C163" t="str">
            <v>EST</v>
          </cell>
          <cell r="D163" t="str">
            <v>Sainte-Rose</v>
          </cell>
          <cell r="E163" t="str">
            <v>VRD COMMUN /FRAFU 2</v>
          </cell>
          <cell r="F163">
            <v>20</v>
          </cell>
          <cell r="G163" t="str">
            <v>LESG</v>
          </cell>
          <cell r="J163" t="str">
            <v>IND</v>
          </cell>
          <cell r="K163" t="str">
            <v>CF</v>
          </cell>
          <cell r="L163" t="str">
            <v>SIDR</v>
          </cell>
          <cell r="M163" t="str">
            <v>maitrisé</v>
          </cell>
          <cell r="N163" t="str">
            <v>EC</v>
          </cell>
          <cell r="O163" t="str">
            <v>OS</v>
          </cell>
          <cell r="P163" t="str">
            <v>LV</v>
          </cell>
          <cell r="Q163" t="str">
            <v>EC</v>
          </cell>
          <cell r="R163">
            <v>2002</v>
          </cell>
          <cell r="T163" t="str">
            <v>ATTENTION decision ville/port</v>
          </cell>
          <cell r="U163" t="str">
            <v>DUPUIS</v>
          </cell>
          <cell r="V163" t="str">
            <v>M - LIVRE/GPA</v>
          </cell>
          <cell r="W163">
            <v>37043</v>
          </cell>
          <cell r="X163" t="str">
            <v>d</v>
          </cell>
          <cell r="Z163">
            <v>37358</v>
          </cell>
          <cell r="AA163" t="str">
            <v>o</v>
          </cell>
          <cell r="AB163" t="str">
            <v>validé</v>
          </cell>
          <cell r="AC163" t="str">
            <v/>
          </cell>
          <cell r="AD163">
            <v>0</v>
          </cell>
          <cell r="AE163">
            <v>37606</v>
          </cell>
          <cell r="AF163" t="str">
            <v>f</v>
          </cell>
          <cell r="AG163">
            <v>37613</v>
          </cell>
          <cell r="AH163">
            <v>37667</v>
          </cell>
          <cell r="AI163" t="str">
            <v>ao</v>
          </cell>
          <cell r="AJ163">
            <v>37742</v>
          </cell>
          <cell r="AK163" t="str">
            <v/>
          </cell>
          <cell r="AL163">
            <v>2.4658074697527619</v>
          </cell>
          <cell r="AM163">
            <v>2003</v>
          </cell>
          <cell r="AN163">
            <v>14</v>
          </cell>
          <cell r="AO163">
            <v>38169</v>
          </cell>
          <cell r="AP163">
            <v>39202</v>
          </cell>
          <cell r="AQ163" t="str">
            <v>li</v>
          </cell>
          <cell r="AR163">
            <v>2007</v>
          </cell>
          <cell r="CJ163" t="str">
            <v>-</v>
          </cell>
          <cell r="CK163" t="str">
            <v>-</v>
          </cell>
          <cell r="CL163" t="str">
            <v>-</v>
          </cell>
          <cell r="CM163" t="str">
            <v>-</v>
          </cell>
          <cell r="CN163">
            <v>0</v>
          </cell>
          <cell r="CQ163" t="str">
            <v>oui</v>
          </cell>
          <cell r="CX163">
            <v>0</v>
          </cell>
          <cell r="DE163">
            <v>0</v>
          </cell>
          <cell r="DJ163">
            <v>0</v>
          </cell>
          <cell r="DO163">
            <v>0</v>
          </cell>
          <cell r="DS163">
            <v>0</v>
          </cell>
          <cell r="DT163">
            <v>0</v>
          </cell>
          <cell r="DU163">
            <v>0</v>
          </cell>
          <cell r="ED163" t="str">
            <v>G:\Habitat\OPERATIONNEL HABITAT\02- Operations\Photothèque\image non disponible.jpg</v>
          </cell>
          <cell r="EE163" t="str">
            <v>G:\Habitat\OPERATIONNEL HABITAT\02- Operations\Photothèque\image non disponible.jpg</v>
          </cell>
        </row>
        <row r="164">
          <cell r="A164" t="str">
            <v>LES MANGUIERS 2</v>
          </cell>
          <cell r="B164">
            <v>9487</v>
          </cell>
          <cell r="C164" t="str">
            <v>EST</v>
          </cell>
          <cell r="D164" t="str">
            <v>Sainte-Rose</v>
          </cell>
          <cell r="E164" t="str">
            <v>VRD COMMUN /FRAFU 2</v>
          </cell>
          <cell r="F164">
            <v>20</v>
          </cell>
          <cell r="G164" t="str">
            <v>LESG</v>
          </cell>
          <cell r="J164" t="str">
            <v>IND</v>
          </cell>
          <cell r="K164" t="str">
            <v>CF</v>
          </cell>
          <cell r="L164" t="str">
            <v>SIDR</v>
          </cell>
          <cell r="M164" t="str">
            <v>sous compromis</v>
          </cell>
          <cell r="N164" t="str">
            <v>EC</v>
          </cell>
          <cell r="O164" t="str">
            <v>OS</v>
          </cell>
          <cell r="P164" t="str">
            <v>LV</v>
          </cell>
          <cell r="Q164" t="str">
            <v>EC</v>
          </cell>
          <cell r="R164">
            <v>2003</v>
          </cell>
          <cell r="T164" t="str">
            <v>Dation t3+v</v>
          </cell>
          <cell r="U164" t="str">
            <v>DUPUIS</v>
          </cell>
          <cell r="V164" t="str">
            <v>M - LIVRE/GPA</v>
          </cell>
          <cell r="W164">
            <v>37787</v>
          </cell>
          <cell r="X164" t="str">
            <v>d</v>
          </cell>
          <cell r="Z164">
            <v>37911</v>
          </cell>
          <cell r="AA164" t="str">
            <v>o</v>
          </cell>
          <cell r="AB164" t="str">
            <v>validé</v>
          </cell>
          <cell r="AC164" t="str">
            <v/>
          </cell>
          <cell r="AD164">
            <v>0</v>
          </cell>
          <cell r="AE164">
            <v>37914</v>
          </cell>
          <cell r="AF164" t="str">
            <v>f</v>
          </cell>
          <cell r="AG164">
            <v>37967</v>
          </cell>
          <cell r="AH164">
            <v>38092</v>
          </cell>
          <cell r="AI164" t="str">
            <v>ao</v>
          </cell>
          <cell r="AJ164">
            <v>38198</v>
          </cell>
          <cell r="AK164" t="str">
            <v/>
          </cell>
          <cell r="AL164">
            <v>3.485007890583903</v>
          </cell>
          <cell r="AM164">
            <v>2004</v>
          </cell>
          <cell r="AN164">
            <v>14</v>
          </cell>
          <cell r="AO164">
            <v>38625</v>
          </cell>
          <cell r="AP164">
            <v>39355</v>
          </cell>
          <cell r="AQ164" t="str">
            <v>li</v>
          </cell>
          <cell r="AR164">
            <v>2007</v>
          </cell>
          <cell r="CJ164" t="str">
            <v>-</v>
          </cell>
          <cell r="CK164" t="str">
            <v>-</v>
          </cell>
          <cell r="CL164" t="str">
            <v>-</v>
          </cell>
          <cell r="CM164" t="str">
            <v>-</v>
          </cell>
          <cell r="CN164">
            <v>0</v>
          </cell>
          <cell r="CQ164" t="str">
            <v>oui</v>
          </cell>
          <cell r="CX164">
            <v>0</v>
          </cell>
          <cell r="DE164">
            <v>0</v>
          </cell>
          <cell r="DJ164">
            <v>0</v>
          </cell>
          <cell r="DO164">
            <v>0</v>
          </cell>
          <cell r="DS164">
            <v>0</v>
          </cell>
          <cell r="DT164">
            <v>0</v>
          </cell>
          <cell r="DU164">
            <v>0</v>
          </cell>
          <cell r="ED164" t="str">
            <v>G:\Habitat\OPERATIONNEL HABITAT\02- Operations\Photothèque\image non disponible.jpg</v>
          </cell>
          <cell r="EE164" t="str">
            <v>G:\Habitat\OPERATIONNEL HABITAT\02- Operations\Photothèque\image non disponible.jpg</v>
          </cell>
        </row>
        <row r="165">
          <cell r="A165" t="str">
            <v>LES PECHEURS</v>
          </cell>
          <cell r="B165">
            <v>9730</v>
          </cell>
          <cell r="C165" t="str">
            <v>NORD</v>
          </cell>
          <cell r="D165" t="str">
            <v>Saint-Denis</v>
          </cell>
          <cell r="E165" t="str">
            <v xml:space="preserve">BAS DE LA RIVIERE </v>
          </cell>
          <cell r="F165">
            <v>30</v>
          </cell>
          <cell r="G165" t="str">
            <v>LLS</v>
          </cell>
          <cell r="J165" t="str">
            <v>COL</v>
          </cell>
          <cell r="K165" t="str">
            <v>RF</v>
          </cell>
          <cell r="L165" t="str">
            <v>SIDR</v>
          </cell>
          <cell r="M165" t="str">
            <v>maitrisé</v>
          </cell>
          <cell r="N165" t="str">
            <v>JPM</v>
          </cell>
          <cell r="O165" t="str">
            <v>PE</v>
          </cell>
          <cell r="P165" t="str">
            <v>LV</v>
          </cell>
          <cell r="Q165" t="str">
            <v>EC</v>
          </cell>
          <cell r="R165">
            <v>2010</v>
          </cell>
          <cell r="T165" t="str">
            <v>ATTENTION decision ville/port - projet à présenter à la DDE - Programmation décalée suite aux retards des travaux d'endiguement</v>
          </cell>
          <cell r="U165" t="str">
            <v>procedure formalisée</v>
          </cell>
          <cell r="V165" t="str">
            <v>C - PROGRAMME</v>
          </cell>
          <cell r="W165">
            <v>39994</v>
          </cell>
          <cell r="X165" t="str">
            <v>d</v>
          </cell>
          <cell r="Z165">
            <v>37578</v>
          </cell>
          <cell r="AA165" t="str">
            <v/>
          </cell>
          <cell r="AB165">
            <v>39979</v>
          </cell>
          <cell r="AC165" t="str">
            <v/>
          </cell>
          <cell r="AD165" t="str">
            <v>v</v>
          </cell>
          <cell r="AE165">
            <v>40359</v>
          </cell>
          <cell r="AF165" t="str">
            <v>f</v>
          </cell>
          <cell r="AG165">
            <v>37603</v>
          </cell>
          <cell r="AH165">
            <v>40344</v>
          </cell>
          <cell r="AI165" t="str">
            <v/>
          </cell>
          <cell r="AJ165">
            <v>40527</v>
          </cell>
          <cell r="AK165" t="str">
            <v/>
          </cell>
          <cell r="AL165">
            <v>6.0165702261967384</v>
          </cell>
          <cell r="AM165">
            <v>2010</v>
          </cell>
          <cell r="AN165">
            <v>16</v>
          </cell>
          <cell r="AO165">
            <v>41014</v>
          </cell>
          <cell r="AP165">
            <v>41029</v>
          </cell>
          <cell r="AQ165" t="str">
            <v/>
          </cell>
          <cell r="AR165">
            <v>2011</v>
          </cell>
          <cell r="CJ165" t="str">
            <v>-</v>
          </cell>
          <cell r="CK165" t="str">
            <v>-</v>
          </cell>
          <cell r="CL165" t="str">
            <v>-</v>
          </cell>
          <cell r="CM165" t="str">
            <v>-</v>
          </cell>
          <cell r="CN165">
            <v>0</v>
          </cell>
          <cell r="CQ165" t="str">
            <v>non</v>
          </cell>
          <cell r="CX165">
            <v>0</v>
          </cell>
          <cell r="DE165">
            <v>0</v>
          </cell>
          <cell r="DJ165">
            <v>0</v>
          </cell>
          <cell r="DO165">
            <v>0</v>
          </cell>
          <cell r="DS165">
            <v>0</v>
          </cell>
          <cell r="DT165">
            <v>0</v>
          </cell>
          <cell r="DU165">
            <v>0</v>
          </cell>
          <cell r="ED165" t="str">
            <v>G:\Habitat\OPERATIONNEL HABITAT\02- Operations\Photothèque\image non disponible.jpg</v>
          </cell>
          <cell r="EE165" t="str">
            <v>G:\Habitat\OPERATIONNEL HABITAT\02- Operations\Photothèque\image non disponible.jpg</v>
          </cell>
        </row>
        <row r="166">
          <cell r="A166" t="str">
            <v>LES PECHEURS ACC</v>
          </cell>
          <cell r="B166">
            <v>9759</v>
          </cell>
          <cell r="C166" t="str">
            <v>NORD</v>
          </cell>
          <cell r="D166" t="str">
            <v>Saint-Denis</v>
          </cell>
          <cell r="E166" t="str">
            <v xml:space="preserve">BAS DE LA RIVIERE </v>
          </cell>
          <cell r="F166">
            <v>10</v>
          </cell>
          <cell r="G166" t="str">
            <v>ACC</v>
          </cell>
          <cell r="J166" t="str">
            <v>COL</v>
          </cell>
          <cell r="K166" t="str">
            <v>RF</v>
          </cell>
          <cell r="L166" t="str">
            <v>autres</v>
          </cell>
          <cell r="M166" t="str">
            <v>sous compromis</v>
          </cell>
          <cell r="N166" t="str">
            <v>JPM</v>
          </cell>
          <cell r="O166" t="str">
            <v>PE</v>
          </cell>
          <cell r="P166" t="str">
            <v>LV</v>
          </cell>
          <cell r="R166">
            <v>2010</v>
          </cell>
          <cell r="S166">
            <v>0.25</v>
          </cell>
          <cell r="T166" t="str">
            <v>Dation t3+v</v>
          </cell>
          <cell r="U166" t="str">
            <v>procedure formalisée</v>
          </cell>
          <cell r="V166" t="str">
            <v>C - PROGRAMME</v>
          </cell>
          <cell r="W166">
            <v>39994</v>
          </cell>
          <cell r="X166" t="str">
            <v>d</v>
          </cell>
          <cell r="Y166" t="str">
            <v>9741608A0582</v>
          </cell>
          <cell r="Z166">
            <v>39749</v>
          </cell>
          <cell r="AA166" t="str">
            <v/>
          </cell>
          <cell r="AB166">
            <v>39979</v>
          </cell>
          <cell r="AC166" t="str">
            <v/>
          </cell>
          <cell r="AE166">
            <v>40360</v>
          </cell>
          <cell r="AF166" t="str">
            <v>f</v>
          </cell>
          <cell r="AH166">
            <v>40345</v>
          </cell>
          <cell r="AI166" t="str">
            <v/>
          </cell>
          <cell r="AJ166">
            <v>40252</v>
          </cell>
          <cell r="AK166" t="str">
            <v/>
          </cell>
          <cell r="AL166">
            <v>-3.0576012624934243</v>
          </cell>
          <cell r="AM166">
            <v>2010</v>
          </cell>
          <cell r="AN166">
            <v>16</v>
          </cell>
          <cell r="AO166">
            <v>40739</v>
          </cell>
          <cell r="AP166">
            <v>40754</v>
          </cell>
          <cell r="AQ166" t="str">
            <v/>
          </cell>
          <cell r="AR166">
            <v>2011</v>
          </cell>
          <cell r="BX166" t="str">
            <v>En attente accord de principe</v>
          </cell>
          <cell r="CJ166" t="str">
            <v>-</v>
          </cell>
          <cell r="CK166" t="str">
            <v>-</v>
          </cell>
          <cell r="CL166" t="str">
            <v>-</v>
          </cell>
          <cell r="CM166" t="str">
            <v>-</v>
          </cell>
          <cell r="CN166">
            <v>0</v>
          </cell>
          <cell r="CQ166" t="str">
            <v>non</v>
          </cell>
          <cell r="CX166">
            <v>0</v>
          </cell>
          <cell r="DE166">
            <v>0</v>
          </cell>
          <cell r="DJ166">
            <v>0</v>
          </cell>
          <cell r="DO166">
            <v>0</v>
          </cell>
          <cell r="DS166">
            <v>0</v>
          </cell>
          <cell r="DT166">
            <v>0</v>
          </cell>
          <cell r="DU166">
            <v>0</v>
          </cell>
          <cell r="ED166" t="str">
            <v>G:\Habitat\OPERATIONNEL HABITAT\02- Operations\Photothèque\image non disponible.jpg</v>
          </cell>
          <cell r="EE166" t="str">
            <v>G:\Habitat\OPERATIONNEL HABITAT\02- Operations\Photothèque\image non disponible.jpg</v>
          </cell>
        </row>
        <row r="167">
          <cell r="A167" t="str">
            <v>L'ETANG</v>
          </cell>
          <cell r="B167">
            <v>9432</v>
          </cell>
          <cell r="C167" t="str">
            <v>OUEST</v>
          </cell>
          <cell r="D167" t="str">
            <v>Saint-Paul</v>
          </cell>
          <cell r="E167" t="str">
            <v>RHI BOUT DE L'ETANG</v>
          </cell>
          <cell r="F167">
            <v>30</v>
          </cell>
          <cell r="G167" t="str">
            <v>LESG</v>
          </cell>
          <cell r="J167" t="str">
            <v>IND</v>
          </cell>
          <cell r="K167" t="str">
            <v>CF</v>
          </cell>
          <cell r="L167" t="str">
            <v>SIDR</v>
          </cell>
          <cell r="N167" t="str">
            <v>EC</v>
          </cell>
          <cell r="O167" t="str">
            <v>FG</v>
          </cell>
          <cell r="P167" t="str">
            <v>LV</v>
          </cell>
          <cell r="Q167" t="str">
            <v>EC</v>
          </cell>
          <cell r="R167">
            <v>2002</v>
          </cell>
          <cell r="T167" t="str">
            <v>visite GPA 2008</v>
          </cell>
          <cell r="U167" t="str">
            <v>ATELIER GAZUT</v>
          </cell>
          <cell r="V167" t="str">
            <v>M - LIVRE/GPA</v>
          </cell>
          <cell r="W167">
            <v>37432</v>
          </cell>
          <cell r="X167" t="str">
            <v>d</v>
          </cell>
          <cell r="Y167" t="str">
            <v>97441604A0446</v>
          </cell>
          <cell r="Z167">
            <v>37578</v>
          </cell>
          <cell r="AA167" t="str">
            <v>o</v>
          </cell>
          <cell r="AB167" t="str">
            <v>validé</v>
          </cell>
          <cell r="AC167" t="str">
            <v/>
          </cell>
          <cell r="AD167" t="str">
            <v/>
          </cell>
          <cell r="AE167">
            <v>38647</v>
          </cell>
          <cell r="AF167" t="str">
            <v>f</v>
          </cell>
          <cell r="AG167">
            <v>37603</v>
          </cell>
          <cell r="AH167">
            <v>37653</v>
          </cell>
          <cell r="AI167" t="str">
            <v>ao</v>
          </cell>
          <cell r="AJ167">
            <v>37742</v>
          </cell>
          <cell r="AK167" t="str">
            <v/>
          </cell>
          <cell r="AL167">
            <v>2.9260915307732773</v>
          </cell>
          <cell r="AM167">
            <v>2003</v>
          </cell>
          <cell r="AN167">
            <v>14</v>
          </cell>
          <cell r="AO167">
            <v>38169</v>
          </cell>
          <cell r="AP167">
            <v>38261</v>
          </cell>
          <cell r="AQ167" t="str">
            <v>li</v>
          </cell>
          <cell r="AR167">
            <v>2004</v>
          </cell>
          <cell r="AU167">
            <v>5</v>
          </cell>
          <cell r="AV167">
            <v>42</v>
          </cell>
          <cell r="AW167">
            <v>4</v>
          </cell>
          <cell r="AX167">
            <v>56</v>
          </cell>
          <cell r="AY167">
            <v>7</v>
          </cell>
          <cell r="AZ167">
            <v>57</v>
          </cell>
          <cell r="BA167">
            <v>15</v>
          </cell>
          <cell r="BB167">
            <v>68</v>
          </cell>
          <cell r="BE167">
            <v>9</v>
          </cell>
          <cell r="BF167">
            <v>78</v>
          </cell>
          <cell r="BG167">
            <v>3</v>
          </cell>
          <cell r="BH167">
            <v>85</v>
          </cell>
          <cell r="BK167">
            <v>43</v>
          </cell>
          <cell r="BL167">
            <v>6.18</v>
          </cell>
          <cell r="BM167">
            <v>0.82</v>
          </cell>
          <cell r="BN167">
            <v>0.2</v>
          </cell>
          <cell r="BO167" t="str">
            <v>signée</v>
          </cell>
          <cell r="BP167">
            <v>0.8</v>
          </cell>
          <cell r="BQ167" t="str">
            <v>signée</v>
          </cell>
          <cell r="BX167" t="str">
            <v>signé</v>
          </cell>
          <cell r="BY167">
            <v>3283</v>
          </cell>
          <cell r="BZ167">
            <v>4996</v>
          </cell>
          <cell r="CA167">
            <v>3428.77</v>
          </cell>
          <cell r="CE167" t="str">
            <v>ECS ind</v>
          </cell>
          <cell r="CF167">
            <v>147513.45000000001</v>
          </cell>
          <cell r="CG167">
            <v>44254.035000000003</v>
          </cell>
          <cell r="CH167">
            <v>66381.052500000005</v>
          </cell>
          <cell r="CI167">
            <v>36878.362500000003</v>
          </cell>
          <cell r="CJ167" t="str">
            <v>-</v>
          </cell>
          <cell r="CK167" t="str">
            <v>-</v>
          </cell>
          <cell r="CL167" t="str">
            <v>-</v>
          </cell>
          <cell r="CM167" t="str">
            <v>-</v>
          </cell>
          <cell r="CN167">
            <v>0</v>
          </cell>
          <cell r="CQ167" t="str">
            <v>oui</v>
          </cell>
          <cell r="CR167">
            <v>427379</v>
          </cell>
          <cell r="CT167">
            <v>2779329</v>
          </cell>
          <cell r="CX167">
            <v>0</v>
          </cell>
          <cell r="DE167">
            <v>0</v>
          </cell>
          <cell r="DJ167">
            <v>0</v>
          </cell>
          <cell r="DO167">
            <v>0</v>
          </cell>
          <cell r="DQ167">
            <v>93317</v>
          </cell>
          <cell r="DS167">
            <v>0</v>
          </cell>
          <cell r="DT167">
            <v>0</v>
          </cell>
          <cell r="DU167">
            <v>0</v>
          </cell>
          <cell r="ED167" t="str">
            <v>G:\Habitat\OPERATIONNEL HABITAT\02- Operations\Photothèque\image non disponible.jpg</v>
          </cell>
          <cell r="EE167" t="str">
            <v>G:\Habitat\OPERATIONNEL HABITAT\02- Operations\Photothèque\image non disponible.jpg</v>
          </cell>
        </row>
        <row r="168">
          <cell r="A168" t="str">
            <v>LIGNE BAMBOUS</v>
          </cell>
          <cell r="B168">
            <v>9723</v>
          </cell>
          <cell r="C168" t="str">
            <v>SUD</v>
          </cell>
          <cell r="D168" t="str">
            <v>Saint-Pierre</v>
          </cell>
          <cell r="E168" t="str">
            <v>Lotissement communal</v>
          </cell>
          <cell r="F168">
            <v>30</v>
          </cell>
          <cell r="G168" t="str">
            <v>LLTS</v>
          </cell>
          <cell r="H168" t="str">
            <v>à déposer</v>
          </cell>
          <cell r="I168" t="str">
            <v>CG5</v>
          </cell>
          <cell r="J168" t="str">
            <v>COL</v>
          </cell>
          <cell r="K168" t="str">
            <v>CF</v>
          </cell>
          <cell r="L168" t="str">
            <v>autres</v>
          </cell>
          <cell r="M168" t="str">
            <v>autres</v>
          </cell>
          <cell r="N168" t="str">
            <v>LC</v>
          </cell>
          <cell r="O168" t="str">
            <v>CA</v>
          </cell>
          <cell r="P168" t="str">
            <v>CS</v>
          </cell>
          <cell r="R168">
            <v>2008</v>
          </cell>
          <cell r="S168">
            <v>0.25</v>
          </cell>
          <cell r="T168" t="str">
            <v>modif lotissement communal?</v>
          </cell>
          <cell r="U168" t="str">
            <v>PERRAU</v>
          </cell>
          <cell r="V168" t="str">
            <v>E - APS / PC</v>
          </cell>
          <cell r="W168">
            <v>39682</v>
          </cell>
          <cell r="X168" t="str">
            <v>d</v>
          </cell>
          <cell r="Y168" t="str">
            <v>9741608A0582</v>
          </cell>
          <cell r="Z168">
            <v>39749</v>
          </cell>
          <cell r="AA168" t="str">
            <v>o</v>
          </cell>
          <cell r="AB168">
            <v>39639</v>
          </cell>
          <cell r="AC168" t="str">
            <v>v</v>
          </cell>
          <cell r="AE168">
            <v>39706</v>
          </cell>
          <cell r="AF168" t="str">
            <v>f</v>
          </cell>
          <cell r="AH168">
            <v>39995</v>
          </cell>
          <cell r="AI168" t="str">
            <v/>
          </cell>
          <cell r="AJ168">
            <v>40179</v>
          </cell>
          <cell r="AK168" t="str">
            <v/>
          </cell>
          <cell r="AL168">
            <v>6.0494476591267752</v>
          </cell>
          <cell r="AM168">
            <v>2010</v>
          </cell>
          <cell r="AN168">
            <v>14</v>
          </cell>
          <cell r="AO168">
            <v>40603</v>
          </cell>
          <cell r="AP168">
            <v>40618</v>
          </cell>
          <cell r="AQ168" t="str">
            <v/>
          </cell>
          <cell r="AR168">
            <v>2011</v>
          </cell>
          <cell r="AW168">
            <v>8</v>
          </cell>
          <cell r="AX168">
            <v>56</v>
          </cell>
          <cell r="BA168">
            <v>5</v>
          </cell>
          <cell r="BB168">
            <v>73</v>
          </cell>
          <cell r="BE168">
            <v>6</v>
          </cell>
          <cell r="BF168">
            <v>84</v>
          </cell>
          <cell r="BI168">
            <v>3</v>
          </cell>
          <cell r="BJ168">
            <v>91</v>
          </cell>
          <cell r="BK168">
            <v>22</v>
          </cell>
          <cell r="BO168" t="str">
            <v>à faire</v>
          </cell>
          <cell r="BQ168" t="str">
            <v>à faire</v>
          </cell>
          <cell r="BX168" t="str">
            <v>En attente accord de principe</v>
          </cell>
          <cell r="BY168">
            <v>1590.12</v>
          </cell>
          <cell r="BZ168">
            <v>1749</v>
          </cell>
          <cell r="CA168">
            <v>1590</v>
          </cell>
          <cell r="CE168" t="str">
            <v>ECS ind</v>
          </cell>
          <cell r="CF168">
            <v>81400</v>
          </cell>
          <cell r="CG168">
            <v>24420</v>
          </cell>
          <cell r="CH168">
            <v>36630</v>
          </cell>
          <cell r="CI168">
            <v>20350</v>
          </cell>
          <cell r="CJ168" t="str">
            <v>-</v>
          </cell>
          <cell r="CK168" t="str">
            <v>-</v>
          </cell>
          <cell r="CL168" t="str">
            <v>-</v>
          </cell>
          <cell r="CM168" t="str">
            <v>-</v>
          </cell>
          <cell r="CN168">
            <v>0</v>
          </cell>
          <cell r="CQ168" t="str">
            <v>non</v>
          </cell>
          <cell r="CX168">
            <v>0</v>
          </cell>
          <cell r="DE168">
            <v>0</v>
          </cell>
          <cell r="DJ168">
            <v>0</v>
          </cell>
          <cell r="DO168">
            <v>0</v>
          </cell>
          <cell r="DQ168">
            <v>70849</v>
          </cell>
          <cell r="DR168">
            <v>25200</v>
          </cell>
          <cell r="DS168">
            <v>0</v>
          </cell>
          <cell r="DT168">
            <v>0</v>
          </cell>
          <cell r="DU168">
            <v>0</v>
          </cell>
          <cell r="ED168" t="str">
            <v>G:\Habitat\OPERATIONNEL HABITAT\02- Operations\Photothèque\image non disponible.jpg</v>
          </cell>
          <cell r="EE168" t="str">
            <v>G:\Habitat\OPERATIONNEL HABITAT\02- Operations\Photothèque\image non disponible.jpg</v>
          </cell>
        </row>
        <row r="169">
          <cell r="A169" t="str">
            <v>LOFOTEN</v>
          </cell>
          <cell r="B169">
            <v>9504</v>
          </cell>
          <cell r="C169" t="str">
            <v>SUD</v>
          </cell>
          <cell r="D169" t="str">
            <v>Saint-Pierre</v>
          </cell>
          <cell r="E169" t="str">
            <v>CENTRE VILLE</v>
          </cell>
          <cell r="F169">
            <v>43</v>
          </cell>
          <cell r="G169" t="str">
            <v>LLS</v>
          </cell>
          <cell r="J169" t="str">
            <v>COL</v>
          </cell>
          <cell r="K169" t="str">
            <v>RF</v>
          </cell>
          <cell r="L169" t="str">
            <v>SIDR</v>
          </cell>
          <cell r="N169" t="str">
            <v>PC</v>
          </cell>
          <cell r="O169" t="str">
            <v>DL</v>
          </cell>
          <cell r="P169" t="str">
            <v>CS</v>
          </cell>
          <cell r="Q169" t="str">
            <v>AR</v>
          </cell>
          <cell r="R169">
            <v>2004</v>
          </cell>
          <cell r="T169" t="str">
            <v>visite GPA 2008</v>
          </cell>
          <cell r="U169" t="str">
            <v>DPV architecture</v>
          </cell>
          <cell r="V169" t="str">
            <v>M - LIVRE/GPA</v>
          </cell>
          <cell r="W169">
            <v>38174</v>
          </cell>
          <cell r="X169" t="str">
            <v>d</v>
          </cell>
          <cell r="Y169" t="str">
            <v>97441604A0446</v>
          </cell>
          <cell r="Z169">
            <v>38504</v>
          </cell>
          <cell r="AA169" t="str">
            <v>o</v>
          </cell>
          <cell r="AB169" t="str">
            <v>validé</v>
          </cell>
          <cell r="AC169" t="str">
            <v/>
          </cell>
          <cell r="AD169">
            <v>38265</v>
          </cell>
          <cell r="AE169">
            <v>38187</v>
          </cell>
          <cell r="AF169" t="str">
            <v>f</v>
          </cell>
          <cell r="AG169">
            <v>38589</v>
          </cell>
          <cell r="AH169">
            <v>38474</v>
          </cell>
          <cell r="AI169" t="str">
            <v>ao</v>
          </cell>
          <cell r="AJ169">
            <v>38600</v>
          </cell>
          <cell r="AK169" t="str">
            <v/>
          </cell>
          <cell r="AL169">
            <v>4.1425565491846399</v>
          </cell>
          <cell r="AM169">
            <v>2005</v>
          </cell>
          <cell r="AN169">
            <v>16</v>
          </cell>
          <cell r="AO169">
            <v>39087</v>
          </cell>
          <cell r="AP169">
            <v>39062</v>
          </cell>
          <cell r="AQ169" t="str">
            <v>li</v>
          </cell>
          <cell r="AR169">
            <v>2006</v>
          </cell>
          <cell r="AU169">
            <v>5</v>
          </cell>
          <cell r="AV169">
            <v>42</v>
          </cell>
          <cell r="AW169">
            <v>4</v>
          </cell>
          <cell r="AX169">
            <v>56</v>
          </cell>
          <cell r="AY169">
            <v>7</v>
          </cell>
          <cell r="AZ169">
            <v>57</v>
          </cell>
          <cell r="BA169">
            <v>15</v>
          </cell>
          <cell r="BB169">
            <v>68</v>
          </cell>
          <cell r="BE169">
            <v>9</v>
          </cell>
          <cell r="BF169">
            <v>78</v>
          </cell>
          <cell r="BG169">
            <v>3</v>
          </cell>
          <cell r="BH169">
            <v>85</v>
          </cell>
          <cell r="BK169">
            <v>43</v>
          </cell>
          <cell r="BL169">
            <v>6.18</v>
          </cell>
          <cell r="BM169">
            <v>0.82</v>
          </cell>
          <cell r="BN169">
            <v>0.2</v>
          </cell>
          <cell r="BO169" t="str">
            <v>signée</v>
          </cell>
          <cell r="BP169">
            <v>0.8</v>
          </cell>
          <cell r="BQ169" t="str">
            <v>signée</v>
          </cell>
          <cell r="BX169" t="str">
            <v>signé</v>
          </cell>
          <cell r="BY169">
            <v>3283</v>
          </cell>
          <cell r="BZ169">
            <v>4996</v>
          </cell>
          <cell r="CA169">
            <v>3428.77</v>
          </cell>
          <cell r="CE169" t="str">
            <v>ECS ind</v>
          </cell>
          <cell r="CF169">
            <v>147513.45000000001</v>
          </cell>
          <cell r="CG169">
            <v>44254.035000000003</v>
          </cell>
          <cell r="CH169">
            <v>66381.052500000005</v>
          </cell>
          <cell r="CI169">
            <v>36878.362500000003</v>
          </cell>
          <cell r="CJ169" t="str">
            <v>-</v>
          </cell>
          <cell r="CK169" t="str">
            <v>-</v>
          </cell>
          <cell r="CL169" t="str">
            <v>-</v>
          </cell>
          <cell r="CM169" t="str">
            <v>-</v>
          </cell>
          <cell r="CN169">
            <v>0</v>
          </cell>
          <cell r="CQ169" t="str">
            <v>oui</v>
          </cell>
          <cell r="CR169">
            <v>427379</v>
          </cell>
          <cell r="CT169">
            <v>2779329</v>
          </cell>
          <cell r="CX169">
            <v>3206708</v>
          </cell>
          <cell r="DE169">
            <v>110635.08750000001</v>
          </cell>
          <cell r="DJ169">
            <v>110635.08750000001</v>
          </cell>
          <cell r="DO169">
            <v>0</v>
          </cell>
          <cell r="DQ169">
            <v>93317</v>
          </cell>
          <cell r="DS169">
            <v>93317</v>
          </cell>
          <cell r="DT169">
            <v>186634</v>
          </cell>
          <cell r="DU169">
            <v>-2909438.9125000001</v>
          </cell>
          <cell r="ED169" t="str">
            <v>G:\Habitat\OPERATIONNEL HABITAT\02- Operations\Photothèque\images locatifs\Lofoten\Lofoten revu.jpg</v>
          </cell>
          <cell r="EE169" t="str">
            <v>G:\Habitat\OPERATIONNEL HABITAT\02- Operations\Photothèque\images locatifs\Lofoten\Lofoten-pers.jpg</v>
          </cell>
        </row>
        <row r="170">
          <cell r="A170" t="str">
            <v>MADERE</v>
          </cell>
          <cell r="B170">
            <v>9645</v>
          </cell>
          <cell r="C170" t="str">
            <v>OUEST</v>
          </cell>
          <cell r="D170" t="str">
            <v>Possession</v>
          </cell>
          <cell r="E170" t="str">
            <v>DOS D'ANE</v>
          </cell>
          <cell r="F170">
            <v>20</v>
          </cell>
          <cell r="G170" t="str">
            <v>LLTS</v>
          </cell>
          <cell r="H170" t="str">
            <v>à déposer</v>
          </cell>
          <cell r="I170" t="str">
            <v>CG5</v>
          </cell>
          <cell r="J170" t="str">
            <v>MV</v>
          </cell>
          <cell r="K170" t="str">
            <v>ACQ</v>
          </cell>
          <cell r="L170" t="str">
            <v>SIDR</v>
          </cell>
          <cell r="M170" t="str">
            <v>maitrisé</v>
          </cell>
          <cell r="N170" t="str">
            <v>JEM</v>
          </cell>
          <cell r="O170" t="str">
            <v>PE</v>
          </cell>
          <cell r="P170" t="str">
            <v>CS</v>
          </cell>
          <cell r="Q170" t="str">
            <v>RR</v>
          </cell>
          <cell r="R170">
            <v>2009</v>
          </cell>
          <cell r="S170">
            <v>0.5</v>
          </cell>
          <cell r="T170" t="str">
            <v>ppri zone rouge ???/etude idems favorable / attention financement surcout VRD</v>
          </cell>
          <cell r="U170" t="str">
            <v>D JAN</v>
          </cell>
          <cell r="V170" t="str">
            <v>D - ESQUISSES</v>
          </cell>
          <cell r="W170">
            <v>39933</v>
          </cell>
          <cell r="X170" t="str">
            <v/>
          </cell>
          <cell r="AA170" t="str">
            <v/>
          </cell>
          <cell r="AB170">
            <v>39918</v>
          </cell>
          <cell r="AC170" t="str">
            <v>v</v>
          </cell>
          <cell r="AD170">
            <v>39710</v>
          </cell>
          <cell r="AE170">
            <v>40071</v>
          </cell>
          <cell r="AF170" t="str">
            <v/>
          </cell>
          <cell r="AH170">
            <v>40040</v>
          </cell>
          <cell r="AI170" t="str">
            <v/>
          </cell>
          <cell r="AJ170">
            <v>40224</v>
          </cell>
          <cell r="AK170" t="str">
            <v/>
          </cell>
          <cell r="AL170">
            <v>6.0494476591267752</v>
          </cell>
          <cell r="AM170">
            <v>2010</v>
          </cell>
          <cell r="AN170">
            <v>10</v>
          </cell>
          <cell r="AO170">
            <v>40527</v>
          </cell>
          <cell r="AP170">
            <v>40542</v>
          </cell>
          <cell r="AQ170" t="str">
            <v/>
          </cell>
          <cell r="AR170">
            <v>2010</v>
          </cell>
          <cell r="AW170">
            <v>8</v>
          </cell>
          <cell r="AX170">
            <v>56</v>
          </cell>
          <cell r="BA170">
            <v>5</v>
          </cell>
          <cell r="BB170">
            <v>73</v>
          </cell>
          <cell r="BE170">
            <v>6</v>
          </cell>
          <cell r="BF170">
            <v>84</v>
          </cell>
          <cell r="BI170">
            <v>3</v>
          </cell>
          <cell r="BJ170">
            <v>91</v>
          </cell>
          <cell r="BK170">
            <v>22</v>
          </cell>
          <cell r="BL170">
            <v>5.49</v>
          </cell>
          <cell r="BO170" t="str">
            <v>à faire</v>
          </cell>
          <cell r="BQ170" t="str">
            <v>à faire</v>
          </cell>
          <cell r="BY170">
            <v>1590.12</v>
          </cell>
          <cell r="BZ170">
            <v>1749</v>
          </cell>
          <cell r="CA170">
            <v>1590</v>
          </cell>
          <cell r="CE170" t="str">
            <v>ECS ind</v>
          </cell>
          <cell r="CF170">
            <v>81400</v>
          </cell>
          <cell r="CG170">
            <v>24420</v>
          </cell>
          <cell r="CH170">
            <v>36630</v>
          </cell>
          <cell r="CI170">
            <v>20350</v>
          </cell>
          <cell r="CJ170" t="str">
            <v>-</v>
          </cell>
          <cell r="CK170" t="str">
            <v>-</v>
          </cell>
          <cell r="CL170" t="str">
            <v>-</v>
          </cell>
          <cell r="CM170" t="str">
            <v>-</v>
          </cell>
          <cell r="CN170">
            <v>0</v>
          </cell>
          <cell r="CO170" t="str">
            <v>199 undecies A</v>
          </cell>
          <cell r="CQ170" t="str">
            <v>non</v>
          </cell>
          <cell r="CX170">
            <v>0</v>
          </cell>
          <cell r="DE170">
            <v>61050</v>
          </cell>
          <cell r="DJ170">
            <v>61050</v>
          </cell>
          <cell r="DO170">
            <v>0</v>
          </cell>
          <cell r="DQ170">
            <v>70849</v>
          </cell>
          <cell r="DR170">
            <v>25200</v>
          </cell>
          <cell r="DS170">
            <v>96049</v>
          </cell>
          <cell r="DT170">
            <v>192098</v>
          </cell>
          <cell r="DU170">
            <v>253148</v>
          </cell>
          <cell r="ED170" t="str">
            <v>G:\Habitat\OPERATIONNEL HABITAT\02- Operations\Photothèque\image non disponible.jpg</v>
          </cell>
          <cell r="EE170" t="str">
            <v>G:\Habitat\OPERATIONNEL HABITAT\02- Operations\Photothèque\image non disponible.jpg</v>
          </cell>
        </row>
        <row r="171">
          <cell r="A171" t="str">
            <v>MAHE</v>
          </cell>
          <cell r="C171" t="str">
            <v>NORD</v>
          </cell>
          <cell r="D171" t="str">
            <v>Saint-Denis</v>
          </cell>
          <cell r="E171" t="str">
            <v>RHI HYACINTHE CARAMBOLES</v>
          </cell>
          <cell r="F171">
            <v>34</v>
          </cell>
          <cell r="G171" t="str">
            <v>LLTS</v>
          </cell>
          <cell r="J171" t="str">
            <v>MV</v>
          </cell>
          <cell r="K171" t="str">
            <v>CF</v>
          </cell>
          <cell r="L171" t="str">
            <v>SIDR</v>
          </cell>
          <cell r="N171" t="str">
            <v>JEM</v>
          </cell>
          <cell r="P171" t="str">
            <v>CS</v>
          </cell>
          <cell r="Q171" t="str">
            <v>AR</v>
          </cell>
          <cell r="R171">
            <v>2010</v>
          </cell>
          <cell r="T171" t="str">
            <v>dépend du relogement sur l'opération COCO</v>
          </cell>
          <cell r="V171" t="str">
            <v>A - NON LANCE</v>
          </cell>
          <cell r="X171" t="str">
            <v/>
          </cell>
          <cell r="AA171" t="str">
            <v/>
          </cell>
          <cell r="AC171" t="str">
            <v/>
          </cell>
          <cell r="AF171" t="str">
            <v/>
          </cell>
          <cell r="AI171" t="str">
            <v/>
          </cell>
          <cell r="AK171" t="str">
            <v/>
          </cell>
          <cell r="AL171">
            <v>0</v>
          </cell>
          <cell r="AM171" t="str">
            <v/>
          </cell>
          <cell r="AO171" t="str">
            <v/>
          </cell>
          <cell r="AP171" t="str">
            <v/>
          </cell>
          <cell r="AQ171" t="str">
            <v/>
          </cell>
          <cell r="CJ171" t="str">
            <v>-</v>
          </cell>
          <cell r="CK171" t="str">
            <v>-</v>
          </cell>
          <cell r="CL171" t="str">
            <v>-</v>
          </cell>
          <cell r="CM171" t="str">
            <v>-</v>
          </cell>
          <cell r="CN171">
            <v>0</v>
          </cell>
          <cell r="CQ171" t="str">
            <v>non</v>
          </cell>
          <cell r="CX171">
            <v>0</v>
          </cell>
          <cell r="DE171">
            <v>0</v>
          </cell>
          <cell r="DJ171">
            <v>0</v>
          </cell>
          <cell r="DO171">
            <v>0</v>
          </cell>
          <cell r="DS171">
            <v>0</v>
          </cell>
          <cell r="DT171">
            <v>0</v>
          </cell>
          <cell r="DU171">
            <v>0</v>
          </cell>
          <cell r="ED171" t="str">
            <v>G:\Habitat\OPERATIONNEL HABITAT\02- Operations\Photothèque\image non disponible.jpg</v>
          </cell>
          <cell r="EE171" t="str">
            <v>G:\Habitat\OPERATIONNEL HABITAT\02- Operations\Photothèque\image non disponible.jpg</v>
          </cell>
          <cell r="EX171" t="str">
            <v>SECTION DS</v>
          </cell>
        </row>
        <row r="172">
          <cell r="A172" t="str">
            <v>MALTE 1</v>
          </cell>
          <cell r="B172">
            <v>9639</v>
          </cell>
          <cell r="C172" t="str">
            <v>OUEST</v>
          </cell>
          <cell r="D172" t="str">
            <v>Saint-Paul</v>
          </cell>
          <cell r="E172" t="str">
            <v>RHI BOUILLON</v>
          </cell>
          <cell r="F172">
            <v>14</v>
          </cell>
          <cell r="G172" t="str">
            <v>LLTS</v>
          </cell>
          <cell r="J172" t="str">
            <v>COL</v>
          </cell>
          <cell r="K172" t="str">
            <v>CF</v>
          </cell>
          <cell r="L172" t="str">
            <v>SIDR</v>
          </cell>
          <cell r="M172" t="str">
            <v>maitrisé</v>
          </cell>
          <cell r="N172" t="str">
            <v>JEM</v>
          </cell>
          <cell r="O172" t="str">
            <v>FG</v>
          </cell>
          <cell r="P172" t="str">
            <v>CS</v>
          </cell>
          <cell r="Q172" t="str">
            <v>RR</v>
          </cell>
          <cell r="R172">
            <v>2008</v>
          </cell>
          <cell r="S172">
            <v>0.75</v>
          </cell>
          <cell r="T172" t="str">
            <v>attente decision tco/ ville/attention bornage ?</v>
          </cell>
          <cell r="U172" t="str">
            <v>ARCHITECTES DE L'EPERON</v>
          </cell>
          <cell r="V172" t="str">
            <v>G - PROJET</v>
          </cell>
          <cell r="W172">
            <v>39701</v>
          </cell>
          <cell r="X172" t="str">
            <v>d</v>
          </cell>
          <cell r="AA172" t="str">
            <v/>
          </cell>
          <cell r="AB172">
            <v>39595</v>
          </cell>
          <cell r="AC172" t="str">
            <v>v</v>
          </cell>
          <cell r="AD172">
            <v>39710</v>
          </cell>
          <cell r="AE172">
            <v>39717</v>
          </cell>
          <cell r="AF172" t="str">
            <v>f</v>
          </cell>
          <cell r="AH172">
            <v>39859</v>
          </cell>
          <cell r="AI172" t="str">
            <v>ao</v>
          </cell>
          <cell r="AJ172">
            <v>40040</v>
          </cell>
          <cell r="AK172" t="str">
            <v/>
          </cell>
          <cell r="AL172">
            <v>5.9508153603366649</v>
          </cell>
          <cell r="AM172">
            <v>2009</v>
          </cell>
          <cell r="AN172">
            <v>14</v>
          </cell>
          <cell r="AO172">
            <v>40466</v>
          </cell>
          <cell r="AP172">
            <v>40481</v>
          </cell>
          <cell r="AQ172" t="str">
            <v/>
          </cell>
          <cell r="AR172">
            <v>2010</v>
          </cell>
          <cell r="BK172">
            <v>0</v>
          </cell>
          <cell r="BL172">
            <v>5.49</v>
          </cell>
          <cell r="BO172" t="str">
            <v>à faire</v>
          </cell>
          <cell r="BQ172" t="str">
            <v>à faire</v>
          </cell>
          <cell r="CE172" t="str">
            <v>ECS ind</v>
          </cell>
          <cell r="CJ172" t="str">
            <v>SCI Saint Denis</v>
          </cell>
          <cell r="CK172" t="str">
            <v>INFI</v>
          </cell>
          <cell r="CL172">
            <v>39801</v>
          </cell>
          <cell r="CM172" t="str">
            <v>-</v>
          </cell>
          <cell r="CN172">
            <v>0</v>
          </cell>
          <cell r="CO172" t="str">
            <v>199 undecies A</v>
          </cell>
          <cell r="CQ172" t="str">
            <v>non</v>
          </cell>
          <cell r="CX172">
            <v>0</v>
          </cell>
          <cell r="DE172">
            <v>0</v>
          </cell>
          <cell r="DJ172">
            <v>0</v>
          </cell>
          <cell r="DO172">
            <v>0</v>
          </cell>
          <cell r="DQ172">
            <v>79940</v>
          </cell>
          <cell r="DR172">
            <v>18022</v>
          </cell>
          <cell r="DS172">
            <v>97962</v>
          </cell>
          <cell r="DT172">
            <v>195924</v>
          </cell>
          <cell r="DU172">
            <v>195924</v>
          </cell>
          <cell r="ED172" t="str">
            <v>G:\Habitat\OPERATIONNEL HABITAT\02- Operations\Photothèque\images locatifs\Malte\Malte.jpg</v>
          </cell>
          <cell r="EE172" t="str">
            <v>G:\Habitat\OPERATIONNEL HABITAT\02- Operations\Photothèque\images locatifs\Malte\Malte (1).jpg</v>
          </cell>
        </row>
        <row r="173">
          <cell r="A173" t="str">
            <v>MALTE 2</v>
          </cell>
          <cell r="B173">
            <v>9699</v>
          </cell>
          <cell r="C173" t="str">
            <v>OUEST</v>
          </cell>
          <cell r="D173" t="str">
            <v>Saint-Paul</v>
          </cell>
          <cell r="E173" t="str">
            <v>RHI BOUILLON</v>
          </cell>
          <cell r="F173">
            <v>8</v>
          </cell>
          <cell r="G173" t="str">
            <v>LLTS</v>
          </cell>
          <cell r="J173" t="str">
            <v>MV</v>
          </cell>
          <cell r="K173" t="str">
            <v>CF</v>
          </cell>
          <cell r="L173" t="str">
            <v>SIDR</v>
          </cell>
          <cell r="M173" t="str">
            <v>maitrisé</v>
          </cell>
          <cell r="N173" t="str">
            <v>JEM</v>
          </cell>
          <cell r="O173" t="str">
            <v>JH</v>
          </cell>
          <cell r="P173" t="str">
            <v>CC</v>
          </cell>
          <cell r="Q173" t="str">
            <v>RR</v>
          </cell>
          <cell r="R173">
            <v>2010</v>
          </cell>
          <cell r="S173">
            <v>1</v>
          </cell>
          <cell r="T173" t="str">
            <v>bornage judicière  foncier - aménageur SIDR rencontre des difficultés à liberer le terrain</v>
          </cell>
          <cell r="U173" t="str">
            <v>BERTIN LEBEIGLE</v>
          </cell>
          <cell r="V173" t="str">
            <v>A - NON LANCE</v>
          </cell>
          <cell r="W173">
            <v>38989</v>
          </cell>
          <cell r="X173" t="str">
            <v/>
          </cell>
          <cell r="Y173" t="str">
            <v>97442106A0099</v>
          </cell>
          <cell r="Z173">
            <v>39258</v>
          </cell>
          <cell r="AA173" t="str">
            <v/>
          </cell>
          <cell r="AB173">
            <v>39274</v>
          </cell>
          <cell r="AC173" t="str">
            <v/>
          </cell>
          <cell r="AD173">
            <v>39345</v>
          </cell>
          <cell r="AE173">
            <v>39294</v>
          </cell>
          <cell r="AF173" t="str">
            <v/>
          </cell>
          <cell r="AG173">
            <v>39464</v>
          </cell>
          <cell r="AH173">
            <v>39611</v>
          </cell>
          <cell r="AI173" t="str">
            <v/>
          </cell>
          <cell r="AJ173">
            <v>39845</v>
          </cell>
          <cell r="AK173" t="str">
            <v/>
          </cell>
          <cell r="AL173">
            <v>0</v>
          </cell>
          <cell r="AM173" t="str">
            <v/>
          </cell>
          <cell r="AN173">
            <v>14</v>
          </cell>
          <cell r="AO173">
            <v>40269</v>
          </cell>
          <cell r="AP173">
            <v>40284</v>
          </cell>
          <cell r="AQ173" t="str">
            <v/>
          </cell>
          <cell r="AR173">
            <v>2010</v>
          </cell>
          <cell r="BK173">
            <v>0</v>
          </cell>
          <cell r="BL173">
            <v>6.03</v>
          </cell>
          <cell r="CJ173" t="str">
            <v>-</v>
          </cell>
          <cell r="CK173" t="str">
            <v>-</v>
          </cell>
          <cell r="CL173" t="str">
            <v>-</v>
          </cell>
          <cell r="CM173" t="str">
            <v>-</v>
          </cell>
          <cell r="CN173">
            <v>0</v>
          </cell>
          <cell r="CO173" t="str">
            <v>217 undercies</v>
          </cell>
          <cell r="CQ173" t="str">
            <v>non</v>
          </cell>
          <cell r="CX173">
            <v>0</v>
          </cell>
          <cell r="DE173">
            <v>0</v>
          </cell>
          <cell r="DJ173">
            <v>0</v>
          </cell>
          <cell r="DO173">
            <v>0</v>
          </cell>
          <cell r="DS173">
            <v>0</v>
          </cell>
          <cell r="DT173">
            <v>0</v>
          </cell>
          <cell r="DU173">
            <v>0</v>
          </cell>
          <cell r="ED173" t="str">
            <v>G:\Habitat\OPERATIONNEL HABITAT\02- Operations\Photothèque\images locatifs\Malte\Malte.jpg</v>
          </cell>
          <cell r="EE173" t="str">
            <v>G:\Habitat\OPERATIONNEL HABITAT\02- Operations\Photothèque\images locatifs\Malte\Malte (2).jpg</v>
          </cell>
        </row>
        <row r="174">
          <cell r="A174" t="str">
            <v>MALTE 3</v>
          </cell>
          <cell r="C174" t="str">
            <v>OUEST</v>
          </cell>
          <cell r="D174" t="str">
            <v>Saint-Paul</v>
          </cell>
          <cell r="E174" t="str">
            <v>RHI BOUILLON</v>
          </cell>
          <cell r="F174">
            <v>10</v>
          </cell>
          <cell r="G174" t="str">
            <v>LLTS</v>
          </cell>
          <cell r="J174" t="str">
            <v>MV</v>
          </cell>
          <cell r="K174" t="str">
            <v>CF</v>
          </cell>
          <cell r="L174" t="str">
            <v>SIDR</v>
          </cell>
          <cell r="N174" t="str">
            <v>JEM</v>
          </cell>
          <cell r="O174" t="str">
            <v>PE</v>
          </cell>
          <cell r="Q174" t="str">
            <v>AR</v>
          </cell>
          <cell r="R174">
            <v>2010</v>
          </cell>
          <cell r="T174" t="str">
            <v>Aménageur SIDR rencontre des difficultés sur la libération de l'emprise</v>
          </cell>
          <cell r="U174" t="str">
            <v>procedure formalisée</v>
          </cell>
          <cell r="V174" t="str">
            <v>A - NON LANCE</v>
          </cell>
          <cell r="X174" t="str">
            <v/>
          </cell>
          <cell r="AA174" t="str">
            <v/>
          </cell>
          <cell r="AC174" t="str">
            <v/>
          </cell>
          <cell r="AF174" t="str">
            <v/>
          </cell>
          <cell r="AI174" t="str">
            <v/>
          </cell>
          <cell r="AK174" t="str">
            <v/>
          </cell>
          <cell r="AL174">
            <v>0</v>
          </cell>
          <cell r="AM174" t="str">
            <v/>
          </cell>
          <cell r="AO174" t="str">
            <v/>
          </cell>
          <cell r="AP174" t="str">
            <v/>
          </cell>
          <cell r="AQ174" t="str">
            <v/>
          </cell>
          <cell r="CJ174" t="str">
            <v>-</v>
          </cell>
          <cell r="CK174" t="str">
            <v>-</v>
          </cell>
          <cell r="CL174" t="str">
            <v>-</v>
          </cell>
          <cell r="CM174" t="str">
            <v>-</v>
          </cell>
          <cell r="CN174">
            <v>0</v>
          </cell>
          <cell r="CP174" t="str">
            <v>ANRU St Denis</v>
          </cell>
          <cell r="CQ174" t="str">
            <v>non</v>
          </cell>
          <cell r="CX174">
            <v>0</v>
          </cell>
          <cell r="DE174">
            <v>0</v>
          </cell>
          <cell r="DJ174">
            <v>0</v>
          </cell>
          <cell r="DO174">
            <v>0</v>
          </cell>
          <cell r="DS174">
            <v>0</v>
          </cell>
          <cell r="DT174">
            <v>0</v>
          </cell>
          <cell r="DU174">
            <v>0</v>
          </cell>
          <cell r="ED174" t="str">
            <v>G:\Habitat\OPERATIONNEL HABITAT\02- Operations\Photothèque\images locatifs\Malte\Malte.jpg</v>
          </cell>
          <cell r="EE174" t="str">
            <v>G:\Habitat\OPERATIONNEL HABITAT\02- Operations\Photothèque\image non disponible.jpg</v>
          </cell>
        </row>
        <row r="175">
          <cell r="A175" t="str">
            <v>MARE A POULES D'EAU</v>
          </cell>
          <cell r="B175">
            <v>9699</v>
          </cell>
          <cell r="C175" t="str">
            <v>EST</v>
          </cell>
          <cell r="D175" t="str">
            <v>Salazie</v>
          </cell>
          <cell r="E175" t="str">
            <v>MARE A POULES D'EAU</v>
          </cell>
          <cell r="F175">
            <v>14</v>
          </cell>
          <cell r="G175" t="str">
            <v>LLS</v>
          </cell>
          <cell r="J175" t="str">
            <v>MV</v>
          </cell>
          <cell r="K175" t="str">
            <v>ACQ</v>
          </cell>
          <cell r="L175" t="str">
            <v>SIDR</v>
          </cell>
          <cell r="M175" t="str">
            <v>maitrisé</v>
          </cell>
          <cell r="N175" t="str">
            <v>JPM</v>
          </cell>
          <cell r="O175" t="str">
            <v>PE</v>
          </cell>
          <cell r="P175" t="str">
            <v>CC</v>
          </cell>
          <cell r="R175">
            <v>2007</v>
          </cell>
          <cell r="S175">
            <v>1</v>
          </cell>
          <cell r="T175" t="str">
            <v>libération emprise à voir avec aménagement</v>
          </cell>
          <cell r="U175" t="str">
            <v>BERTIN LEBEIGLE</v>
          </cell>
          <cell r="V175" t="str">
            <v>J - PREPARATION MARCHES</v>
          </cell>
          <cell r="W175">
            <v>38989</v>
          </cell>
          <cell r="X175" t="str">
            <v>d</v>
          </cell>
          <cell r="Y175" t="str">
            <v>97442106A0099</v>
          </cell>
          <cell r="Z175">
            <v>39258</v>
          </cell>
          <cell r="AA175" t="str">
            <v>o</v>
          </cell>
          <cell r="AB175">
            <v>39274</v>
          </cell>
          <cell r="AC175" t="str">
            <v>v</v>
          </cell>
          <cell r="AD175">
            <v>39345</v>
          </cell>
          <cell r="AE175">
            <v>39294</v>
          </cell>
          <cell r="AF175" t="str">
            <v>f</v>
          </cell>
          <cell r="AG175">
            <v>39464</v>
          </cell>
          <cell r="AH175">
            <v>39611</v>
          </cell>
          <cell r="AI175" t="str">
            <v>ao</v>
          </cell>
          <cell r="AJ175">
            <v>39845</v>
          </cell>
          <cell r="AK175" t="str">
            <v>ch</v>
          </cell>
          <cell r="AL175">
            <v>7.6933193056286164</v>
          </cell>
          <cell r="AM175">
            <v>2009</v>
          </cell>
          <cell r="AN175">
            <v>14</v>
          </cell>
          <cell r="AO175">
            <v>40269</v>
          </cell>
          <cell r="AP175">
            <v>40284</v>
          </cell>
          <cell r="AQ175" t="str">
            <v/>
          </cell>
          <cell r="AR175">
            <v>2010</v>
          </cell>
          <cell r="BK175">
            <v>0</v>
          </cell>
          <cell r="BL175">
            <v>6.03</v>
          </cell>
          <cell r="CJ175" t="str">
            <v>SNC Salazie 2</v>
          </cell>
          <cell r="CK175" t="str">
            <v>INFI</v>
          </cell>
          <cell r="CL175">
            <v>39650</v>
          </cell>
          <cell r="CM175" t="str">
            <v>-</v>
          </cell>
          <cell r="CN175">
            <v>0</v>
          </cell>
          <cell r="CO175" t="str">
            <v>217 undercies</v>
          </cell>
          <cell r="CQ175" t="str">
            <v>non</v>
          </cell>
          <cell r="CX175">
            <v>0</v>
          </cell>
          <cell r="DE175">
            <v>0</v>
          </cell>
          <cell r="DJ175">
            <v>0</v>
          </cell>
          <cell r="DO175">
            <v>0</v>
          </cell>
          <cell r="DS175">
            <v>0</v>
          </cell>
          <cell r="DT175">
            <v>0</v>
          </cell>
          <cell r="DU175">
            <v>0</v>
          </cell>
          <cell r="ED175" t="str">
            <v>G:\Habitat\OPERATIONNEL HABITAT\02- Operations\Photothèque\image non disponible.jpg</v>
          </cell>
          <cell r="EE175" t="str">
            <v>G:\Habitat\OPERATIONNEL HABITAT\02- Operations\Photothèque\image non disponible.jpg</v>
          </cell>
        </row>
        <row r="176">
          <cell r="A176" t="str">
            <v>MONDON</v>
          </cell>
          <cell r="C176" t="str">
            <v>NORD</v>
          </cell>
          <cell r="D176" t="str">
            <v>Saint-Denis</v>
          </cell>
          <cell r="E176" t="str">
            <v>BOULEVARD MONDON</v>
          </cell>
          <cell r="F176">
            <v>60</v>
          </cell>
          <cell r="G176" t="str">
            <v>LLTS</v>
          </cell>
          <cell r="J176" t="str">
            <v>COL</v>
          </cell>
          <cell r="K176" t="str">
            <v>CF</v>
          </cell>
          <cell r="L176" t="str">
            <v>SIDR</v>
          </cell>
          <cell r="N176" t="str">
            <v>JPM</v>
          </cell>
          <cell r="O176" t="str">
            <v>PE</v>
          </cell>
          <cell r="Q176" t="str">
            <v>AR</v>
          </cell>
          <cell r="R176">
            <v>2011</v>
          </cell>
          <cell r="S176">
            <v>0</v>
          </cell>
          <cell r="T176" t="str">
            <v>Périmètre ANRU - Secteur Camélias/Vauban - PLU Ui - 7 familles à reloger sur le secteur dont 5 en LES - libération des emprises des terrains.</v>
          </cell>
          <cell r="U176" t="str">
            <v>procedure formalisée</v>
          </cell>
          <cell r="V176" t="str">
            <v>A - NON LANCE</v>
          </cell>
          <cell r="X176" t="str">
            <v/>
          </cell>
          <cell r="AA176" t="str">
            <v/>
          </cell>
          <cell r="AC176" t="str">
            <v/>
          </cell>
          <cell r="AF176" t="str">
            <v/>
          </cell>
          <cell r="AI176" t="str">
            <v/>
          </cell>
          <cell r="AK176" t="str">
            <v/>
          </cell>
          <cell r="AL176">
            <v>0</v>
          </cell>
          <cell r="AM176" t="str">
            <v/>
          </cell>
          <cell r="AO176" t="str">
            <v/>
          </cell>
          <cell r="AP176" t="str">
            <v/>
          </cell>
          <cell r="AQ176" t="str">
            <v/>
          </cell>
          <cell r="BK176">
            <v>0</v>
          </cell>
          <cell r="CJ176" t="str">
            <v>-</v>
          </cell>
          <cell r="CK176" t="str">
            <v>-</v>
          </cell>
          <cell r="CL176" t="str">
            <v>-</v>
          </cell>
          <cell r="CM176" t="str">
            <v>-</v>
          </cell>
          <cell r="CN176">
            <v>0</v>
          </cell>
          <cell r="CP176" t="str">
            <v>ANRU St Denis</v>
          </cell>
          <cell r="CQ176" t="str">
            <v>non</v>
          </cell>
          <cell r="CX176">
            <v>0</v>
          </cell>
          <cell r="DE176">
            <v>0</v>
          </cell>
          <cell r="DJ176">
            <v>0</v>
          </cell>
          <cell r="DO176">
            <v>0</v>
          </cell>
          <cell r="DS176">
            <v>0</v>
          </cell>
          <cell r="DT176">
            <v>0</v>
          </cell>
          <cell r="DU176">
            <v>0</v>
          </cell>
          <cell r="ED176" t="str">
            <v>G:\Habitat\OPERATIONNEL HABITAT\02- Operations\Photothèque\image non disponible.jpg</v>
          </cell>
          <cell r="EE176" t="str">
            <v>G:\Habitat\OPERATIONNEL HABITAT\02- Operations\Photothèque\image non disponible.jpg</v>
          </cell>
          <cell r="EX176" t="str">
            <v>DM 544-655</v>
          </cell>
        </row>
        <row r="177">
          <cell r="A177" t="str">
            <v>MONTSERRAT</v>
          </cell>
          <cell r="B177" t="str">
            <v>xxxx</v>
          </cell>
          <cell r="C177" t="str">
            <v>NORD</v>
          </cell>
          <cell r="D177" t="str">
            <v>Saint-Denis</v>
          </cell>
          <cell r="E177" t="str">
            <v>LA MONTAGNE</v>
          </cell>
          <cell r="F177">
            <v>16</v>
          </cell>
          <cell r="G177" t="str">
            <v>LESG</v>
          </cell>
          <cell r="J177" t="str">
            <v>IND</v>
          </cell>
          <cell r="K177" t="str">
            <v>CF</v>
          </cell>
          <cell r="L177" t="str">
            <v>SIDR</v>
          </cell>
          <cell r="N177" t="str">
            <v>BS</v>
          </cell>
          <cell r="O177" t="str">
            <v>Jmo</v>
          </cell>
          <cell r="Q177" t="str">
            <v>AR</v>
          </cell>
          <cell r="R177">
            <v>2012</v>
          </cell>
          <cell r="U177" t="str">
            <v>procedure formalisée</v>
          </cell>
          <cell r="V177" t="str">
            <v>B - ETUDE PRE-OP</v>
          </cell>
          <cell r="X177" t="str">
            <v/>
          </cell>
          <cell r="AA177" t="str">
            <v/>
          </cell>
          <cell r="AC177" t="str">
            <v/>
          </cell>
          <cell r="AF177" t="str">
            <v/>
          </cell>
          <cell r="AI177" t="str">
            <v/>
          </cell>
          <cell r="AK177" t="str">
            <v/>
          </cell>
          <cell r="AL177">
            <v>0</v>
          </cell>
          <cell r="AM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CJ177" t="str">
            <v>-</v>
          </cell>
          <cell r="CK177" t="str">
            <v>-</v>
          </cell>
          <cell r="CL177" t="str">
            <v>-</v>
          </cell>
          <cell r="CM177" t="str">
            <v>-</v>
          </cell>
          <cell r="CN177">
            <v>0</v>
          </cell>
          <cell r="CQ177" t="str">
            <v>non</v>
          </cell>
          <cell r="CX177">
            <v>0</v>
          </cell>
          <cell r="DE177">
            <v>0</v>
          </cell>
          <cell r="DJ177">
            <v>0</v>
          </cell>
          <cell r="DO177">
            <v>0</v>
          </cell>
          <cell r="DS177">
            <v>0</v>
          </cell>
          <cell r="DT177">
            <v>0</v>
          </cell>
          <cell r="DU177">
            <v>0</v>
          </cell>
          <cell r="ED177" t="str">
            <v>G:\Habitat\OPERATIONNEL HABITAT\02- Operations\Photothèque\image non disponible.jpg</v>
          </cell>
          <cell r="EE177" t="str">
            <v>G:\Habitat\OPERATIONNEL HABITAT\02- Operations\Photothèque\image non disponible.jpg</v>
          </cell>
          <cell r="EX177" t="str">
            <v>EL 57</v>
          </cell>
        </row>
        <row r="178">
          <cell r="A178" t="str">
            <v>MONTSERRAT b</v>
          </cell>
          <cell r="C178" t="str">
            <v>NORD</v>
          </cell>
          <cell r="D178" t="str">
            <v>Saint-Denis</v>
          </cell>
          <cell r="E178" t="str">
            <v>LA MONTAGNE</v>
          </cell>
          <cell r="F178">
            <v>57</v>
          </cell>
          <cell r="G178" t="str">
            <v>LLTS</v>
          </cell>
          <cell r="J178" t="str">
            <v>MIXT</v>
          </cell>
          <cell r="K178" t="str">
            <v>CF</v>
          </cell>
          <cell r="L178" t="str">
            <v>SIDR</v>
          </cell>
          <cell r="M178" t="str">
            <v>autres</v>
          </cell>
          <cell r="N178" t="str">
            <v>N.A.</v>
          </cell>
          <cell r="P178" t="str">
            <v>CC</v>
          </cell>
          <cell r="Q178" t="str">
            <v>AR</v>
          </cell>
          <cell r="R178">
            <v>2012</v>
          </cell>
          <cell r="S178">
            <v>0</v>
          </cell>
          <cell r="T178" t="str">
            <v>pb financt amenagement - Terrain en pente. FRAFU secondaire à mobilisé. Surcharge foncière éventuelle / convention à hauteur de 30 %. Etudes faisabilités réalisées. Réseau primaire réalisé par la CINOR. Pb de viabilisation</v>
          </cell>
          <cell r="U178" t="str">
            <v>Equation</v>
          </cell>
          <cell r="V178" t="str">
            <v>B - ETUDE PRE-OP</v>
          </cell>
          <cell r="X178" t="str">
            <v/>
          </cell>
          <cell r="Z178" t="str">
            <v>obtenu</v>
          </cell>
          <cell r="AA178" t="str">
            <v/>
          </cell>
          <cell r="AB178">
            <v>39708</v>
          </cell>
          <cell r="AC178" t="str">
            <v/>
          </cell>
          <cell r="AD178">
            <v>39710</v>
          </cell>
          <cell r="AF178" t="str">
            <v/>
          </cell>
          <cell r="AH178">
            <v>39553</v>
          </cell>
          <cell r="AI178" t="str">
            <v/>
          </cell>
          <cell r="AJ178">
            <v>39736</v>
          </cell>
          <cell r="AK178" t="str">
            <v/>
          </cell>
          <cell r="AL178">
            <v>0</v>
          </cell>
          <cell r="AM178" t="str">
            <v/>
          </cell>
          <cell r="AN178">
            <v>20</v>
          </cell>
          <cell r="AO178" t="str">
            <v/>
          </cell>
          <cell r="AP178" t="str">
            <v/>
          </cell>
          <cell r="AQ178" t="str">
            <v/>
          </cell>
          <cell r="AR178">
            <v>2010</v>
          </cell>
          <cell r="BK178">
            <v>0</v>
          </cell>
          <cell r="CJ178" t="str">
            <v>-</v>
          </cell>
          <cell r="CK178" t="str">
            <v>-</v>
          </cell>
          <cell r="CL178" t="str">
            <v>-</v>
          </cell>
          <cell r="CM178" t="str">
            <v>-</v>
          </cell>
          <cell r="CN178">
            <v>0</v>
          </cell>
          <cell r="CQ178" t="str">
            <v>non</v>
          </cell>
          <cell r="CX178">
            <v>0</v>
          </cell>
          <cell r="DE178">
            <v>0</v>
          </cell>
          <cell r="DJ178">
            <v>0</v>
          </cell>
          <cell r="DO178">
            <v>0</v>
          </cell>
          <cell r="DS178">
            <v>0</v>
          </cell>
          <cell r="DT178">
            <v>0</v>
          </cell>
          <cell r="DU178">
            <v>0</v>
          </cell>
          <cell r="DV178" t="str">
            <v>OCEANIS</v>
          </cell>
          <cell r="ED178" t="str">
            <v>G:\Habitat\OPERATIONNEL HABITAT\02- Operations\Photothèque\image non disponible.jpg</v>
          </cell>
          <cell r="EE178" t="str">
            <v>G:\Habitat\OPERATIONNEL HABITAT\02- Operations\Photothèque\image non disponible.jpg</v>
          </cell>
          <cell r="EX178" t="str">
            <v>EL 57</v>
          </cell>
        </row>
        <row r="179">
          <cell r="A179" t="str">
            <v>MURANO ex CAPRI 2</v>
          </cell>
          <cell r="B179">
            <v>9733</v>
          </cell>
          <cell r="C179" t="str">
            <v>EST</v>
          </cell>
          <cell r="D179" t="str">
            <v>Saint-Benoît</v>
          </cell>
          <cell r="E179" t="str">
            <v>ZAC ENTREE DE VILLE ST ANNE</v>
          </cell>
          <cell r="F179">
            <v>60</v>
          </cell>
          <cell r="G179" t="str">
            <v>LLTS</v>
          </cell>
          <cell r="J179" t="str">
            <v>COL</v>
          </cell>
          <cell r="K179" t="str">
            <v>CF</v>
          </cell>
          <cell r="L179" t="str">
            <v>SIDR</v>
          </cell>
          <cell r="N179" t="str">
            <v>Cla</v>
          </cell>
          <cell r="O179" t="str">
            <v>Jmo</v>
          </cell>
          <cell r="P179" t="str">
            <v>NA</v>
          </cell>
          <cell r="Q179" t="str">
            <v>AR</v>
          </cell>
          <cell r="R179">
            <v>2010</v>
          </cell>
          <cell r="T179" t="str">
            <v>Conditionné par l'acquisition foncière (voir SIDR aménagement)</v>
          </cell>
          <cell r="U179" t="str">
            <v>procedure formalisée</v>
          </cell>
          <cell r="V179" t="str">
            <v>A - NON LANCE</v>
          </cell>
          <cell r="W179">
            <v>38167</v>
          </cell>
          <cell r="X179" t="str">
            <v/>
          </cell>
          <cell r="Z179">
            <v>38315</v>
          </cell>
          <cell r="AA179" t="str">
            <v/>
          </cell>
          <cell r="AB179">
            <v>39337</v>
          </cell>
          <cell r="AC179" t="str">
            <v/>
          </cell>
          <cell r="AD179" t="str">
            <v>v</v>
          </cell>
          <cell r="AF179" t="str">
            <v/>
          </cell>
          <cell r="AH179">
            <v>38443</v>
          </cell>
          <cell r="AI179" t="str">
            <v/>
          </cell>
          <cell r="AJ179">
            <v>38534</v>
          </cell>
          <cell r="AK179" t="str">
            <v/>
          </cell>
          <cell r="AL179">
            <v>0</v>
          </cell>
          <cell r="AM179" t="str">
            <v/>
          </cell>
          <cell r="AN179">
            <v>16</v>
          </cell>
          <cell r="AO179">
            <v>39022</v>
          </cell>
          <cell r="AP179">
            <v>39037</v>
          </cell>
          <cell r="AQ179" t="str">
            <v/>
          </cell>
          <cell r="AR179">
            <v>2012</v>
          </cell>
          <cell r="CJ179" t="str">
            <v>-</v>
          </cell>
          <cell r="CK179" t="str">
            <v>-</v>
          </cell>
          <cell r="CL179" t="str">
            <v>-</v>
          </cell>
          <cell r="CM179" t="str">
            <v>-</v>
          </cell>
          <cell r="CN179">
            <v>0</v>
          </cell>
          <cell r="CQ179" t="str">
            <v>non</v>
          </cell>
          <cell r="CX179">
            <v>0</v>
          </cell>
          <cell r="DE179">
            <v>0</v>
          </cell>
          <cell r="DJ179">
            <v>0</v>
          </cell>
          <cell r="DO179">
            <v>0</v>
          </cell>
          <cell r="DS179">
            <v>0</v>
          </cell>
          <cell r="DT179">
            <v>0</v>
          </cell>
          <cell r="DU179">
            <v>0</v>
          </cell>
          <cell r="ED179" t="str">
            <v>G:\Habitat\OPERATIONNEL HABITAT\02- Operations\Photothèque\image non disponible.jpg</v>
          </cell>
          <cell r="EE179" t="str">
            <v>G:\Habitat\OPERATIONNEL HABITAT\02- Operations\Photothèque\image non disponible.jpg</v>
          </cell>
        </row>
        <row r="180">
          <cell r="A180" t="str">
            <v>OISEAUX DU PARADIS</v>
          </cell>
          <cell r="B180">
            <v>9555</v>
          </cell>
          <cell r="C180" t="str">
            <v>NORD</v>
          </cell>
          <cell r="D180" t="str">
            <v>Saint-Denis</v>
          </cell>
          <cell r="E180" t="str">
            <v>BOURBIER LES BAS</v>
          </cell>
          <cell r="F180">
            <v>63</v>
          </cell>
          <cell r="G180" t="str">
            <v>LLS</v>
          </cell>
          <cell r="J180" t="str">
            <v>COL</v>
          </cell>
          <cell r="K180" t="str">
            <v>ACQ</v>
          </cell>
          <cell r="L180" t="str">
            <v>autres</v>
          </cell>
          <cell r="M180" t="str">
            <v>autres</v>
          </cell>
          <cell r="N180" t="str">
            <v>PC</v>
          </cell>
          <cell r="O180" t="str">
            <v>JH</v>
          </cell>
          <cell r="P180" t="str">
            <v>CC</v>
          </cell>
          <cell r="R180">
            <v>2009</v>
          </cell>
          <cell r="S180">
            <v>1</v>
          </cell>
          <cell r="T180" t="str">
            <v>OCEANIS</v>
          </cell>
          <cell r="U180" t="str">
            <v>Equation</v>
          </cell>
          <cell r="V180" t="str">
            <v>J - PREPARATION MARCHES</v>
          </cell>
          <cell r="X180" t="str">
            <v/>
          </cell>
          <cell r="Y180" t="str">
            <v>97441005A0280M</v>
          </cell>
          <cell r="Z180" t="str">
            <v>obtenu</v>
          </cell>
          <cell r="AA180" t="str">
            <v/>
          </cell>
          <cell r="AB180">
            <v>39708</v>
          </cell>
          <cell r="AC180" t="str">
            <v>v</v>
          </cell>
          <cell r="AD180">
            <v>39710</v>
          </cell>
          <cell r="AF180" t="str">
            <v/>
          </cell>
          <cell r="AH180">
            <v>39553</v>
          </cell>
          <cell r="AI180" t="str">
            <v>ao</v>
          </cell>
          <cell r="AJ180">
            <v>39736</v>
          </cell>
          <cell r="AK180" t="str">
            <v>ch</v>
          </cell>
          <cell r="AL180">
            <v>6.0165702261967384</v>
          </cell>
          <cell r="AM180">
            <v>2008</v>
          </cell>
          <cell r="AN180">
            <v>20</v>
          </cell>
          <cell r="AO180">
            <v>40344</v>
          </cell>
          <cell r="AP180">
            <v>40359</v>
          </cell>
          <cell r="AQ180" t="str">
            <v/>
          </cell>
          <cell r="AR180">
            <v>2010</v>
          </cell>
          <cell r="CJ180" t="str">
            <v>-</v>
          </cell>
          <cell r="CK180" t="str">
            <v>ALCYOM</v>
          </cell>
          <cell r="CL180" t="str">
            <v>-</v>
          </cell>
          <cell r="CM180" t="str">
            <v>-</v>
          </cell>
          <cell r="CN180">
            <v>0</v>
          </cell>
          <cell r="CQ180" t="str">
            <v>non</v>
          </cell>
          <cell r="CX180">
            <v>0</v>
          </cell>
          <cell r="DE180">
            <v>0</v>
          </cell>
          <cell r="DJ180">
            <v>0</v>
          </cell>
          <cell r="DO180">
            <v>0</v>
          </cell>
          <cell r="DS180">
            <v>0</v>
          </cell>
          <cell r="DT180">
            <v>0</v>
          </cell>
          <cell r="DU180">
            <v>0</v>
          </cell>
          <cell r="DV180" t="str">
            <v>OCEANIS</v>
          </cell>
          <cell r="ED180" t="str">
            <v>G:\Habitat\OPERATIONNEL HABITAT\02- Operations\Photothèque\image non disponible.jpg</v>
          </cell>
          <cell r="EE180" t="str">
            <v>G:\Habitat\OPERATIONNEL HABITAT\02- Operations\Photothèque\image non disponible.jpg</v>
          </cell>
        </row>
        <row r="181">
          <cell r="A181" t="str">
            <v>OLYMPE 1</v>
          </cell>
          <cell r="B181">
            <v>9555</v>
          </cell>
          <cell r="C181" t="str">
            <v>EST</v>
          </cell>
          <cell r="D181" t="str">
            <v>Saint-Benoît</v>
          </cell>
          <cell r="E181" t="str">
            <v>BOURBIER LES BAS</v>
          </cell>
          <cell r="F181">
            <v>14</v>
          </cell>
          <cell r="G181" t="str">
            <v>ACC</v>
          </cell>
          <cell r="J181" t="str">
            <v>IND</v>
          </cell>
          <cell r="K181" t="str">
            <v>RF</v>
          </cell>
          <cell r="L181" t="str">
            <v>SEMAC</v>
          </cell>
          <cell r="N181" t="str">
            <v>PC</v>
          </cell>
          <cell r="O181" t="str">
            <v>JH</v>
          </cell>
          <cell r="P181" t="str">
            <v>NA</v>
          </cell>
          <cell r="R181">
            <v>2005</v>
          </cell>
          <cell r="T181" t="str">
            <v>visite GPA ok</v>
          </cell>
          <cell r="U181" t="str">
            <v>RAVAUX</v>
          </cell>
          <cell r="V181" t="str">
            <v>M - LIVRE/GPA</v>
          </cell>
          <cell r="W181">
            <v>38167</v>
          </cell>
          <cell r="X181" t="str">
            <v>d</v>
          </cell>
          <cell r="Y181" t="str">
            <v>97410 02a0297</v>
          </cell>
          <cell r="Z181">
            <v>38315</v>
          </cell>
          <cell r="AA181" t="str">
            <v>o</v>
          </cell>
          <cell r="AB181">
            <v>39337</v>
          </cell>
          <cell r="AC181" t="str">
            <v>v</v>
          </cell>
          <cell r="AD181" t="str">
            <v>v</v>
          </cell>
          <cell r="AE181">
            <v>37540</v>
          </cell>
          <cell r="AF181" t="str">
            <v/>
          </cell>
          <cell r="AG181" t="str">
            <v>O</v>
          </cell>
          <cell r="AH181">
            <v>38443</v>
          </cell>
          <cell r="AI181" t="str">
            <v>ao</v>
          </cell>
          <cell r="AJ181">
            <v>38534</v>
          </cell>
          <cell r="AK181" t="str">
            <v/>
          </cell>
          <cell r="AL181">
            <v>2.9918463966333508</v>
          </cell>
          <cell r="AM181">
            <v>2005</v>
          </cell>
          <cell r="AN181">
            <v>16</v>
          </cell>
          <cell r="AO181">
            <v>39022</v>
          </cell>
          <cell r="AP181">
            <v>39037</v>
          </cell>
          <cell r="AQ181" t="str">
            <v>li</v>
          </cell>
          <cell r="AR181">
            <v>2006</v>
          </cell>
          <cell r="AS181">
            <v>1</v>
          </cell>
          <cell r="AT181">
            <v>36</v>
          </cell>
          <cell r="AU181">
            <v>17</v>
          </cell>
          <cell r="AV181">
            <v>58</v>
          </cell>
          <cell r="AW181">
            <v>30</v>
          </cell>
          <cell r="AX181">
            <v>72</v>
          </cell>
          <cell r="AY181">
            <v>9</v>
          </cell>
          <cell r="AZ181">
            <v>88</v>
          </cell>
          <cell r="BA181">
            <v>3</v>
          </cell>
          <cell r="BB181">
            <v>97</v>
          </cell>
          <cell r="BK181">
            <v>60</v>
          </cell>
          <cell r="BL181">
            <v>3.87</v>
          </cell>
          <cell r="BM181">
            <v>0.75</v>
          </cell>
          <cell r="BN181">
            <v>0.2</v>
          </cell>
          <cell r="BO181" t="str">
            <v>signée</v>
          </cell>
          <cell r="BP181">
            <v>0.8</v>
          </cell>
          <cell r="BQ181" t="str">
            <v>signée</v>
          </cell>
          <cell r="BR181" t="str">
            <v>CG</v>
          </cell>
          <cell r="BS181">
            <v>0.15</v>
          </cell>
          <cell r="BT181" t="str">
            <v>signée</v>
          </cell>
          <cell r="BU181" t="str">
            <v>CAF</v>
          </cell>
          <cell r="BV181">
            <v>0.15</v>
          </cell>
          <cell r="BW181" t="str">
            <v>oui</v>
          </cell>
          <cell r="BX181" t="str">
            <v>signé</v>
          </cell>
          <cell r="CA181">
            <v>4362</v>
          </cell>
          <cell r="CE181" t="str">
            <v>ECS ind</v>
          </cell>
          <cell r="CF181">
            <v>145697</v>
          </cell>
          <cell r="CG181">
            <v>43709</v>
          </cell>
          <cell r="CH181">
            <v>65563</v>
          </cell>
          <cell r="CI181">
            <v>36424</v>
          </cell>
          <cell r="CJ181" t="str">
            <v>-</v>
          </cell>
          <cell r="CK181" t="str">
            <v>-</v>
          </cell>
          <cell r="CL181" t="str">
            <v>-</v>
          </cell>
          <cell r="CM181" t="str">
            <v>-</v>
          </cell>
          <cell r="CN181">
            <v>0</v>
          </cell>
          <cell r="CQ181" t="str">
            <v>oui</v>
          </cell>
          <cell r="CR181">
            <v>410835</v>
          </cell>
          <cell r="CT181">
            <v>3483380</v>
          </cell>
          <cell r="CX181">
            <v>0</v>
          </cell>
          <cell r="DE181">
            <v>0</v>
          </cell>
          <cell r="DJ181">
            <v>0</v>
          </cell>
          <cell r="DO181">
            <v>0</v>
          </cell>
          <cell r="DQ181">
            <v>198925</v>
          </cell>
          <cell r="DR181">
            <v>32500</v>
          </cell>
          <cell r="DS181">
            <v>0</v>
          </cell>
          <cell r="DT181">
            <v>0</v>
          </cell>
          <cell r="DU181">
            <v>0</v>
          </cell>
          <cell r="ED181" t="str">
            <v>G:\Habitat\OPERATIONNEL HABITAT\02- Operations\Photothèque\images accession\Villas Olympe\Une.jpg</v>
          </cell>
          <cell r="EE181" t="str">
            <v>G:\Habitat\OPERATIONNEL HABITAT\02- Operations\Photothèque\images accession\Villas Olympe\P.2.jpg</v>
          </cell>
        </row>
        <row r="182">
          <cell r="A182" t="str">
            <v>OLYMPE 2</v>
          </cell>
          <cell r="B182">
            <v>9555</v>
          </cell>
          <cell r="C182" t="str">
            <v>EST</v>
          </cell>
          <cell r="D182" t="str">
            <v>Saint-Benoît</v>
          </cell>
          <cell r="E182" t="str">
            <v>BOURBIER LES BAS</v>
          </cell>
          <cell r="F182">
            <v>6</v>
          </cell>
          <cell r="G182" t="str">
            <v>ACC</v>
          </cell>
          <cell r="H182" t="str">
            <v>signé</v>
          </cell>
          <cell r="I182" t="str">
            <v>SG 2005</v>
          </cell>
          <cell r="J182" t="str">
            <v>IND</v>
          </cell>
          <cell r="K182" t="str">
            <v>RF</v>
          </cell>
          <cell r="L182" t="str">
            <v>SIDR</v>
          </cell>
          <cell r="M182" t="str">
            <v>maitrisé</v>
          </cell>
          <cell r="N182" t="str">
            <v>PC</v>
          </cell>
          <cell r="O182" t="str">
            <v>JH</v>
          </cell>
          <cell r="P182" t="str">
            <v>NA</v>
          </cell>
          <cell r="Q182" t="str">
            <v>SM</v>
          </cell>
          <cell r="R182">
            <v>2007</v>
          </cell>
          <cell r="S182">
            <v>1</v>
          </cell>
          <cell r="T182" t="str">
            <v>retard tx/livraison 2008 2 logts</v>
          </cell>
          <cell r="U182" t="str">
            <v>RAVAUX</v>
          </cell>
          <cell r="V182" t="str">
            <v>L - CHANTIER EN COURS</v>
          </cell>
          <cell r="W182">
            <v>38553</v>
          </cell>
          <cell r="X182" t="str">
            <v/>
          </cell>
          <cell r="Y182" t="str">
            <v>97441005A0280M</v>
          </cell>
          <cell r="Z182">
            <v>39008</v>
          </cell>
          <cell r="AA182" t="str">
            <v>o</v>
          </cell>
          <cell r="AB182">
            <v>39261</v>
          </cell>
          <cell r="AC182" t="str">
            <v>v</v>
          </cell>
          <cell r="AD182" t="str">
            <v>v</v>
          </cell>
          <cell r="AE182">
            <v>38553</v>
          </cell>
          <cell r="AF182" t="str">
            <v/>
          </cell>
          <cell r="AG182">
            <v>38722</v>
          </cell>
          <cell r="AH182">
            <v>39295</v>
          </cell>
          <cell r="AI182" t="str">
            <v>ao</v>
          </cell>
          <cell r="AJ182">
            <v>39419</v>
          </cell>
          <cell r="AK182" t="str">
            <v>ch</v>
          </cell>
          <cell r="AL182">
            <v>4.0768016833245664</v>
          </cell>
          <cell r="AM182">
            <v>2007</v>
          </cell>
          <cell r="AN182">
            <v>18</v>
          </cell>
          <cell r="AO182">
            <v>39967</v>
          </cell>
          <cell r="AP182">
            <v>39982</v>
          </cell>
          <cell r="AQ182" t="str">
            <v/>
          </cell>
          <cell r="AR182">
            <v>2009</v>
          </cell>
          <cell r="AW182">
            <v>13</v>
          </cell>
          <cell r="AX182">
            <v>58.92</v>
          </cell>
          <cell r="BA182">
            <v>14</v>
          </cell>
          <cell r="BB182">
            <v>68</v>
          </cell>
          <cell r="BE182">
            <v>3</v>
          </cell>
          <cell r="BF182">
            <v>79.67</v>
          </cell>
          <cell r="BI182">
            <v>2</v>
          </cell>
          <cell r="BJ182">
            <v>89</v>
          </cell>
          <cell r="BK182">
            <v>32</v>
          </cell>
          <cell r="BL182">
            <v>4.3499999999999996</v>
          </cell>
          <cell r="BM182">
            <v>0.82</v>
          </cell>
          <cell r="BN182">
            <v>0.2</v>
          </cell>
          <cell r="BO182" t="str">
            <v>à faire</v>
          </cell>
          <cell r="BP182">
            <v>0.8</v>
          </cell>
          <cell r="BQ182" t="str">
            <v>signée</v>
          </cell>
          <cell r="BR182" t="str">
            <v>CGAL</v>
          </cell>
          <cell r="BT182" t="str">
            <v>signée</v>
          </cell>
          <cell r="BX182" t="str">
            <v>demande à faire</v>
          </cell>
          <cell r="BY182">
            <v>2148</v>
          </cell>
          <cell r="BZ182">
            <v>2940</v>
          </cell>
          <cell r="CA182">
            <v>2226</v>
          </cell>
          <cell r="CE182" t="str">
            <v>ECS ind</v>
          </cell>
          <cell r="CJ182" t="str">
            <v>-</v>
          </cell>
          <cell r="CK182" t="str">
            <v>-</v>
          </cell>
          <cell r="CL182" t="str">
            <v>-</v>
          </cell>
          <cell r="CM182" t="str">
            <v>-</v>
          </cell>
          <cell r="CN182">
            <v>0</v>
          </cell>
          <cell r="CQ182" t="str">
            <v>non</v>
          </cell>
          <cell r="CR182">
            <v>398845</v>
          </cell>
          <cell r="CT182">
            <v>2170322</v>
          </cell>
          <cell r="CX182">
            <v>0</v>
          </cell>
          <cell r="DE182">
            <v>0</v>
          </cell>
          <cell r="DJ182">
            <v>0</v>
          </cell>
          <cell r="DO182">
            <v>0</v>
          </cell>
          <cell r="DQ182">
            <v>58504</v>
          </cell>
          <cell r="DR182">
            <v>25420</v>
          </cell>
          <cell r="DS182">
            <v>0</v>
          </cell>
          <cell r="DT182">
            <v>0</v>
          </cell>
          <cell r="DU182">
            <v>0</v>
          </cell>
          <cell r="ED182" t="str">
            <v>G:\Habitat\OPERATIONNEL HABITAT\02- Operations\Photothèque\images accession\Villas Olympe\Une.jpg</v>
          </cell>
          <cell r="EE182" t="str">
            <v>G:\Habitat\OPERATIONNEL HABITAT\02- Operations\Photothèque\images accession\Villas Olympe\P.2.jpg</v>
          </cell>
        </row>
        <row r="183">
          <cell r="A183" t="str">
            <v>OSIRIS</v>
          </cell>
          <cell r="B183">
            <v>9418</v>
          </cell>
          <cell r="C183" t="str">
            <v>EST</v>
          </cell>
          <cell r="D183" t="str">
            <v>Saint-Benoît</v>
          </cell>
          <cell r="E183" t="str">
            <v>ZAC</v>
          </cell>
          <cell r="F183">
            <v>60</v>
          </cell>
          <cell r="G183" t="str">
            <v>LLTS</v>
          </cell>
          <cell r="J183" t="str">
            <v>COL</v>
          </cell>
          <cell r="K183" t="str">
            <v>CF</v>
          </cell>
          <cell r="L183" t="str">
            <v>SEMAC</v>
          </cell>
          <cell r="M183" t="str">
            <v>maitrisé</v>
          </cell>
          <cell r="N183" t="str">
            <v>CLa</v>
          </cell>
          <cell r="O183" t="str">
            <v>DL</v>
          </cell>
          <cell r="P183" t="str">
            <v>CC</v>
          </cell>
          <cell r="R183">
            <v>2002</v>
          </cell>
          <cell r="T183" t="str">
            <v>ras</v>
          </cell>
          <cell r="U183" t="str">
            <v>JAN</v>
          </cell>
          <cell r="V183" t="str">
            <v>M - LIVRE/GPA</v>
          </cell>
          <cell r="W183">
            <v>37515</v>
          </cell>
          <cell r="X183" t="str">
            <v>d</v>
          </cell>
          <cell r="Y183" t="str">
            <v>97410 02a0297</v>
          </cell>
          <cell r="Z183">
            <v>37644</v>
          </cell>
          <cell r="AA183" t="str">
            <v>o</v>
          </cell>
          <cell r="AB183" t="str">
            <v>validé</v>
          </cell>
          <cell r="AC183" t="str">
            <v/>
          </cell>
          <cell r="AD183">
            <v>39415</v>
          </cell>
          <cell r="AE183">
            <v>37540</v>
          </cell>
          <cell r="AF183" t="str">
            <v>f</v>
          </cell>
          <cell r="AG183" t="str">
            <v>O</v>
          </cell>
          <cell r="AH183">
            <v>38092</v>
          </cell>
          <cell r="AI183" t="str">
            <v>ao</v>
          </cell>
          <cell r="AJ183">
            <v>38306</v>
          </cell>
          <cell r="AK183" t="str">
            <v/>
          </cell>
          <cell r="AL183">
            <v>7.0357706470278796</v>
          </cell>
          <cell r="AM183">
            <v>2004</v>
          </cell>
          <cell r="AN183">
            <v>17</v>
          </cell>
          <cell r="AO183">
            <v>38822</v>
          </cell>
          <cell r="AP183">
            <v>38898</v>
          </cell>
          <cell r="AQ183" t="str">
            <v>li</v>
          </cell>
          <cell r="AR183">
            <v>2006</v>
          </cell>
          <cell r="AS183">
            <v>1</v>
          </cell>
          <cell r="AT183">
            <v>36</v>
          </cell>
          <cell r="AU183">
            <v>17</v>
          </cell>
          <cell r="AV183">
            <v>58</v>
          </cell>
          <cell r="AW183">
            <v>30</v>
          </cell>
          <cell r="AX183">
            <v>72</v>
          </cell>
          <cell r="AY183">
            <v>9</v>
          </cell>
          <cell r="AZ183">
            <v>88</v>
          </cell>
          <cell r="BA183">
            <v>3</v>
          </cell>
          <cell r="BB183">
            <v>97</v>
          </cell>
          <cell r="BK183">
            <v>60</v>
          </cell>
          <cell r="BL183">
            <v>3.87</v>
          </cell>
          <cell r="BM183">
            <v>0.75</v>
          </cell>
          <cell r="BN183">
            <v>0.2</v>
          </cell>
          <cell r="BO183" t="str">
            <v>signée</v>
          </cell>
          <cell r="BP183">
            <v>0.8</v>
          </cell>
          <cell r="BQ183" t="str">
            <v>signée</v>
          </cell>
          <cell r="BR183" t="str">
            <v>CG</v>
          </cell>
          <cell r="BS183">
            <v>0.15</v>
          </cell>
          <cell r="BT183" t="str">
            <v>signée</v>
          </cell>
          <cell r="BU183" t="str">
            <v>CAF</v>
          </cell>
          <cell r="BV183">
            <v>0.15</v>
          </cell>
          <cell r="BW183" t="str">
            <v>oui</v>
          </cell>
          <cell r="BX183" t="str">
            <v>signé</v>
          </cell>
          <cell r="CA183">
            <v>4362</v>
          </cell>
          <cell r="CE183" t="str">
            <v>ECS ind</v>
          </cell>
          <cell r="CF183">
            <v>145697</v>
          </cell>
          <cell r="CG183">
            <v>43709</v>
          </cell>
          <cell r="CH183">
            <v>65563</v>
          </cell>
          <cell r="CI183">
            <v>36424</v>
          </cell>
          <cell r="CJ183" t="str">
            <v>-</v>
          </cell>
          <cell r="CK183" t="str">
            <v>-</v>
          </cell>
          <cell r="CL183" t="str">
            <v>-</v>
          </cell>
          <cell r="CM183" t="str">
            <v>-</v>
          </cell>
          <cell r="CN183">
            <v>0</v>
          </cell>
          <cell r="CQ183" t="str">
            <v>oui</v>
          </cell>
          <cell r="CR183">
            <v>410835</v>
          </cell>
          <cell r="CT183">
            <v>3483380</v>
          </cell>
          <cell r="CX183">
            <v>3894215</v>
          </cell>
          <cell r="DE183">
            <v>109272</v>
          </cell>
          <cell r="DJ183">
            <v>109272</v>
          </cell>
          <cell r="DO183">
            <v>0</v>
          </cell>
          <cell r="DQ183">
            <v>198925</v>
          </cell>
          <cell r="DR183">
            <v>32500</v>
          </cell>
          <cell r="DS183">
            <v>231425</v>
          </cell>
          <cell r="DT183">
            <v>462850</v>
          </cell>
          <cell r="DU183">
            <v>-3322093</v>
          </cell>
          <cell r="ED183" t="str">
            <v>G:\Habitat\OPERATIONNEL HABITAT\02- Operations\Photothèque\images locatifs\Osiris\osiris pers 1.jpg</v>
          </cell>
          <cell r="EE183" t="str">
            <v>G:\Habitat\OPERATIONNEL HABITAT\02- Operations\Photothèque\images locatifs\Osiris\osisiris pers 2.jpg</v>
          </cell>
        </row>
        <row r="184">
          <cell r="A184" t="str">
            <v>PAILLE EN QUEUE</v>
          </cell>
          <cell r="B184">
            <v>9604</v>
          </cell>
          <cell r="C184" t="str">
            <v>NORD</v>
          </cell>
          <cell r="D184" t="str">
            <v>Saint-Denis</v>
          </cell>
          <cell r="E184" t="str">
            <v>RHI PETITE ILE</v>
          </cell>
          <cell r="F184">
            <v>32</v>
          </cell>
          <cell r="G184" t="str">
            <v>LLTS</v>
          </cell>
          <cell r="H184" t="str">
            <v>signé</v>
          </cell>
          <cell r="I184" t="str">
            <v>SG 2005</v>
          </cell>
          <cell r="J184" t="str">
            <v>COL</v>
          </cell>
          <cell r="K184" t="str">
            <v>CF</v>
          </cell>
          <cell r="L184" t="str">
            <v>SIDR</v>
          </cell>
          <cell r="N184" t="str">
            <v>JPM</v>
          </cell>
          <cell r="O184" t="str">
            <v>JMO</v>
          </cell>
          <cell r="P184" t="str">
            <v>CC</v>
          </cell>
          <cell r="Q184" t="str">
            <v>SM</v>
          </cell>
          <cell r="R184">
            <v>2005</v>
          </cell>
          <cell r="T184" t="str">
            <v>reception DGI 15/12/2008</v>
          </cell>
          <cell r="U184" t="str">
            <v>ATELIER GAZUT</v>
          </cell>
          <cell r="V184" t="str">
            <v>L - CHANTIER EN COURS</v>
          </cell>
          <cell r="W184">
            <v>38553</v>
          </cell>
          <cell r="X184" t="str">
            <v>d</v>
          </cell>
          <cell r="Y184" t="str">
            <v>97441105A0410</v>
          </cell>
          <cell r="Z184">
            <v>38693</v>
          </cell>
          <cell r="AA184" t="str">
            <v>o</v>
          </cell>
          <cell r="AB184" t="str">
            <v>validé</v>
          </cell>
          <cell r="AC184" t="str">
            <v/>
          </cell>
          <cell r="AD184">
            <v>39415</v>
          </cell>
          <cell r="AE184">
            <v>38553</v>
          </cell>
          <cell r="AF184" t="str">
            <v>f</v>
          </cell>
          <cell r="AG184">
            <v>38722</v>
          </cell>
          <cell r="AH184">
            <v>38842</v>
          </cell>
          <cell r="AI184" t="str">
            <v>ao</v>
          </cell>
          <cell r="AJ184">
            <v>39444</v>
          </cell>
          <cell r="AK184" t="str">
            <v/>
          </cell>
          <cell r="AL184">
            <v>19.792214623882167</v>
          </cell>
          <cell r="AM184">
            <v>2007</v>
          </cell>
          <cell r="AN184">
            <v>13</v>
          </cell>
          <cell r="AO184">
            <v>39797</v>
          </cell>
          <cell r="AP184">
            <v>39845</v>
          </cell>
          <cell r="AQ184" t="str">
            <v>li</v>
          </cell>
          <cell r="AR184">
            <v>2009</v>
          </cell>
          <cell r="AW184">
            <v>13</v>
          </cell>
          <cell r="AX184">
            <v>58.92</v>
          </cell>
          <cell r="BA184">
            <v>14</v>
          </cell>
          <cell r="BB184">
            <v>68</v>
          </cell>
          <cell r="BE184">
            <v>3</v>
          </cell>
          <cell r="BF184">
            <v>79.67</v>
          </cell>
          <cell r="BI184">
            <v>2</v>
          </cell>
          <cell r="BJ184">
            <v>89</v>
          </cell>
          <cell r="BK184">
            <v>32</v>
          </cell>
          <cell r="BL184">
            <v>4.3499999999999996</v>
          </cell>
          <cell r="BM184">
            <v>0.82</v>
          </cell>
          <cell r="BN184">
            <v>0.2</v>
          </cell>
          <cell r="BO184" t="str">
            <v>à faire</v>
          </cell>
          <cell r="BP184">
            <v>0.8</v>
          </cell>
          <cell r="BQ184" t="str">
            <v>signée</v>
          </cell>
          <cell r="BR184" t="str">
            <v>CGAL</v>
          </cell>
          <cell r="BT184" t="str">
            <v>signée</v>
          </cell>
          <cell r="BX184" t="str">
            <v>demande à faire</v>
          </cell>
          <cell r="BY184">
            <v>2148</v>
          </cell>
          <cell r="BZ184">
            <v>2940</v>
          </cell>
          <cell r="CA184">
            <v>2226</v>
          </cell>
          <cell r="CE184" t="str">
            <v>ECS ind</v>
          </cell>
          <cell r="CJ184" t="str">
            <v>-</v>
          </cell>
          <cell r="CK184" t="str">
            <v>-</v>
          </cell>
          <cell r="CL184" t="str">
            <v>-</v>
          </cell>
          <cell r="CM184" t="str">
            <v>-</v>
          </cell>
          <cell r="CN184">
            <v>0</v>
          </cell>
          <cell r="CQ184" t="str">
            <v>oui</v>
          </cell>
          <cell r="CR184">
            <v>398845</v>
          </cell>
          <cell r="CT184">
            <v>2170322</v>
          </cell>
          <cell r="CX184">
            <v>2569167</v>
          </cell>
          <cell r="DE184">
            <v>0</v>
          </cell>
          <cell r="DJ184">
            <v>0</v>
          </cell>
          <cell r="DO184">
            <v>0</v>
          </cell>
          <cell r="DQ184">
            <v>58504</v>
          </cell>
          <cell r="DR184">
            <v>25420</v>
          </cell>
          <cell r="DS184">
            <v>83924</v>
          </cell>
          <cell r="DT184">
            <v>167848</v>
          </cell>
          <cell r="DU184">
            <v>-2401319</v>
          </cell>
          <cell r="ED184" t="str">
            <v>G:\Habitat\OPERATIONNEL HABITAT\02- Operations\Photothèque\images locatifs\Paille en queue\PERS amont.jpg</v>
          </cell>
          <cell r="EE184" t="str">
            <v>G:\Habitat\OPERATIONNEL HABITAT\02- Operations\Photothèque\images locatifs\Paille en queue\PERS AVAL.jpg</v>
          </cell>
        </row>
        <row r="185">
          <cell r="A185" t="str">
            <v>PARC D'AMANDINE</v>
          </cell>
          <cell r="B185">
            <v>9628</v>
          </cell>
          <cell r="C185" t="str">
            <v>NORD</v>
          </cell>
          <cell r="D185" t="str">
            <v>Saint-Denis</v>
          </cell>
          <cell r="E185" t="str">
            <v>ST FRANCOIS</v>
          </cell>
          <cell r="F185">
            <v>25</v>
          </cell>
          <cell r="G185" t="str">
            <v>ACC</v>
          </cell>
          <cell r="J185" t="str">
            <v>IND</v>
          </cell>
          <cell r="K185" t="str">
            <v>RF</v>
          </cell>
          <cell r="L185" t="str">
            <v>SIDR</v>
          </cell>
          <cell r="M185" t="str">
            <v>maitrisé</v>
          </cell>
          <cell r="N185" t="str">
            <v>PC</v>
          </cell>
          <cell r="O185" t="str">
            <v>JH</v>
          </cell>
          <cell r="P185" t="str">
            <v>NA</v>
          </cell>
          <cell r="Q185" t="str">
            <v>SM</v>
          </cell>
          <cell r="R185">
            <v>2006</v>
          </cell>
          <cell r="T185" t="str">
            <v>Livraison 8 logts fin 2008</v>
          </cell>
          <cell r="U185" t="str">
            <v>RAVAUX</v>
          </cell>
          <cell r="V185" t="str">
            <v>L - CHANTIER EN COURS</v>
          </cell>
          <cell r="W185">
            <v>38980</v>
          </cell>
          <cell r="X185" t="str">
            <v>d</v>
          </cell>
          <cell r="Y185" t="str">
            <v>97441106A0478</v>
          </cell>
          <cell r="Z185">
            <v>39244</v>
          </cell>
          <cell r="AA185" t="str">
            <v>o</v>
          </cell>
          <cell r="AB185" t="str">
            <v>ok</v>
          </cell>
          <cell r="AC185" t="str">
            <v/>
          </cell>
          <cell r="AD185">
            <v>39415</v>
          </cell>
          <cell r="AE185">
            <v>37554</v>
          </cell>
          <cell r="AF185" t="str">
            <v/>
          </cell>
          <cell r="AG185">
            <v>38695</v>
          </cell>
          <cell r="AH185">
            <v>39522</v>
          </cell>
          <cell r="AI185" t="str">
            <v>ao</v>
          </cell>
          <cell r="AJ185">
            <v>39583</v>
          </cell>
          <cell r="AK185" t="str">
            <v>ch</v>
          </cell>
          <cell r="AL185">
            <v>2.005523408732246</v>
          </cell>
          <cell r="AM185">
            <v>2008</v>
          </cell>
          <cell r="AN185">
            <v>16</v>
          </cell>
          <cell r="AO185">
            <v>40071</v>
          </cell>
          <cell r="AP185">
            <v>40086</v>
          </cell>
          <cell r="AQ185" t="str">
            <v/>
          </cell>
          <cell r="AR185">
            <v>2009</v>
          </cell>
          <cell r="CJ185" t="str">
            <v>-</v>
          </cell>
          <cell r="CK185" t="str">
            <v>-</v>
          </cell>
          <cell r="CL185" t="str">
            <v>-</v>
          </cell>
          <cell r="CM185" t="str">
            <v>-</v>
          </cell>
          <cell r="CN185">
            <v>0</v>
          </cell>
          <cell r="CQ185" t="str">
            <v>non</v>
          </cell>
          <cell r="CX185">
            <v>0</v>
          </cell>
          <cell r="DE185">
            <v>0</v>
          </cell>
          <cell r="DJ185">
            <v>0</v>
          </cell>
          <cell r="DO185">
            <v>0</v>
          </cell>
          <cell r="DS185">
            <v>0</v>
          </cell>
          <cell r="DT185">
            <v>0</v>
          </cell>
          <cell r="DU185">
            <v>0</v>
          </cell>
          <cell r="ED185" t="str">
            <v>G:\Habitat\OPERATIONNEL HABITAT\02- Operations\Photothèque\image non disponible.jpg</v>
          </cell>
          <cell r="EE185" t="str">
            <v>G:\Habitat\OPERATIONNEL HABITAT\02- Operations\Photothèque\image non disponible.jpg</v>
          </cell>
        </row>
        <row r="186">
          <cell r="A186" t="str">
            <v>PETIT SAINT PIERRE</v>
          </cell>
          <cell r="B186">
            <v>9431</v>
          </cell>
          <cell r="C186" t="str">
            <v>EST</v>
          </cell>
          <cell r="D186" t="str">
            <v>Saint-Benoît</v>
          </cell>
          <cell r="E186" t="str">
            <v>VRD COMMUN /FRAFU 2</v>
          </cell>
          <cell r="F186">
            <v>22</v>
          </cell>
          <cell r="G186" t="str">
            <v>LESG</v>
          </cell>
          <cell r="J186" t="str">
            <v>IND</v>
          </cell>
          <cell r="K186" t="str">
            <v>CF</v>
          </cell>
          <cell r="L186" t="str">
            <v>SIDR</v>
          </cell>
          <cell r="M186" t="str">
            <v>maitrisé</v>
          </cell>
          <cell r="N186" t="str">
            <v>N.A.</v>
          </cell>
          <cell r="O186" t="str">
            <v>OS</v>
          </cell>
          <cell r="P186" t="str">
            <v>LV</v>
          </cell>
          <cell r="Q186" t="str">
            <v>EC</v>
          </cell>
          <cell r="R186">
            <v>2002</v>
          </cell>
          <cell r="T186" t="str">
            <v>déblocage libération foncier sep 2008 pour 4 lots</v>
          </cell>
          <cell r="U186" t="str">
            <v>ATELIER GAZUT</v>
          </cell>
          <cell r="V186" t="str">
            <v>M - LIVRE/GPA</v>
          </cell>
          <cell r="W186">
            <v>37455</v>
          </cell>
          <cell r="X186" t="str">
            <v>d</v>
          </cell>
          <cell r="Y186" t="str">
            <v>9741005a0508</v>
          </cell>
          <cell r="Z186">
            <v>37575</v>
          </cell>
          <cell r="AA186" t="str">
            <v>o</v>
          </cell>
          <cell r="AB186" t="str">
            <v>validé</v>
          </cell>
          <cell r="AC186" t="str">
            <v/>
          </cell>
          <cell r="AD186">
            <v>39415</v>
          </cell>
          <cell r="AE186">
            <v>37554</v>
          </cell>
          <cell r="AF186" t="str">
            <v>f</v>
          </cell>
          <cell r="AG186">
            <v>37614</v>
          </cell>
          <cell r="AH186">
            <v>38092</v>
          </cell>
          <cell r="AI186" t="str">
            <v>ao</v>
          </cell>
          <cell r="AJ186">
            <v>38163</v>
          </cell>
          <cell r="AK186" t="str">
            <v/>
          </cell>
          <cell r="AL186">
            <v>2.3342977380326144</v>
          </cell>
          <cell r="AM186">
            <v>2004</v>
          </cell>
          <cell r="AN186">
            <v>14</v>
          </cell>
          <cell r="AO186">
            <v>38589</v>
          </cell>
          <cell r="AP186">
            <v>38898</v>
          </cell>
          <cell r="AQ186" t="str">
            <v>li</v>
          </cell>
          <cell r="AR186">
            <v>2006</v>
          </cell>
          <cell r="CJ186" t="str">
            <v>-</v>
          </cell>
          <cell r="CK186" t="str">
            <v>-</v>
          </cell>
          <cell r="CL186" t="str">
            <v>-</v>
          </cell>
          <cell r="CM186" t="str">
            <v>-</v>
          </cell>
          <cell r="CN186">
            <v>0</v>
          </cell>
          <cell r="CQ186" t="str">
            <v>oui</v>
          </cell>
          <cell r="CX186">
            <v>0</v>
          </cell>
          <cell r="DE186">
            <v>0</v>
          </cell>
          <cell r="DJ186">
            <v>0</v>
          </cell>
          <cell r="DO186">
            <v>0</v>
          </cell>
          <cell r="DS186">
            <v>0</v>
          </cell>
          <cell r="DT186">
            <v>0</v>
          </cell>
          <cell r="DU186">
            <v>0</v>
          </cell>
          <cell r="ED186" t="str">
            <v>G:\Habitat\OPERATIONNEL HABITAT\02- Operations\Photothèque\image non disponible.jpg</v>
          </cell>
          <cell r="EE186" t="str">
            <v>G:\Habitat\OPERATIONNEL HABITAT\02- Operations\Photothèque\image non disponible.jpg</v>
          </cell>
        </row>
        <row r="187">
          <cell r="A187" t="str">
            <v>PETITE ILE 1.2</v>
          </cell>
          <cell r="B187">
            <v>9621</v>
          </cell>
          <cell r="C187" t="str">
            <v>NORD</v>
          </cell>
          <cell r="D187" t="str">
            <v>Saint-Denis</v>
          </cell>
          <cell r="E187" t="str">
            <v>RHI PETITE ILE</v>
          </cell>
          <cell r="F187">
            <v>2</v>
          </cell>
          <cell r="G187" t="str">
            <v>LESG</v>
          </cell>
          <cell r="J187" t="str">
            <v>IND</v>
          </cell>
          <cell r="K187" t="str">
            <v>CF</v>
          </cell>
          <cell r="L187" t="str">
            <v>SIDR</v>
          </cell>
          <cell r="M187" t="str">
            <v>maitrisé</v>
          </cell>
          <cell r="N187" t="str">
            <v>BS</v>
          </cell>
          <cell r="O187" t="str">
            <v>OS</v>
          </cell>
          <cell r="P187" t="str">
            <v>LV</v>
          </cell>
          <cell r="Q187" t="str">
            <v>SM</v>
          </cell>
          <cell r="R187">
            <v>2005</v>
          </cell>
          <cell r="T187" t="str">
            <v>liquidation STRAD/</v>
          </cell>
          <cell r="U187" t="str">
            <v>ATELIER GAZUT</v>
          </cell>
          <cell r="V187" t="str">
            <v>M - LIVRE/GPA</v>
          </cell>
          <cell r="W187">
            <v>38610</v>
          </cell>
          <cell r="X187" t="str">
            <v>d</v>
          </cell>
          <cell r="Y187" t="str">
            <v>9741105a0508</v>
          </cell>
          <cell r="Z187">
            <v>38833</v>
          </cell>
          <cell r="AA187" t="str">
            <v>o</v>
          </cell>
          <cell r="AB187" t="str">
            <v>validé</v>
          </cell>
          <cell r="AC187" t="str">
            <v/>
          </cell>
          <cell r="AD187">
            <v>39415</v>
          </cell>
          <cell r="AE187">
            <v>37554</v>
          </cell>
          <cell r="AF187" t="str">
            <v>f</v>
          </cell>
          <cell r="AG187">
            <v>38695</v>
          </cell>
          <cell r="AH187">
            <v>38913</v>
          </cell>
          <cell r="AI187" t="str">
            <v>ao</v>
          </cell>
          <cell r="AJ187">
            <v>39049</v>
          </cell>
          <cell r="AK187" t="str">
            <v/>
          </cell>
          <cell r="AL187">
            <v>4.4713308784850074</v>
          </cell>
          <cell r="AM187">
            <v>2006</v>
          </cell>
          <cell r="AN187">
            <v>25</v>
          </cell>
          <cell r="AO187">
            <v>39810</v>
          </cell>
          <cell r="AP187">
            <v>39825</v>
          </cell>
          <cell r="AQ187" t="str">
            <v>li</v>
          </cell>
          <cell r="AR187">
            <v>2009</v>
          </cell>
          <cell r="CJ187" t="str">
            <v>-</v>
          </cell>
          <cell r="CK187" t="str">
            <v>-</v>
          </cell>
          <cell r="CL187" t="str">
            <v>-</v>
          </cell>
          <cell r="CM187" t="str">
            <v>-</v>
          </cell>
          <cell r="CN187">
            <v>0</v>
          </cell>
          <cell r="CQ187" t="str">
            <v>oui</v>
          </cell>
          <cell r="CX187">
            <v>0</v>
          </cell>
          <cell r="DE187">
            <v>0</v>
          </cell>
          <cell r="DJ187">
            <v>0</v>
          </cell>
          <cell r="DO187">
            <v>0</v>
          </cell>
          <cell r="DS187">
            <v>0</v>
          </cell>
          <cell r="DT187">
            <v>0</v>
          </cell>
          <cell r="DU187">
            <v>0</v>
          </cell>
          <cell r="ED187" t="str">
            <v>G:\Habitat\OPERATIONNEL HABITAT\02- Operations\Photothèque\image non disponible.jpg</v>
          </cell>
          <cell r="EE187" t="str">
            <v>G:\Habitat\OPERATIONNEL HABITAT\02- Operations\Photothèque\image non disponible.jpg</v>
          </cell>
        </row>
        <row r="188">
          <cell r="A188" t="str">
            <v>PETITE ILE 1.6</v>
          </cell>
          <cell r="B188">
            <v>9621</v>
          </cell>
          <cell r="C188" t="str">
            <v>NORD</v>
          </cell>
          <cell r="D188" t="str">
            <v>Saint-Denis</v>
          </cell>
          <cell r="E188" t="str">
            <v>RHI PETITE ILE</v>
          </cell>
          <cell r="F188">
            <v>6</v>
          </cell>
          <cell r="G188" t="str">
            <v>LESG</v>
          </cell>
          <cell r="J188" t="str">
            <v>IND</v>
          </cell>
          <cell r="K188" t="str">
            <v>CF</v>
          </cell>
          <cell r="L188" t="str">
            <v>SIDR</v>
          </cell>
          <cell r="M188" t="str">
            <v>maitrisé</v>
          </cell>
          <cell r="N188" t="str">
            <v>BS</v>
          </cell>
          <cell r="O188" t="str">
            <v>OS</v>
          </cell>
          <cell r="P188" t="str">
            <v>LV</v>
          </cell>
          <cell r="Q188" t="str">
            <v>SM</v>
          </cell>
          <cell r="R188">
            <v>2005</v>
          </cell>
          <cell r="T188" t="str">
            <v>déblocage libération foncier sep 2008 pour 4 lots</v>
          </cell>
          <cell r="U188" t="str">
            <v>ATELIER GAZUT</v>
          </cell>
          <cell r="V188" t="str">
            <v>K - OS TRAVAUX</v>
          </cell>
          <cell r="W188">
            <v>38201</v>
          </cell>
          <cell r="X188" t="str">
            <v>d</v>
          </cell>
          <cell r="Y188" t="str">
            <v>9741005a0508</v>
          </cell>
          <cell r="Z188">
            <v>38833</v>
          </cell>
          <cell r="AA188" t="str">
            <v>o</v>
          </cell>
          <cell r="AB188" t="str">
            <v>validé</v>
          </cell>
          <cell r="AC188" t="str">
            <v/>
          </cell>
          <cell r="AD188" t="str">
            <v>v</v>
          </cell>
          <cell r="AE188">
            <v>37554</v>
          </cell>
          <cell r="AF188" t="str">
            <v>f</v>
          </cell>
          <cell r="AG188">
            <v>38695</v>
          </cell>
          <cell r="AH188">
            <v>38913</v>
          </cell>
          <cell r="AI188" t="str">
            <v>ao</v>
          </cell>
          <cell r="AJ188">
            <v>39721</v>
          </cell>
          <cell r="AK188" t="str">
            <v>ch</v>
          </cell>
          <cell r="AL188">
            <v>26.564965807469754</v>
          </cell>
          <cell r="AM188">
            <v>2008</v>
          </cell>
          <cell r="AN188">
            <v>27</v>
          </cell>
          <cell r="AO188">
            <v>40542</v>
          </cell>
          <cell r="AP188">
            <v>40557</v>
          </cell>
          <cell r="AQ188" t="str">
            <v/>
          </cell>
          <cell r="AR188">
            <v>2011</v>
          </cell>
          <cell r="CJ188" t="str">
            <v>-</v>
          </cell>
          <cell r="CK188" t="str">
            <v>-</v>
          </cell>
          <cell r="CL188" t="str">
            <v>-</v>
          </cell>
          <cell r="CM188" t="str">
            <v>-</v>
          </cell>
          <cell r="CN188">
            <v>0</v>
          </cell>
          <cell r="CQ188" t="str">
            <v>non</v>
          </cell>
          <cell r="CX188">
            <v>0</v>
          </cell>
          <cell r="DE188">
            <v>0</v>
          </cell>
          <cell r="DJ188">
            <v>0</v>
          </cell>
          <cell r="DO188">
            <v>0</v>
          </cell>
          <cell r="DS188">
            <v>0</v>
          </cell>
          <cell r="DT188">
            <v>0</v>
          </cell>
          <cell r="DU188">
            <v>0</v>
          </cell>
          <cell r="ED188" t="str">
            <v>G:\Habitat\OPERATIONNEL HABITAT\02- Operations\Photothèque\image non disponible.jpg</v>
          </cell>
          <cell r="EE188" t="str">
            <v>G:\Habitat\OPERATIONNEL HABITAT\02- Operations\Photothèque\image non disponible.jpg</v>
          </cell>
        </row>
        <row r="189">
          <cell r="A189" t="str">
            <v>PHENIX</v>
          </cell>
          <cell r="B189">
            <v>9443</v>
          </cell>
          <cell r="C189" t="str">
            <v>EST</v>
          </cell>
          <cell r="D189" t="str">
            <v>Saint-Benoît</v>
          </cell>
          <cell r="E189" t="str">
            <v>AME LA CAYENNE</v>
          </cell>
          <cell r="F189">
            <v>20</v>
          </cell>
          <cell r="G189" t="str">
            <v>LLTS</v>
          </cell>
          <cell r="J189" t="str">
            <v>COL</v>
          </cell>
          <cell r="K189" t="str">
            <v>RF</v>
          </cell>
          <cell r="M189" t="str">
            <v>maitrisé</v>
          </cell>
          <cell r="N189" t="str">
            <v>JPM</v>
          </cell>
          <cell r="O189" t="str">
            <v>JMO</v>
          </cell>
          <cell r="P189" t="str">
            <v>CC</v>
          </cell>
          <cell r="R189">
            <v>2009</v>
          </cell>
          <cell r="T189" t="str">
            <v>Logement et agence est SIDR - autorisation de la commune a obtenir</v>
          </cell>
          <cell r="U189" t="str">
            <v>D JAN</v>
          </cell>
          <cell r="V189" t="str">
            <v>D - ESQUISSES</v>
          </cell>
          <cell r="W189">
            <v>39994</v>
          </cell>
          <cell r="X189" t="str">
            <v>d</v>
          </cell>
          <cell r="Y189" t="str">
            <v>97412 02A0239/M1</v>
          </cell>
          <cell r="Z189">
            <v>37574</v>
          </cell>
          <cell r="AA189" t="str">
            <v/>
          </cell>
          <cell r="AB189">
            <v>39979</v>
          </cell>
          <cell r="AC189" t="str">
            <v/>
          </cell>
          <cell r="AE189">
            <v>40086</v>
          </cell>
          <cell r="AF189" t="str">
            <v>f</v>
          </cell>
          <cell r="AG189" t="str">
            <v>O</v>
          </cell>
          <cell r="AH189">
            <v>40071</v>
          </cell>
          <cell r="AI189" t="str">
            <v/>
          </cell>
          <cell r="AJ189">
            <v>37792</v>
          </cell>
          <cell r="AK189" t="str">
            <v/>
          </cell>
          <cell r="AL189">
            <v>-1317.4316149395056</v>
          </cell>
          <cell r="AM189" t="str">
            <v/>
          </cell>
          <cell r="AN189">
            <v>14</v>
          </cell>
          <cell r="AO189">
            <v>38280</v>
          </cell>
          <cell r="AP189">
            <v>38323</v>
          </cell>
          <cell r="AQ189" t="str">
            <v/>
          </cell>
          <cell r="AR189">
            <v>2004</v>
          </cell>
          <cell r="BO189" t="str">
            <v>signée</v>
          </cell>
          <cell r="BQ189" t="str">
            <v>signée</v>
          </cell>
          <cell r="BX189" t="str">
            <v>signé</v>
          </cell>
          <cell r="CA189">
            <v>3032</v>
          </cell>
          <cell r="CE189" t="str">
            <v>ECS ind</v>
          </cell>
          <cell r="CF189">
            <v>101801</v>
          </cell>
          <cell r="CG189">
            <v>30540</v>
          </cell>
          <cell r="CH189">
            <v>45810</v>
          </cell>
          <cell r="CI189">
            <v>25450</v>
          </cell>
          <cell r="CJ189" t="str">
            <v>-</v>
          </cell>
          <cell r="CK189" t="str">
            <v>-</v>
          </cell>
          <cell r="CL189" t="str">
            <v>-</v>
          </cell>
          <cell r="CM189" t="str">
            <v>-</v>
          </cell>
          <cell r="CN189">
            <v>0</v>
          </cell>
          <cell r="CQ189" t="str">
            <v>non</v>
          </cell>
          <cell r="CT189">
            <v>2271205</v>
          </cell>
          <cell r="CX189">
            <v>0</v>
          </cell>
          <cell r="DE189">
            <v>0</v>
          </cell>
          <cell r="DJ189">
            <v>0</v>
          </cell>
          <cell r="DO189">
            <v>0</v>
          </cell>
          <cell r="DQ189">
            <v>82000</v>
          </cell>
          <cell r="DR189">
            <v>25450</v>
          </cell>
          <cell r="DS189">
            <v>0</v>
          </cell>
          <cell r="DT189">
            <v>0</v>
          </cell>
          <cell r="DU189">
            <v>0</v>
          </cell>
          <cell r="ED189" t="str">
            <v>G:\Habitat\OPERATIONNEL HABITAT\02- Operations\Photothèque\image non disponible.jpg</v>
          </cell>
          <cell r="EE189" t="str">
            <v>G:\Habitat\OPERATIONNEL HABITAT\02- Operations\Photothèque\image non disponible.jpg</v>
          </cell>
        </row>
        <row r="190">
          <cell r="A190" t="str">
            <v>PIM PIM</v>
          </cell>
          <cell r="B190">
            <v>9556</v>
          </cell>
          <cell r="C190" t="str">
            <v>EST</v>
          </cell>
          <cell r="D190" t="str">
            <v>Saint-André</v>
          </cell>
          <cell r="E190" t="str">
            <v>ZAC CRESSONIERE</v>
          </cell>
          <cell r="F190">
            <v>12</v>
          </cell>
          <cell r="G190" t="str">
            <v>LESG</v>
          </cell>
          <cell r="J190" t="str">
            <v>IND</v>
          </cell>
          <cell r="K190" t="str">
            <v>CF</v>
          </cell>
          <cell r="L190" t="str">
            <v>SIDR</v>
          </cell>
          <cell r="M190" t="str">
            <v>non maitrisé</v>
          </cell>
          <cell r="N190" t="str">
            <v>BS</v>
          </cell>
          <cell r="O190" t="str">
            <v>OS</v>
          </cell>
          <cell r="P190" t="str">
            <v>LV</v>
          </cell>
          <cell r="Q190" t="str">
            <v>SPG</v>
          </cell>
          <cell r="R190">
            <v>2004</v>
          </cell>
          <cell r="S190">
            <v>1</v>
          </cell>
          <cell r="T190" t="str">
            <v>PPRI etude de sol</v>
          </cell>
          <cell r="U190" t="str">
            <v>ATELIER GAZUT</v>
          </cell>
          <cell r="V190" t="str">
            <v>M - LIVRE/GPA</v>
          </cell>
          <cell r="W190">
            <v>38201</v>
          </cell>
          <cell r="X190" t="str">
            <v>d</v>
          </cell>
          <cell r="Y190" t="str">
            <v>97440904a0370</v>
          </cell>
          <cell r="Z190">
            <v>38776</v>
          </cell>
          <cell r="AA190" t="str">
            <v>o</v>
          </cell>
          <cell r="AB190" t="str">
            <v>validé</v>
          </cell>
          <cell r="AC190" t="str">
            <v/>
          </cell>
          <cell r="AD190">
            <v>0</v>
          </cell>
          <cell r="AE190">
            <v>38229</v>
          </cell>
          <cell r="AF190" t="str">
            <v>f</v>
          </cell>
          <cell r="AG190">
            <v>38349</v>
          </cell>
          <cell r="AH190">
            <v>38913</v>
          </cell>
          <cell r="AI190" t="str">
            <v>ao</v>
          </cell>
          <cell r="AJ190">
            <v>39128</v>
          </cell>
          <cell r="AK190" t="str">
            <v/>
          </cell>
          <cell r="AL190">
            <v>7.0686480799579172</v>
          </cell>
          <cell r="AM190">
            <v>2007</v>
          </cell>
          <cell r="AN190">
            <v>14</v>
          </cell>
          <cell r="AO190">
            <v>39629</v>
          </cell>
          <cell r="AP190">
            <v>39644</v>
          </cell>
          <cell r="AQ190" t="str">
            <v>li</v>
          </cell>
          <cell r="AR190">
            <v>2008</v>
          </cell>
          <cell r="BK190">
            <v>0</v>
          </cell>
          <cell r="BL190">
            <v>5.03</v>
          </cell>
          <cell r="CJ190" t="str">
            <v>-</v>
          </cell>
          <cell r="CK190" t="str">
            <v>-</v>
          </cell>
          <cell r="CL190" t="str">
            <v>-</v>
          </cell>
          <cell r="CM190" t="str">
            <v>-</v>
          </cell>
          <cell r="CN190">
            <v>0</v>
          </cell>
          <cell r="CO190" t="str">
            <v>199 undecies A</v>
          </cell>
          <cell r="CQ190" t="str">
            <v>oui</v>
          </cell>
          <cell r="CX190">
            <v>0</v>
          </cell>
          <cell r="DE190">
            <v>0</v>
          </cell>
          <cell r="DJ190">
            <v>0</v>
          </cell>
          <cell r="DO190">
            <v>0</v>
          </cell>
          <cell r="DS190">
            <v>0</v>
          </cell>
          <cell r="DT190">
            <v>0</v>
          </cell>
          <cell r="DU190">
            <v>0</v>
          </cell>
          <cell r="ED190" t="str">
            <v>G:\Habitat\OPERATIONNEL HABITAT\02- Operations\Photothèque\image non disponible.jpg</v>
          </cell>
          <cell r="EE190" t="str">
            <v>G:\Habitat\OPERATIONNEL HABITAT\02- Operations\Photothèque\image non disponible.jpg</v>
          </cell>
        </row>
        <row r="191">
          <cell r="A191" t="str">
            <v>PIROGUES</v>
          </cell>
          <cell r="B191">
            <v>9443</v>
          </cell>
          <cell r="C191" t="str">
            <v>SUD</v>
          </cell>
          <cell r="D191" t="str">
            <v>Saint-Joseph</v>
          </cell>
          <cell r="E191" t="str">
            <v>AME LA CAYENNE</v>
          </cell>
          <cell r="F191">
            <v>44</v>
          </cell>
          <cell r="G191" t="str">
            <v>LLTS</v>
          </cell>
          <cell r="J191" t="str">
            <v>COL</v>
          </cell>
          <cell r="K191" t="str">
            <v>RF</v>
          </cell>
          <cell r="N191" t="str">
            <v>JPM</v>
          </cell>
          <cell r="O191" t="str">
            <v>GG</v>
          </cell>
          <cell r="P191" t="str">
            <v>CC</v>
          </cell>
          <cell r="R191">
            <v>2002</v>
          </cell>
          <cell r="T191" t="str">
            <v>trx reprise CE sol en cours/ SODURE 1 logt/nouvelle expertise attente raport</v>
          </cell>
          <cell r="U191" t="str">
            <v>ARCHITECTES DE L'EPERON</v>
          </cell>
          <cell r="V191" t="str">
            <v>M - LIVRE/GPA</v>
          </cell>
          <cell r="W191">
            <v>37432</v>
          </cell>
          <cell r="X191" t="str">
            <v>d</v>
          </cell>
          <cell r="Y191" t="str">
            <v>97412 02A0239/M1</v>
          </cell>
          <cell r="Z191">
            <v>37574</v>
          </cell>
          <cell r="AA191" t="str">
            <v>o</v>
          </cell>
          <cell r="AB191" t="str">
            <v>validé</v>
          </cell>
          <cell r="AC191" t="str">
            <v/>
          </cell>
          <cell r="AE191">
            <v>37540</v>
          </cell>
          <cell r="AF191" t="str">
            <v>f</v>
          </cell>
          <cell r="AG191" t="str">
            <v>O</v>
          </cell>
          <cell r="AH191">
            <v>37669</v>
          </cell>
          <cell r="AI191" t="str">
            <v>ao</v>
          </cell>
          <cell r="AJ191">
            <v>37792</v>
          </cell>
          <cell r="AK191" t="str">
            <v/>
          </cell>
          <cell r="AL191">
            <v>4.0439242503945287</v>
          </cell>
          <cell r="AM191">
            <v>2003</v>
          </cell>
          <cell r="AN191">
            <v>16</v>
          </cell>
          <cell r="AO191">
            <v>38280</v>
          </cell>
          <cell r="AP191">
            <v>38323</v>
          </cell>
          <cell r="AQ191" t="str">
            <v>li</v>
          </cell>
          <cell r="AR191">
            <v>2004</v>
          </cell>
          <cell r="BO191" t="str">
            <v>signée</v>
          </cell>
          <cell r="BQ191" t="str">
            <v>signée</v>
          </cell>
          <cell r="BX191" t="str">
            <v>signé</v>
          </cell>
          <cell r="CA191">
            <v>3032</v>
          </cell>
          <cell r="CE191" t="str">
            <v>ECS ind</v>
          </cell>
          <cell r="CF191">
            <v>101801</v>
          </cell>
          <cell r="CG191">
            <v>30540</v>
          </cell>
          <cell r="CH191">
            <v>45810</v>
          </cell>
          <cell r="CI191">
            <v>25450</v>
          </cell>
          <cell r="CJ191" t="str">
            <v>-</v>
          </cell>
          <cell r="CK191" t="str">
            <v>-</v>
          </cell>
          <cell r="CL191" t="str">
            <v>-</v>
          </cell>
          <cell r="CM191" t="str">
            <v>-</v>
          </cell>
          <cell r="CN191">
            <v>0</v>
          </cell>
          <cell r="CQ191" t="str">
            <v>oui</v>
          </cell>
          <cell r="CT191">
            <v>2271205</v>
          </cell>
          <cell r="CX191">
            <v>2271205</v>
          </cell>
          <cell r="DE191">
            <v>76350</v>
          </cell>
          <cell r="DJ191">
            <v>76350</v>
          </cell>
          <cell r="DO191">
            <v>0</v>
          </cell>
          <cell r="DQ191">
            <v>82000</v>
          </cell>
          <cell r="DR191">
            <v>25450</v>
          </cell>
          <cell r="DS191">
            <v>107450</v>
          </cell>
          <cell r="DT191">
            <v>214900</v>
          </cell>
          <cell r="DU191">
            <v>-1979955</v>
          </cell>
          <cell r="ED191" t="str">
            <v>G:\Habitat\OPERATIONNEL HABITAT\02- Operations\Photothèque\image non disponible.jpg</v>
          </cell>
          <cell r="EE191" t="str">
            <v>G:\Habitat\OPERATIONNEL HABITAT\02- Operations\Photothèque\image non disponible.jpg</v>
          </cell>
        </row>
        <row r="192">
          <cell r="A192" t="str">
            <v>PITAYA ex GOTLAND</v>
          </cell>
          <cell r="B192">
            <v>9697</v>
          </cell>
          <cell r="C192" t="str">
            <v>EST</v>
          </cell>
          <cell r="D192" t="str">
            <v>Saint-André</v>
          </cell>
          <cell r="E192" t="str">
            <v>ZAC FAYARD</v>
          </cell>
          <cell r="F192">
            <v>66</v>
          </cell>
          <cell r="G192" t="str">
            <v>LLTS</v>
          </cell>
          <cell r="J192" t="str">
            <v>COL</v>
          </cell>
          <cell r="K192" t="str">
            <v>CF</v>
          </cell>
          <cell r="L192" t="str">
            <v>SEDRE</v>
          </cell>
          <cell r="M192" t="str">
            <v>non maitrisé</v>
          </cell>
          <cell r="N192" t="str">
            <v>CLa</v>
          </cell>
          <cell r="O192" t="str">
            <v>JMO</v>
          </cell>
          <cell r="P192" t="str">
            <v>CC</v>
          </cell>
          <cell r="R192">
            <v>2007</v>
          </cell>
          <cell r="S192">
            <v>1</v>
          </cell>
          <cell r="T192" t="str">
            <v>PPRI etude de sol</v>
          </cell>
          <cell r="U192" t="str">
            <v>SAULNIER</v>
          </cell>
          <cell r="V192" t="str">
            <v>H - APPEL D'OFFRES</v>
          </cell>
          <cell r="W192">
            <v>39352</v>
          </cell>
          <cell r="X192" t="str">
            <v>d</v>
          </cell>
          <cell r="Y192" t="str">
            <v>97440907a0531</v>
          </cell>
          <cell r="Z192">
            <v>39471</v>
          </cell>
          <cell r="AA192" t="str">
            <v>o</v>
          </cell>
          <cell r="AB192">
            <v>39337</v>
          </cell>
          <cell r="AC192" t="str">
            <v>v</v>
          </cell>
          <cell r="AD192">
            <v>39597</v>
          </cell>
          <cell r="AE192">
            <v>39353</v>
          </cell>
          <cell r="AF192" t="str">
            <v>f</v>
          </cell>
          <cell r="AG192">
            <v>39464</v>
          </cell>
          <cell r="AH192">
            <v>39722</v>
          </cell>
          <cell r="AI192" t="str">
            <v>ao</v>
          </cell>
          <cell r="AJ192">
            <v>39864</v>
          </cell>
          <cell r="AK192" t="str">
            <v>ch</v>
          </cell>
          <cell r="AL192">
            <v>4.6685954760652288</v>
          </cell>
          <cell r="AM192">
            <v>2009</v>
          </cell>
          <cell r="AN192">
            <v>18</v>
          </cell>
          <cell r="AO192">
            <v>40410</v>
          </cell>
          <cell r="AP192">
            <v>40425</v>
          </cell>
          <cell r="AQ192" t="str">
            <v/>
          </cell>
          <cell r="AR192">
            <v>2010</v>
          </cell>
          <cell r="BK192">
            <v>0</v>
          </cell>
          <cell r="BL192">
            <v>5.03</v>
          </cell>
          <cell r="CJ192" t="str">
            <v>SCI Saint Pierre</v>
          </cell>
          <cell r="CK192" t="str">
            <v>INFI</v>
          </cell>
          <cell r="CL192">
            <v>39773</v>
          </cell>
          <cell r="CM192" t="str">
            <v>-</v>
          </cell>
          <cell r="CN192">
            <v>0</v>
          </cell>
          <cell r="CO192" t="str">
            <v>199 undecies A</v>
          </cell>
          <cell r="CQ192" t="str">
            <v>non</v>
          </cell>
          <cell r="CX192">
            <v>0</v>
          </cell>
          <cell r="DE192">
            <v>0</v>
          </cell>
          <cell r="DJ192">
            <v>0</v>
          </cell>
          <cell r="DO192">
            <v>0</v>
          </cell>
          <cell r="DS192">
            <v>0</v>
          </cell>
          <cell r="DT192">
            <v>0</v>
          </cell>
          <cell r="DU192">
            <v>0</v>
          </cell>
          <cell r="ED192" t="str">
            <v>G:\Habitat\OPERATIONNEL HABITAT\02- Operations\Photothèque\image non disponible.jpg</v>
          </cell>
          <cell r="EE192" t="str">
            <v>G:\Habitat\OPERATIONNEL HABITAT\02- Operations\Photothèque\image non disponible.jpg</v>
          </cell>
        </row>
        <row r="193">
          <cell r="A193" t="str">
            <v>PITON HYACINTHE</v>
          </cell>
          <cell r="B193">
            <v>9417</v>
          </cell>
          <cell r="C193" t="str">
            <v>SUD</v>
          </cell>
          <cell r="D193" t="str">
            <v>Tampon</v>
          </cell>
          <cell r="E193" t="str">
            <v>ZAC BELLEPIERRE</v>
          </cell>
          <cell r="F193">
            <v>30</v>
          </cell>
          <cell r="G193" t="str">
            <v>LESG</v>
          </cell>
          <cell r="J193" t="str">
            <v>IND</v>
          </cell>
          <cell r="K193" t="str">
            <v>CF</v>
          </cell>
          <cell r="L193" t="str">
            <v>SIDR</v>
          </cell>
          <cell r="N193" t="str">
            <v>N.A.</v>
          </cell>
          <cell r="O193" t="str">
            <v>SV</v>
          </cell>
          <cell r="P193" t="str">
            <v>CS</v>
          </cell>
          <cell r="R193">
            <v>2011</v>
          </cell>
          <cell r="T193" t="str">
            <v>Etude de faisabilité financée par DDE  - en attente de la décision de financement</v>
          </cell>
          <cell r="V193" t="str">
            <v>B - ETUDE PRE-OP</v>
          </cell>
          <cell r="AA193" t="str">
            <v/>
          </cell>
          <cell r="AC193" t="str">
            <v/>
          </cell>
          <cell r="AI193" t="str">
            <v/>
          </cell>
          <cell r="AK193" t="str">
            <v/>
          </cell>
          <cell r="AL193">
            <v>0</v>
          </cell>
          <cell r="AO193">
            <v>39568</v>
          </cell>
          <cell r="AP193">
            <v>39583</v>
          </cell>
          <cell r="AQ193" t="str">
            <v/>
          </cell>
          <cell r="AR193">
            <v>2008</v>
          </cell>
          <cell r="CJ193" t="str">
            <v>-</v>
          </cell>
          <cell r="CK193" t="str">
            <v>-</v>
          </cell>
          <cell r="CL193" t="str">
            <v>-</v>
          </cell>
          <cell r="CM193" t="str">
            <v>-</v>
          </cell>
          <cell r="CN193">
            <v>0</v>
          </cell>
          <cell r="CQ193" t="str">
            <v>non</v>
          </cell>
          <cell r="CX193">
            <v>0</v>
          </cell>
          <cell r="DE193">
            <v>0</v>
          </cell>
          <cell r="DJ193">
            <v>0</v>
          </cell>
          <cell r="DO193">
            <v>0</v>
          </cell>
          <cell r="DS193">
            <v>0</v>
          </cell>
          <cell r="DT193">
            <v>0</v>
          </cell>
          <cell r="DU193">
            <v>0</v>
          </cell>
          <cell r="ED193" t="str">
            <v>G:\Habitat\OPERATIONNEL HABITAT\02- Operations\Photothèque\image non disponible.jpg</v>
          </cell>
          <cell r="EE193" t="str">
            <v>G:\Habitat\OPERATIONNEL HABITAT\02- Operations\Photothèque\image non disponible.jpg</v>
          </cell>
        </row>
        <row r="194">
          <cell r="A194" t="str">
            <v>PITON HYACINTHE b</v>
          </cell>
          <cell r="B194">
            <v>9417</v>
          </cell>
          <cell r="C194" t="str">
            <v>SUD</v>
          </cell>
          <cell r="D194" t="str">
            <v>Tampon</v>
          </cell>
          <cell r="E194" t="str">
            <v>ZAC BELLEPIERRE</v>
          </cell>
          <cell r="F194">
            <v>30</v>
          </cell>
          <cell r="G194" t="str">
            <v>LLS</v>
          </cell>
          <cell r="J194" t="str">
            <v>MIXT</v>
          </cell>
          <cell r="K194" t="str">
            <v>CF</v>
          </cell>
          <cell r="L194" t="str">
            <v>SIDR</v>
          </cell>
          <cell r="M194" t="str">
            <v>maitrisé</v>
          </cell>
          <cell r="N194" t="str">
            <v>N.A.</v>
          </cell>
          <cell r="O194" t="str">
            <v>SV</v>
          </cell>
          <cell r="P194" t="str">
            <v>CS</v>
          </cell>
          <cell r="R194">
            <v>2011</v>
          </cell>
          <cell r="T194" t="str">
            <v>Etude de faisabilité financée par DDE  - en attente de la décision de financement</v>
          </cell>
          <cell r="U194" t="str">
            <v>GOETZ</v>
          </cell>
          <cell r="V194" t="str">
            <v>B - ETUDE PRE-OP</v>
          </cell>
          <cell r="W194">
            <v>38176</v>
          </cell>
          <cell r="X194" t="str">
            <v>d</v>
          </cell>
          <cell r="Y194" t="str">
            <v>97441104A0332</v>
          </cell>
          <cell r="Z194">
            <v>38357</v>
          </cell>
          <cell r="AA194" t="str">
            <v/>
          </cell>
          <cell r="AB194" t="str">
            <v>validé</v>
          </cell>
          <cell r="AC194" t="str">
            <v/>
          </cell>
          <cell r="AD194">
            <v>38687</v>
          </cell>
          <cell r="AE194">
            <v>38615</v>
          </cell>
          <cell r="AF194" t="str">
            <v>f</v>
          </cell>
          <cell r="AG194">
            <v>38805</v>
          </cell>
          <cell r="AH194">
            <v>38582</v>
          </cell>
          <cell r="AI194" t="str">
            <v/>
          </cell>
          <cell r="AJ194">
            <v>38819</v>
          </cell>
          <cell r="AK194" t="str">
            <v/>
          </cell>
          <cell r="AL194">
            <v>0</v>
          </cell>
          <cell r="AM194">
            <v>2006</v>
          </cell>
          <cell r="AN194">
            <v>17</v>
          </cell>
          <cell r="AO194">
            <v>39337</v>
          </cell>
          <cell r="AP194">
            <v>39431</v>
          </cell>
          <cell r="AQ194" t="str">
            <v/>
          </cell>
          <cell r="AR194">
            <v>2007</v>
          </cell>
          <cell r="AS194">
            <v>4</v>
          </cell>
          <cell r="AT194">
            <v>28.4</v>
          </cell>
          <cell r="AW194">
            <v>9</v>
          </cell>
          <cell r="AX194">
            <v>56.12</v>
          </cell>
          <cell r="BA194">
            <v>20</v>
          </cell>
          <cell r="BB194">
            <v>66.42</v>
          </cell>
          <cell r="BE194">
            <v>4</v>
          </cell>
          <cell r="BF194">
            <v>76</v>
          </cell>
          <cell r="BI194">
            <v>3</v>
          </cell>
          <cell r="BJ194">
            <v>105.18</v>
          </cell>
          <cell r="BK194">
            <v>40</v>
          </cell>
          <cell r="BL194">
            <v>8.5</v>
          </cell>
          <cell r="BM194">
            <v>0.8</v>
          </cell>
          <cell r="BN194">
            <v>0.2</v>
          </cell>
          <cell r="BO194" t="str">
            <v>signée</v>
          </cell>
          <cell r="BP194">
            <v>0.8</v>
          </cell>
          <cell r="BQ194" t="str">
            <v>signée</v>
          </cell>
          <cell r="BX194" t="str">
            <v>émis signature garants en cours</v>
          </cell>
          <cell r="BY194">
            <v>2815</v>
          </cell>
          <cell r="BZ194">
            <v>4080</v>
          </cell>
          <cell r="CA194">
            <v>2828.48</v>
          </cell>
          <cell r="CE194" t="str">
            <v>ECS ind</v>
          </cell>
          <cell r="CF194">
            <v>108178</v>
          </cell>
          <cell r="CI194" t="str">
            <v>C le21/01/2008</v>
          </cell>
          <cell r="CJ194" t="str">
            <v>-</v>
          </cell>
          <cell r="CK194" t="str">
            <v>-</v>
          </cell>
          <cell r="CL194" t="str">
            <v>-</v>
          </cell>
          <cell r="CM194" t="str">
            <v>-</v>
          </cell>
          <cell r="CN194">
            <v>0</v>
          </cell>
          <cell r="CQ194" t="str">
            <v>non</v>
          </cell>
          <cell r="CR194">
            <v>408801</v>
          </cell>
          <cell r="CT194">
            <v>2991824</v>
          </cell>
          <cell r="CX194">
            <v>0</v>
          </cell>
          <cell r="DE194">
            <v>0</v>
          </cell>
          <cell r="DJ194">
            <v>0</v>
          </cell>
          <cell r="DO194">
            <v>0</v>
          </cell>
          <cell r="DQ194">
            <v>101100</v>
          </cell>
          <cell r="DR194">
            <v>40000</v>
          </cell>
          <cell r="DS194">
            <v>0</v>
          </cell>
          <cell r="DT194">
            <v>0</v>
          </cell>
          <cell r="DU194">
            <v>0</v>
          </cell>
          <cell r="ED194" t="str">
            <v>G:\Habitat\OPERATIONNEL HABITAT\02- Operations\Photothèque\image non disponible.jpg</v>
          </cell>
          <cell r="EE194" t="str">
            <v>G:\Habitat\OPERATIONNEL HABITAT\02- Operations\Photothèque\image non disponible.jpg</v>
          </cell>
        </row>
        <row r="195">
          <cell r="A195" t="str">
            <v>PITON MADORE  bat A et B</v>
          </cell>
          <cell r="B195">
            <v>9417</v>
          </cell>
          <cell r="C195" t="str">
            <v>NORD</v>
          </cell>
          <cell r="D195" t="str">
            <v>Saint-Denis</v>
          </cell>
          <cell r="E195" t="str">
            <v>ZAC BELLEPIERRE</v>
          </cell>
          <cell r="F195">
            <v>28</v>
          </cell>
          <cell r="G195" t="str">
            <v>PLS</v>
          </cell>
          <cell r="J195" t="str">
            <v>COL</v>
          </cell>
          <cell r="K195" t="str">
            <v>CF</v>
          </cell>
          <cell r="L195" t="str">
            <v>SIDR</v>
          </cell>
          <cell r="M195" t="str">
            <v>maitrisé</v>
          </cell>
          <cell r="N195" t="str">
            <v>BZ</v>
          </cell>
          <cell r="O195" t="str">
            <v>SV</v>
          </cell>
          <cell r="P195" t="str">
            <v>CS</v>
          </cell>
          <cell r="Q195" t="str">
            <v>AR</v>
          </cell>
          <cell r="R195">
            <v>2005</v>
          </cell>
          <cell r="T195" t="str">
            <v>pb de propriété foncière à régler avec la commune/temoin/ loyer</v>
          </cell>
          <cell r="U195" t="str">
            <v>D. MASSON</v>
          </cell>
          <cell r="V195" t="str">
            <v>M - LIVRE/GPA</v>
          </cell>
          <cell r="W195">
            <v>38530</v>
          </cell>
          <cell r="X195" t="str">
            <v>d</v>
          </cell>
          <cell r="Y195" t="str">
            <v>97441105A0345</v>
          </cell>
          <cell r="Z195">
            <v>38398</v>
          </cell>
          <cell r="AA195" t="str">
            <v/>
          </cell>
          <cell r="AB195" t="str">
            <v>validé</v>
          </cell>
          <cell r="AC195" t="str">
            <v/>
          </cell>
          <cell r="AD195">
            <v>38624</v>
          </cell>
          <cell r="AE195">
            <v>38553</v>
          </cell>
          <cell r="AF195" t="str">
            <v>f</v>
          </cell>
          <cell r="AG195">
            <v>38722</v>
          </cell>
          <cell r="AH195">
            <v>38832</v>
          </cell>
          <cell r="AI195" t="str">
            <v/>
          </cell>
          <cell r="AJ195">
            <v>38996</v>
          </cell>
          <cell r="AK195" t="str">
            <v/>
          </cell>
          <cell r="AL195">
            <v>0</v>
          </cell>
          <cell r="AM195">
            <v>2006</v>
          </cell>
          <cell r="AN195">
            <v>18</v>
          </cell>
          <cell r="AO195">
            <v>39568</v>
          </cell>
          <cell r="AP195">
            <v>39583</v>
          </cell>
          <cell r="AQ195" t="str">
            <v>li</v>
          </cell>
          <cell r="AR195">
            <v>2008</v>
          </cell>
          <cell r="AW195">
            <v>18</v>
          </cell>
          <cell r="AX195">
            <v>56.61</v>
          </cell>
          <cell r="BA195">
            <v>8</v>
          </cell>
          <cell r="BB195">
            <v>68.25</v>
          </cell>
          <cell r="BE195">
            <v>6</v>
          </cell>
          <cell r="BF195">
            <v>80.83</v>
          </cell>
          <cell r="BI195">
            <v>3</v>
          </cell>
          <cell r="BJ195">
            <v>95.66</v>
          </cell>
          <cell r="BK195">
            <v>35</v>
          </cell>
          <cell r="BL195">
            <v>4.87</v>
          </cell>
          <cell r="BM195">
            <v>0.87</v>
          </cell>
          <cell r="BN195">
            <v>0.2</v>
          </cell>
          <cell r="BO195" t="str">
            <v>signée</v>
          </cell>
          <cell r="BP195">
            <v>0.8</v>
          </cell>
          <cell r="BQ195" t="str">
            <v>signée</v>
          </cell>
          <cell r="BR195" t="str">
            <v>ADI</v>
          </cell>
          <cell r="BT195" t="str">
            <v>signée</v>
          </cell>
          <cell r="BX195" t="str">
            <v>signé</v>
          </cell>
          <cell r="BY195">
            <v>2128</v>
          </cell>
          <cell r="BZ195">
            <v>4490</v>
          </cell>
          <cell r="CA195">
            <v>2898</v>
          </cell>
          <cell r="CE195" t="str">
            <v>ECS ind</v>
          </cell>
          <cell r="CF195">
            <v>74000</v>
          </cell>
          <cell r="CG195">
            <v>22200</v>
          </cell>
          <cell r="CH195">
            <v>33300</v>
          </cell>
          <cell r="CI195">
            <v>18500</v>
          </cell>
          <cell r="CJ195" t="str">
            <v>-</v>
          </cell>
          <cell r="CK195" t="str">
            <v>-</v>
          </cell>
          <cell r="CL195" t="str">
            <v>-</v>
          </cell>
          <cell r="CM195" t="str">
            <v>-</v>
          </cell>
          <cell r="CN195">
            <v>0</v>
          </cell>
          <cell r="CQ195" t="str">
            <v>oui</v>
          </cell>
          <cell r="CR195">
            <v>206441</v>
          </cell>
          <cell r="CT195">
            <v>2357955</v>
          </cell>
          <cell r="CX195">
            <v>0</v>
          </cell>
          <cell r="DE195">
            <v>0</v>
          </cell>
          <cell r="DJ195">
            <v>0</v>
          </cell>
          <cell r="DO195">
            <v>0</v>
          </cell>
          <cell r="DQ195">
            <v>76473</v>
          </cell>
          <cell r="DR195">
            <v>40800</v>
          </cell>
          <cell r="DS195">
            <v>0</v>
          </cell>
          <cell r="DT195">
            <v>0</v>
          </cell>
          <cell r="DU195">
            <v>0</v>
          </cell>
          <cell r="ED195" t="str">
            <v>G:\Habitat\OPERATIONNEL HABITAT\02- Operations\Photothèque\images locatifs\Piton Madoré\Pers 1 P Madoré.jpg</v>
          </cell>
          <cell r="EE195" t="str">
            <v>G:\Habitat\OPERATIONNEL HABITAT\02- Operations\Photothèque\images locatifs\Piton Madoré\Pers 2 P Madoré.jpg</v>
          </cell>
        </row>
        <row r="196">
          <cell r="A196" t="str">
            <v>PITON MADORE  bat C</v>
          </cell>
          <cell r="B196">
            <v>9417</v>
          </cell>
          <cell r="C196" t="str">
            <v>NORD</v>
          </cell>
          <cell r="D196" t="str">
            <v>Saint-Denis</v>
          </cell>
          <cell r="E196" t="str">
            <v>ZAC BELLEPIERRE</v>
          </cell>
          <cell r="F196">
            <v>12</v>
          </cell>
          <cell r="G196" t="str">
            <v>PLS</v>
          </cell>
          <cell r="J196" t="str">
            <v>COL</v>
          </cell>
          <cell r="K196" t="str">
            <v>CF</v>
          </cell>
          <cell r="L196" t="str">
            <v>SIDR</v>
          </cell>
          <cell r="M196" t="str">
            <v>maitrisé</v>
          </cell>
          <cell r="N196" t="str">
            <v>BZ</v>
          </cell>
          <cell r="O196" t="str">
            <v>SV</v>
          </cell>
          <cell r="P196" t="str">
            <v>CS</v>
          </cell>
          <cell r="Q196" t="str">
            <v>AR</v>
          </cell>
          <cell r="R196">
            <v>2005</v>
          </cell>
          <cell r="U196" t="str">
            <v>GOETZ</v>
          </cell>
          <cell r="V196" t="str">
            <v>M - LIVRE/GPA</v>
          </cell>
          <cell r="W196">
            <v>38176</v>
          </cell>
          <cell r="X196" t="str">
            <v>d</v>
          </cell>
          <cell r="Y196" t="str">
            <v>97441104A0332</v>
          </cell>
          <cell r="Z196">
            <v>38357</v>
          </cell>
          <cell r="AA196" t="str">
            <v>o</v>
          </cell>
          <cell r="AB196" t="str">
            <v>validé</v>
          </cell>
          <cell r="AC196" t="str">
            <v/>
          </cell>
          <cell r="AD196">
            <v>38687</v>
          </cell>
          <cell r="AE196">
            <v>38615</v>
          </cell>
          <cell r="AF196" t="str">
            <v>f</v>
          </cell>
          <cell r="AG196">
            <v>38805</v>
          </cell>
          <cell r="AH196">
            <v>38582</v>
          </cell>
          <cell r="AI196" t="str">
            <v>ao</v>
          </cell>
          <cell r="AJ196">
            <v>38819</v>
          </cell>
          <cell r="AK196" t="str">
            <v/>
          </cell>
          <cell r="AL196">
            <v>7.7919516044187267</v>
          </cell>
          <cell r="AM196">
            <v>2006</v>
          </cell>
          <cell r="AN196">
            <v>17</v>
          </cell>
          <cell r="AO196">
            <v>39337</v>
          </cell>
          <cell r="AP196">
            <v>39431</v>
          </cell>
          <cell r="AQ196" t="str">
            <v>li</v>
          </cell>
          <cell r="AR196">
            <v>2007</v>
          </cell>
          <cell r="AS196">
            <v>4</v>
          </cell>
          <cell r="AT196">
            <v>28.4</v>
          </cell>
          <cell r="AW196">
            <v>9</v>
          </cell>
          <cell r="AX196">
            <v>56.12</v>
          </cell>
          <cell r="BA196">
            <v>20</v>
          </cell>
          <cell r="BB196">
            <v>66.42</v>
          </cell>
          <cell r="BE196">
            <v>4</v>
          </cell>
          <cell r="BF196">
            <v>76</v>
          </cell>
          <cell r="BI196">
            <v>3</v>
          </cell>
          <cell r="BJ196">
            <v>105.18</v>
          </cell>
          <cell r="BK196">
            <v>40</v>
          </cell>
          <cell r="BL196">
            <v>8.5</v>
          </cell>
          <cell r="BM196">
            <v>0.8</v>
          </cell>
          <cell r="BN196">
            <v>0.2</v>
          </cell>
          <cell r="BO196" t="str">
            <v>signée</v>
          </cell>
          <cell r="BP196">
            <v>0.8</v>
          </cell>
          <cell r="BQ196" t="str">
            <v>signée</v>
          </cell>
          <cell r="BX196" t="str">
            <v>émis signature garants en cours</v>
          </cell>
          <cell r="BY196">
            <v>2815</v>
          </cell>
          <cell r="BZ196">
            <v>4080</v>
          </cell>
          <cell r="CA196">
            <v>2828.48</v>
          </cell>
          <cell r="CE196" t="str">
            <v>ECS ind</v>
          </cell>
          <cell r="CF196">
            <v>108178</v>
          </cell>
          <cell r="CI196" t="str">
            <v>C le21/01/2008</v>
          </cell>
          <cell r="CJ196" t="str">
            <v>-</v>
          </cell>
          <cell r="CK196" t="str">
            <v>-</v>
          </cell>
          <cell r="CL196" t="str">
            <v>-</v>
          </cell>
          <cell r="CM196" t="str">
            <v>-</v>
          </cell>
          <cell r="CN196">
            <v>0</v>
          </cell>
          <cell r="CQ196" t="str">
            <v>oui</v>
          </cell>
          <cell r="CR196">
            <v>408801</v>
          </cell>
          <cell r="CT196">
            <v>2991824</v>
          </cell>
          <cell r="CX196">
            <v>3400625</v>
          </cell>
          <cell r="DE196">
            <v>0</v>
          </cell>
          <cell r="DJ196">
            <v>0</v>
          </cell>
          <cell r="DO196">
            <v>0</v>
          </cell>
          <cell r="DQ196">
            <v>101100</v>
          </cell>
          <cell r="DR196">
            <v>40000</v>
          </cell>
          <cell r="DS196">
            <v>141100</v>
          </cell>
          <cell r="DT196">
            <v>282200</v>
          </cell>
          <cell r="DU196">
            <v>-3118425</v>
          </cell>
          <cell r="ED196" t="str">
            <v>G:\Habitat\OPERATIONNEL HABITAT\02- Operations\Photothèque\images locatifs\Piton Madoré\Pers 1 P Madoré.jpg</v>
          </cell>
          <cell r="EE196" t="str">
            <v>G:\Habitat\OPERATIONNEL HABITAT\02- Operations\Photothèque\images locatifs\Piton Madoré\Pers 2 P Madoré.jpg</v>
          </cell>
        </row>
        <row r="197">
          <cell r="A197" t="str">
            <v>PORQUEROLLES</v>
          </cell>
          <cell r="B197">
            <v>9600</v>
          </cell>
          <cell r="C197" t="str">
            <v>NORD</v>
          </cell>
          <cell r="D197" t="str">
            <v>Saint-Denis</v>
          </cell>
          <cell r="E197" t="str">
            <v>STE CLOTILDE</v>
          </cell>
          <cell r="F197">
            <v>35</v>
          </cell>
          <cell r="G197" t="str">
            <v>LLTS</v>
          </cell>
          <cell r="J197" t="str">
            <v>COL</v>
          </cell>
          <cell r="K197" t="str">
            <v>CF</v>
          </cell>
          <cell r="L197" t="str">
            <v>SIDR</v>
          </cell>
          <cell r="M197" t="str">
            <v>maitrisé</v>
          </cell>
          <cell r="N197" t="str">
            <v>JEM</v>
          </cell>
          <cell r="O197" t="str">
            <v>SV</v>
          </cell>
          <cell r="P197" t="str">
            <v>CS</v>
          </cell>
          <cell r="Q197" t="str">
            <v>AR</v>
          </cell>
          <cell r="R197">
            <v>2005</v>
          </cell>
          <cell r="T197" t="str">
            <v>pb de propriété foncière à régler avec la commune/temoin/ loyer</v>
          </cell>
          <cell r="U197" t="str">
            <v>D. MASSON</v>
          </cell>
          <cell r="V197" t="str">
            <v>L - CHANTIER EN COURS</v>
          </cell>
          <cell r="W197">
            <v>38530</v>
          </cell>
          <cell r="X197" t="str">
            <v>d</v>
          </cell>
          <cell r="Y197" t="str">
            <v>97441105A0345</v>
          </cell>
          <cell r="Z197">
            <v>38398</v>
          </cell>
          <cell r="AA197" t="str">
            <v>o</v>
          </cell>
          <cell r="AB197" t="str">
            <v>validé</v>
          </cell>
          <cell r="AC197" t="str">
            <v/>
          </cell>
          <cell r="AD197">
            <v>38624</v>
          </cell>
          <cell r="AE197">
            <v>38553</v>
          </cell>
          <cell r="AF197" t="str">
            <v>f</v>
          </cell>
          <cell r="AG197">
            <v>38722</v>
          </cell>
          <cell r="AH197">
            <v>38832</v>
          </cell>
          <cell r="AI197" t="str">
            <v>ao</v>
          </cell>
          <cell r="AJ197">
            <v>38996</v>
          </cell>
          <cell r="AK197" t="str">
            <v/>
          </cell>
          <cell r="AL197">
            <v>5.3918990005260392</v>
          </cell>
          <cell r="AM197">
            <v>2006</v>
          </cell>
          <cell r="AN197">
            <v>18</v>
          </cell>
          <cell r="AO197">
            <v>39544</v>
          </cell>
          <cell r="AP197">
            <v>39619</v>
          </cell>
          <cell r="AQ197" t="str">
            <v>li</v>
          </cell>
          <cell r="AR197">
            <v>2008</v>
          </cell>
          <cell r="AW197">
            <v>18</v>
          </cell>
          <cell r="AX197">
            <v>56.61</v>
          </cell>
          <cell r="BA197">
            <v>8</v>
          </cell>
          <cell r="BB197">
            <v>68.25</v>
          </cell>
          <cell r="BE197">
            <v>6</v>
          </cell>
          <cell r="BF197">
            <v>80.83</v>
          </cell>
          <cell r="BI197">
            <v>3</v>
          </cell>
          <cell r="BJ197">
            <v>95.66</v>
          </cell>
          <cell r="BK197">
            <v>35</v>
          </cell>
          <cell r="BL197">
            <v>4.87</v>
          </cell>
          <cell r="BM197">
            <v>0.87</v>
          </cell>
          <cell r="BN197">
            <v>0.2</v>
          </cell>
          <cell r="BO197" t="str">
            <v>signée</v>
          </cell>
          <cell r="BP197">
            <v>0.8</v>
          </cell>
          <cell r="BQ197" t="str">
            <v>signée</v>
          </cell>
          <cell r="BR197" t="str">
            <v>ADI</v>
          </cell>
          <cell r="BT197" t="str">
            <v>signée</v>
          </cell>
          <cell r="BX197" t="str">
            <v>signé</v>
          </cell>
          <cell r="BY197">
            <v>2128</v>
          </cell>
          <cell r="BZ197">
            <v>4490</v>
          </cell>
          <cell r="CA197">
            <v>2898</v>
          </cell>
          <cell r="CE197" t="str">
            <v>ECS ind</v>
          </cell>
          <cell r="CF197">
            <v>74000</v>
          </cell>
          <cell r="CG197">
            <v>22200</v>
          </cell>
          <cell r="CH197">
            <v>33300</v>
          </cell>
          <cell r="CI197">
            <v>18500</v>
          </cell>
          <cell r="CJ197" t="str">
            <v>-</v>
          </cell>
          <cell r="CK197" t="str">
            <v>-</v>
          </cell>
          <cell r="CL197" t="str">
            <v>-</v>
          </cell>
          <cell r="CM197" t="str">
            <v>-</v>
          </cell>
          <cell r="CN197">
            <v>0</v>
          </cell>
          <cell r="CQ197" t="str">
            <v>oui</v>
          </cell>
          <cell r="CR197">
            <v>206441</v>
          </cell>
          <cell r="CT197">
            <v>2357955</v>
          </cell>
          <cell r="CX197">
            <v>2564396</v>
          </cell>
          <cell r="DE197">
            <v>55500</v>
          </cell>
          <cell r="DJ197">
            <v>55500</v>
          </cell>
          <cell r="DO197">
            <v>0</v>
          </cell>
          <cell r="DQ197">
            <v>76473</v>
          </cell>
          <cell r="DR197">
            <v>40800</v>
          </cell>
          <cell r="DS197">
            <v>117273</v>
          </cell>
          <cell r="DT197">
            <v>234546</v>
          </cell>
          <cell r="DU197">
            <v>-2274350</v>
          </cell>
          <cell r="ED197" t="str">
            <v>G:\Habitat\OPERATIONNEL HABITAT\02- Operations\Photothèque\images locatifs\Porquerolles\Pers insertion 2 porquerolle.jpg</v>
          </cell>
          <cell r="EE197" t="str">
            <v>G:\Habitat\OPERATIONNEL HABITAT\02- Operations\Photothèque\images locatifs\Porquerolles\porquerolles.jpg</v>
          </cell>
        </row>
        <row r="198">
          <cell r="A198" t="str">
            <v>PREVOISY</v>
          </cell>
          <cell r="B198" t="str">
            <v>xxxx</v>
          </cell>
          <cell r="C198" t="str">
            <v>EST</v>
          </cell>
          <cell r="D198" t="str">
            <v>Saint-Benoît</v>
          </cell>
          <cell r="E198" t="str">
            <v>BRAS CANOT - PREVOISY</v>
          </cell>
          <cell r="F198">
            <v>30</v>
          </cell>
          <cell r="G198" t="str">
            <v>LESG</v>
          </cell>
          <cell r="J198" t="str">
            <v>IND</v>
          </cell>
          <cell r="K198" t="str">
            <v>CF</v>
          </cell>
          <cell r="L198" t="str">
            <v>SIDR</v>
          </cell>
          <cell r="N198" t="str">
            <v>BS</v>
          </cell>
          <cell r="Q198" t="str">
            <v>AR</v>
          </cell>
          <cell r="R198">
            <v>2010</v>
          </cell>
          <cell r="T198" t="str">
            <v>Opération d'aménagement (SIDR) à prévoir - attente livraison primaire SEMAC</v>
          </cell>
          <cell r="V198" t="str">
            <v>A - NON LANCE</v>
          </cell>
          <cell r="X198" t="str">
            <v/>
          </cell>
          <cell r="AA198" t="str">
            <v/>
          </cell>
          <cell r="AC198" t="str">
            <v/>
          </cell>
          <cell r="AF198" t="str">
            <v/>
          </cell>
          <cell r="AI198" t="str">
            <v/>
          </cell>
          <cell r="AK198" t="str">
            <v/>
          </cell>
          <cell r="AL198">
            <v>0</v>
          </cell>
          <cell r="AM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CJ198" t="str">
            <v>-</v>
          </cell>
          <cell r="CK198" t="str">
            <v>-</v>
          </cell>
          <cell r="CL198" t="str">
            <v>-</v>
          </cell>
          <cell r="CM198" t="str">
            <v>-</v>
          </cell>
          <cell r="CN198">
            <v>0</v>
          </cell>
          <cell r="CQ198" t="str">
            <v>non</v>
          </cell>
          <cell r="CX198">
            <v>0</v>
          </cell>
          <cell r="DE198">
            <v>0</v>
          </cell>
          <cell r="DJ198">
            <v>0</v>
          </cell>
          <cell r="DO198">
            <v>0</v>
          </cell>
          <cell r="DS198">
            <v>0</v>
          </cell>
          <cell r="DT198">
            <v>0</v>
          </cell>
          <cell r="DU198">
            <v>0</v>
          </cell>
          <cell r="ED198" t="str">
            <v>G:\Habitat\OPERATIONNEL HABITAT\02- Operations\Photothèque\image non disponible.jpg</v>
          </cell>
          <cell r="EE198" t="str">
            <v>G:\Habitat\OPERATIONNEL HABITAT\02- Operations\Photothèque\image non disponible.jpg</v>
          </cell>
        </row>
        <row r="199">
          <cell r="A199" t="str">
            <v>PRU LE PORT</v>
          </cell>
          <cell r="C199" t="str">
            <v>OUEST</v>
          </cell>
          <cell r="D199" t="str">
            <v>Port</v>
          </cell>
          <cell r="E199" t="str">
            <v>PRU LE PORT</v>
          </cell>
          <cell r="F199">
            <v>5</v>
          </cell>
          <cell r="G199" t="str">
            <v>ACC</v>
          </cell>
          <cell r="J199" t="str">
            <v>IND</v>
          </cell>
          <cell r="K199" t="str">
            <v>CF</v>
          </cell>
          <cell r="L199" t="str">
            <v>SEMADER</v>
          </cell>
          <cell r="N199" t="str">
            <v>EC</v>
          </cell>
          <cell r="O199" t="str">
            <v>FG</v>
          </cell>
          <cell r="P199" t="str">
            <v>LV</v>
          </cell>
          <cell r="Q199" t="str">
            <v>VM</v>
          </cell>
          <cell r="R199">
            <v>2003</v>
          </cell>
          <cell r="T199" t="str">
            <v>pas de choix opérateur</v>
          </cell>
          <cell r="U199" t="str">
            <v>CHEYSIAL</v>
          </cell>
          <cell r="V199" t="str">
            <v>M - LIVRE/GPA</v>
          </cell>
          <cell r="X199" t="str">
            <v/>
          </cell>
          <cell r="AA199" t="str">
            <v/>
          </cell>
          <cell r="AC199" t="str">
            <v/>
          </cell>
          <cell r="AD199" t="str">
            <v>v</v>
          </cell>
          <cell r="AF199" t="str">
            <v/>
          </cell>
          <cell r="AI199" t="str">
            <v/>
          </cell>
          <cell r="AK199" t="str">
            <v/>
          </cell>
          <cell r="AL199">
            <v>0</v>
          </cell>
          <cell r="AM199" t="str">
            <v/>
          </cell>
          <cell r="AO199" t="str">
            <v/>
          </cell>
          <cell r="AP199">
            <v>38275</v>
          </cell>
          <cell r="AQ199" t="str">
            <v>li</v>
          </cell>
          <cell r="AR199">
            <v>2004</v>
          </cell>
          <cell r="CJ199" t="str">
            <v>-</v>
          </cell>
          <cell r="CK199" t="str">
            <v>-</v>
          </cell>
          <cell r="CL199" t="str">
            <v>-</v>
          </cell>
          <cell r="CM199" t="str">
            <v>-</v>
          </cell>
          <cell r="CN199">
            <v>0</v>
          </cell>
          <cell r="CQ199" t="str">
            <v>oui</v>
          </cell>
          <cell r="CX199">
            <v>0</v>
          </cell>
          <cell r="DE199">
            <v>0</v>
          </cell>
          <cell r="DJ199">
            <v>0</v>
          </cell>
          <cell r="DO199">
            <v>0</v>
          </cell>
          <cell r="DS199">
            <v>0</v>
          </cell>
          <cell r="DT199">
            <v>0</v>
          </cell>
          <cell r="DU199">
            <v>0</v>
          </cell>
          <cell r="ED199" t="str">
            <v>G:\Habitat\OPERATIONNEL HABITAT\02- Operations\Photothèque\image non disponible.jpg</v>
          </cell>
          <cell r="EE199" t="str">
            <v>G:\Habitat\OPERATIONNEL HABITAT\02- Operations\Photothèque\image non disponible.jpg</v>
          </cell>
        </row>
        <row r="200">
          <cell r="A200" t="str">
            <v>RHI 3 BASSINS 1</v>
          </cell>
          <cell r="C200" t="str">
            <v>OUEST</v>
          </cell>
          <cell r="D200" t="str">
            <v>Trois-Bassins</v>
          </cell>
          <cell r="E200" t="str">
            <v>RHI CROIX BIGAT</v>
          </cell>
          <cell r="F200">
            <v>12</v>
          </cell>
          <cell r="G200" t="str">
            <v>LESG</v>
          </cell>
          <cell r="J200" t="str">
            <v>IND</v>
          </cell>
          <cell r="K200" t="str">
            <v>CF</v>
          </cell>
          <cell r="L200" t="str">
            <v>SIDR</v>
          </cell>
          <cell r="N200" t="str">
            <v>BS</v>
          </cell>
          <cell r="Q200" t="str">
            <v>VM</v>
          </cell>
          <cell r="R200">
            <v>2010</v>
          </cell>
          <cell r="T200" t="str">
            <v>Voie non modifiée</v>
          </cell>
          <cell r="V200" t="str">
            <v>A - NON LANCE</v>
          </cell>
          <cell r="X200" t="str">
            <v/>
          </cell>
          <cell r="AA200" t="str">
            <v/>
          </cell>
          <cell r="AC200" t="str">
            <v/>
          </cell>
          <cell r="AF200" t="str">
            <v/>
          </cell>
          <cell r="AI200" t="str">
            <v/>
          </cell>
          <cell r="AK200" t="str">
            <v/>
          </cell>
          <cell r="AL200">
            <v>0</v>
          </cell>
          <cell r="AM200" t="str">
            <v/>
          </cell>
          <cell r="AQ200" t="str">
            <v/>
          </cell>
          <cell r="CJ200" t="str">
            <v>-</v>
          </cell>
          <cell r="CK200" t="str">
            <v>-</v>
          </cell>
          <cell r="CL200" t="str">
            <v>-</v>
          </cell>
          <cell r="CM200" t="str">
            <v>-</v>
          </cell>
          <cell r="CN200">
            <v>0</v>
          </cell>
          <cell r="CQ200" t="str">
            <v>non</v>
          </cell>
          <cell r="CX200">
            <v>0</v>
          </cell>
          <cell r="DE200">
            <v>0</v>
          </cell>
          <cell r="DJ200">
            <v>0</v>
          </cell>
          <cell r="DO200">
            <v>0</v>
          </cell>
          <cell r="DS200">
            <v>0</v>
          </cell>
          <cell r="DT200">
            <v>0</v>
          </cell>
          <cell r="DU200">
            <v>0</v>
          </cell>
          <cell r="ED200" t="str">
            <v>G:\Habitat\OPERATIONNEL HABITAT\02- Operations\Photothèque\image non disponible.jpg</v>
          </cell>
          <cell r="EE200" t="str">
            <v>G:\Habitat\OPERATIONNEL HABITAT\02- Operations\Photothèque\image non disponible.jpg</v>
          </cell>
        </row>
        <row r="201">
          <cell r="A201" t="str">
            <v>RHI 3 BASSINS 1</v>
          </cell>
          <cell r="B201">
            <v>9677</v>
          </cell>
          <cell r="C201" t="str">
            <v>OUEST</v>
          </cell>
          <cell r="D201" t="str">
            <v>Trois-Bassins</v>
          </cell>
          <cell r="E201" t="str">
            <v>RHI CROIX BIGAT</v>
          </cell>
          <cell r="F201">
            <v>25</v>
          </cell>
          <cell r="G201" t="str">
            <v>LLTS</v>
          </cell>
          <cell r="J201" t="str">
            <v>MV</v>
          </cell>
          <cell r="K201" t="str">
            <v>CF</v>
          </cell>
          <cell r="L201" t="str">
            <v>SIDR</v>
          </cell>
          <cell r="N201" t="str">
            <v>N.A.</v>
          </cell>
          <cell r="O201" t="str">
            <v>OS</v>
          </cell>
          <cell r="P201" t="str">
            <v>LV</v>
          </cell>
          <cell r="Q201" t="str">
            <v>VM</v>
          </cell>
          <cell r="R201">
            <v>2010</v>
          </cell>
          <cell r="T201" t="str">
            <v>pas de choix opérateur</v>
          </cell>
          <cell r="U201" t="str">
            <v>ATELIER GAZUT</v>
          </cell>
          <cell r="V201" t="str">
            <v>A - NON LANCE</v>
          </cell>
          <cell r="W201">
            <v>38977</v>
          </cell>
          <cell r="X201" t="str">
            <v/>
          </cell>
          <cell r="Y201" t="str">
            <v>9741006a0284</v>
          </cell>
          <cell r="Z201">
            <v>39098</v>
          </cell>
          <cell r="AA201" t="str">
            <v/>
          </cell>
          <cell r="AB201">
            <v>0</v>
          </cell>
          <cell r="AC201" t="str">
            <v/>
          </cell>
          <cell r="AD201">
            <v>0</v>
          </cell>
          <cell r="AE201">
            <v>38989</v>
          </cell>
          <cell r="AF201" t="str">
            <v/>
          </cell>
          <cell r="AG201">
            <v>39080</v>
          </cell>
          <cell r="AH201">
            <v>39307</v>
          </cell>
          <cell r="AI201" t="str">
            <v/>
          </cell>
          <cell r="AJ201">
            <v>39721</v>
          </cell>
          <cell r="AK201" t="str">
            <v/>
          </cell>
          <cell r="AL201">
            <v>0</v>
          </cell>
          <cell r="AM201" t="str">
            <v/>
          </cell>
          <cell r="AN201">
            <v>17</v>
          </cell>
          <cell r="AO201">
            <v>40237</v>
          </cell>
          <cell r="AP201">
            <v>40252</v>
          </cell>
          <cell r="AQ201" t="str">
            <v/>
          </cell>
          <cell r="AR201">
            <v>2010</v>
          </cell>
          <cell r="CJ201" t="str">
            <v>-</v>
          </cell>
          <cell r="CK201" t="str">
            <v>-</v>
          </cell>
          <cell r="CL201" t="str">
            <v>-</v>
          </cell>
          <cell r="CM201" t="str">
            <v>-</v>
          </cell>
          <cell r="CN201">
            <v>0</v>
          </cell>
          <cell r="CQ201" t="str">
            <v>non</v>
          </cell>
          <cell r="CX201">
            <v>0</v>
          </cell>
          <cell r="DE201">
            <v>0</v>
          </cell>
          <cell r="DJ201">
            <v>0</v>
          </cell>
          <cell r="DO201">
            <v>0</v>
          </cell>
          <cell r="DS201">
            <v>0</v>
          </cell>
          <cell r="DT201">
            <v>0</v>
          </cell>
          <cell r="DU201">
            <v>0</v>
          </cell>
          <cell r="ED201" t="str">
            <v>G:\Habitat\OPERATIONNEL HABITAT\02- Operations\Photothèque\image non disponible.jpg</v>
          </cell>
          <cell r="EE201" t="str">
            <v>G:\Habitat\OPERATIONNEL HABITAT\02- Operations\Photothèque\image non disponible.jpg</v>
          </cell>
        </row>
        <row r="202">
          <cell r="A202" t="str">
            <v>RHI 3BASSINS 2</v>
          </cell>
          <cell r="B202">
            <v>9680</v>
          </cell>
          <cell r="C202" t="str">
            <v>OUEST</v>
          </cell>
          <cell r="D202" t="str">
            <v>Trois-Bassins</v>
          </cell>
          <cell r="E202" t="str">
            <v>RHI MONVERT/CHÂTEAU D'EAU</v>
          </cell>
          <cell r="F202">
            <v>64</v>
          </cell>
          <cell r="G202" t="str">
            <v>LESG</v>
          </cell>
          <cell r="J202" t="str">
            <v>MV</v>
          </cell>
          <cell r="K202" t="str">
            <v>CF</v>
          </cell>
          <cell r="L202" t="str">
            <v>SIDR</v>
          </cell>
          <cell r="M202" t="str">
            <v>maitrisé</v>
          </cell>
          <cell r="N202" t="str">
            <v>N.A.</v>
          </cell>
          <cell r="O202" t="str">
            <v>FG</v>
          </cell>
          <cell r="P202" t="str">
            <v>LV</v>
          </cell>
          <cell r="Q202" t="str">
            <v>VM</v>
          </cell>
          <cell r="R202">
            <v>2011</v>
          </cell>
          <cell r="S202">
            <v>1</v>
          </cell>
          <cell r="T202" t="str">
            <v>pas de choix opérateur(RHI 2)</v>
          </cell>
          <cell r="U202" t="str">
            <v>SOAA MEUNIER</v>
          </cell>
          <cell r="V202" t="str">
            <v>A - NON LANCE</v>
          </cell>
          <cell r="W202">
            <v>39080</v>
          </cell>
          <cell r="X202" t="str">
            <v/>
          </cell>
          <cell r="Y202" t="str">
            <v>9741506a0967</v>
          </cell>
          <cell r="Z202">
            <v>39344</v>
          </cell>
          <cell r="AA202" t="str">
            <v/>
          </cell>
          <cell r="AB202">
            <v>39337</v>
          </cell>
          <cell r="AC202" t="str">
            <v/>
          </cell>
          <cell r="AD202">
            <v>39387</v>
          </cell>
          <cell r="AE202">
            <v>39353</v>
          </cell>
          <cell r="AF202" t="str">
            <v/>
          </cell>
          <cell r="AG202">
            <v>39464</v>
          </cell>
          <cell r="AH202">
            <v>39872</v>
          </cell>
          <cell r="AI202" t="str">
            <v/>
          </cell>
          <cell r="AJ202">
            <v>40024</v>
          </cell>
          <cell r="AK202" t="str">
            <v/>
          </cell>
          <cell r="AL202">
            <v>0</v>
          </cell>
          <cell r="AM202" t="str">
            <v/>
          </cell>
          <cell r="AN202">
            <v>12</v>
          </cell>
          <cell r="AO202">
            <v>40389</v>
          </cell>
          <cell r="AP202">
            <v>40404</v>
          </cell>
          <cell r="AQ202" t="str">
            <v/>
          </cell>
          <cell r="AR202">
            <v>2010</v>
          </cell>
          <cell r="CJ202" t="str">
            <v>-</v>
          </cell>
          <cell r="CK202" t="str">
            <v>-</v>
          </cell>
          <cell r="CL202" t="str">
            <v>-</v>
          </cell>
          <cell r="CM202" t="str">
            <v>-</v>
          </cell>
          <cell r="CN202">
            <v>0</v>
          </cell>
          <cell r="CQ202" t="str">
            <v>non</v>
          </cell>
          <cell r="CX202">
            <v>0</v>
          </cell>
          <cell r="DE202">
            <v>0</v>
          </cell>
          <cell r="DJ202">
            <v>0</v>
          </cell>
          <cell r="DO202">
            <v>0</v>
          </cell>
          <cell r="DS202">
            <v>0</v>
          </cell>
          <cell r="DT202">
            <v>0</v>
          </cell>
          <cell r="DU202">
            <v>0</v>
          </cell>
          <cell r="ED202" t="str">
            <v>G:\Habitat\OPERATIONNEL HABITAT\02- Operations\Photothèque\image non disponible.jpg</v>
          </cell>
          <cell r="EE202" t="str">
            <v>G:\Habitat\OPERATIONNEL HABITAT\02- Operations\Photothèque\image non disponible.jpg</v>
          </cell>
        </row>
        <row r="203">
          <cell r="A203" t="str">
            <v>RHI BEAUFONDS 2</v>
          </cell>
          <cell r="B203">
            <v>9677</v>
          </cell>
          <cell r="C203" t="str">
            <v>EST</v>
          </cell>
          <cell r="D203" t="str">
            <v>Saint-Benoît</v>
          </cell>
          <cell r="E203" t="str">
            <v>RHI BEAUFOND</v>
          </cell>
          <cell r="F203">
            <v>14</v>
          </cell>
          <cell r="G203" t="str">
            <v>LESG</v>
          </cell>
          <cell r="J203" t="str">
            <v>IND</v>
          </cell>
          <cell r="K203" t="str">
            <v>CF</v>
          </cell>
          <cell r="L203" t="str">
            <v>SEMAC</v>
          </cell>
          <cell r="M203" t="str">
            <v>maitrisé</v>
          </cell>
          <cell r="N203" t="str">
            <v>BS</v>
          </cell>
          <cell r="O203" t="str">
            <v>OS</v>
          </cell>
          <cell r="P203" t="str">
            <v>LV</v>
          </cell>
          <cell r="Q203" t="str">
            <v>RR</v>
          </cell>
          <cell r="R203">
            <v>2006</v>
          </cell>
          <cell r="S203">
            <v>0.5</v>
          </cell>
          <cell r="T203" t="str">
            <v>acte en signature</v>
          </cell>
          <cell r="U203" t="str">
            <v>ATELIER GAZUT</v>
          </cell>
          <cell r="V203" t="str">
            <v>L - CHANTIER EN COURS</v>
          </cell>
          <cell r="W203">
            <v>38977</v>
          </cell>
          <cell r="X203" t="str">
            <v>d</v>
          </cell>
          <cell r="Y203" t="str">
            <v>9741006a0284</v>
          </cell>
          <cell r="Z203">
            <v>39098</v>
          </cell>
          <cell r="AA203" t="str">
            <v>o</v>
          </cell>
          <cell r="AB203">
            <v>0</v>
          </cell>
          <cell r="AC203" t="str">
            <v>v</v>
          </cell>
          <cell r="AD203">
            <v>0</v>
          </cell>
          <cell r="AE203">
            <v>38989</v>
          </cell>
          <cell r="AF203" t="str">
            <v>f</v>
          </cell>
          <cell r="AG203">
            <v>39080</v>
          </cell>
          <cell r="AH203">
            <v>39307</v>
          </cell>
          <cell r="AI203" t="str">
            <v>ao</v>
          </cell>
          <cell r="AJ203">
            <v>39721</v>
          </cell>
          <cell r="AK203" t="str">
            <v>ch</v>
          </cell>
          <cell r="AL203">
            <v>13.611257233035245</v>
          </cell>
          <cell r="AM203">
            <v>2008</v>
          </cell>
          <cell r="AN203">
            <v>17</v>
          </cell>
          <cell r="AO203">
            <v>40237</v>
          </cell>
          <cell r="AP203">
            <v>40252</v>
          </cell>
          <cell r="AQ203" t="str">
            <v/>
          </cell>
          <cell r="AR203">
            <v>2010</v>
          </cell>
          <cell r="CJ203" t="str">
            <v>-</v>
          </cell>
          <cell r="CK203" t="str">
            <v>-</v>
          </cell>
          <cell r="CL203" t="str">
            <v>-</v>
          </cell>
          <cell r="CM203" t="str">
            <v>-</v>
          </cell>
          <cell r="CN203">
            <v>0</v>
          </cell>
          <cell r="CQ203" t="str">
            <v>non</v>
          </cell>
          <cell r="CX203">
            <v>0</v>
          </cell>
          <cell r="DE203">
            <v>0</v>
          </cell>
          <cell r="DJ203">
            <v>0</v>
          </cell>
          <cell r="DO203">
            <v>0</v>
          </cell>
          <cell r="DS203">
            <v>0</v>
          </cell>
          <cell r="DT203">
            <v>0</v>
          </cell>
          <cell r="DU203">
            <v>0</v>
          </cell>
          <cell r="ED203" t="str">
            <v>G:\Habitat\OPERATIONNEL HABITAT\02- Operations\Photothèque\image non disponible.jpg</v>
          </cell>
          <cell r="EE203" t="str">
            <v>G:\Habitat\OPERATIONNEL HABITAT\02- Operations\Photothèque\image non disponible.jpg</v>
          </cell>
        </row>
        <row r="204">
          <cell r="A204" t="str">
            <v>RHI BOUILLON T1</v>
          </cell>
          <cell r="B204">
            <v>9680</v>
          </cell>
          <cell r="C204" t="str">
            <v>OUEST</v>
          </cell>
          <cell r="D204" t="str">
            <v>Saint-Paul</v>
          </cell>
          <cell r="E204" t="str">
            <v>RHI BOUILLON</v>
          </cell>
          <cell r="F204">
            <v>12</v>
          </cell>
          <cell r="G204" t="str">
            <v>LESG</v>
          </cell>
          <cell r="J204" t="str">
            <v>IND</v>
          </cell>
          <cell r="K204" t="str">
            <v>CF</v>
          </cell>
          <cell r="L204" t="str">
            <v>SIDR</v>
          </cell>
          <cell r="M204" t="str">
            <v>maitrisé</v>
          </cell>
          <cell r="N204" t="str">
            <v>BS</v>
          </cell>
          <cell r="O204" t="str">
            <v>FG</v>
          </cell>
          <cell r="P204" t="str">
            <v>LV</v>
          </cell>
          <cell r="Q204" t="str">
            <v>RR</v>
          </cell>
          <cell r="R204">
            <v>2007</v>
          </cell>
          <cell r="S204">
            <v>1</v>
          </cell>
          <cell r="T204" t="str">
            <v>reprogrammation de 2006 &gt; 2007 | finct TCO acquis attente convention</v>
          </cell>
          <cell r="U204" t="str">
            <v>SOAA MEUNIER</v>
          </cell>
          <cell r="V204" t="str">
            <v>G - PROJET</v>
          </cell>
          <cell r="W204">
            <v>39080</v>
          </cell>
          <cell r="X204" t="str">
            <v>d</v>
          </cell>
          <cell r="Y204" t="str">
            <v>9741506a0967</v>
          </cell>
          <cell r="Z204">
            <v>39344</v>
          </cell>
          <cell r="AA204" t="str">
            <v>o</v>
          </cell>
          <cell r="AB204">
            <v>39337</v>
          </cell>
          <cell r="AC204" t="str">
            <v>v</v>
          </cell>
          <cell r="AD204">
            <v>39387</v>
          </cell>
          <cell r="AE204">
            <v>39353</v>
          </cell>
          <cell r="AF204" t="str">
            <v>f</v>
          </cell>
          <cell r="AG204">
            <v>39464</v>
          </cell>
          <cell r="AH204">
            <v>39872</v>
          </cell>
          <cell r="AI204" t="str">
            <v>ao</v>
          </cell>
          <cell r="AJ204">
            <v>40024</v>
          </cell>
          <cell r="AK204" t="str">
            <v/>
          </cell>
          <cell r="AL204">
            <v>4.9973698053655973</v>
          </cell>
          <cell r="AM204">
            <v>2009</v>
          </cell>
          <cell r="AN204">
            <v>12</v>
          </cell>
          <cell r="AO204">
            <v>40389</v>
          </cell>
          <cell r="AP204">
            <v>40404</v>
          </cell>
          <cell r="AQ204" t="str">
            <v/>
          </cell>
          <cell r="AR204">
            <v>2010</v>
          </cell>
          <cell r="CJ204" t="str">
            <v>-</v>
          </cell>
          <cell r="CK204" t="str">
            <v>-</v>
          </cell>
          <cell r="CL204" t="str">
            <v>-</v>
          </cell>
          <cell r="CN204">
            <v>0</v>
          </cell>
          <cell r="CQ204" t="str">
            <v>non</v>
          </cell>
          <cell r="CX204">
            <v>0</v>
          </cell>
          <cell r="DE204">
            <v>0</v>
          </cell>
          <cell r="DJ204">
            <v>0</v>
          </cell>
          <cell r="DO204">
            <v>0</v>
          </cell>
          <cell r="DS204">
            <v>0</v>
          </cell>
          <cell r="DT204">
            <v>0</v>
          </cell>
          <cell r="DU204">
            <v>0</v>
          </cell>
          <cell r="ED204" t="str">
            <v>G:\Habitat\OPERATIONNEL HABITAT\02- Operations\Photothèque\image non disponible.jpg</v>
          </cell>
          <cell r="EE204" t="str">
            <v>G:\Habitat\OPERATIONNEL HABITAT\02- Operations\Photothèque\image non disponible.jpg</v>
          </cell>
        </row>
        <row r="205">
          <cell r="A205" t="str">
            <v>RHI BOUILLON T2</v>
          </cell>
          <cell r="B205">
            <v>9710</v>
          </cell>
          <cell r="C205" t="str">
            <v>OUEST</v>
          </cell>
          <cell r="D205" t="str">
            <v>Saint-Paul</v>
          </cell>
          <cell r="E205" t="str">
            <v>RHI BOUILLON</v>
          </cell>
          <cell r="F205">
            <v>10</v>
          </cell>
          <cell r="G205" t="str">
            <v>LESG</v>
          </cell>
          <cell r="J205" t="str">
            <v>IND</v>
          </cell>
          <cell r="K205" t="str">
            <v>CF</v>
          </cell>
          <cell r="L205" t="str">
            <v>SIDR</v>
          </cell>
          <cell r="M205" t="str">
            <v>maitrisé</v>
          </cell>
          <cell r="N205" t="str">
            <v>BS</v>
          </cell>
          <cell r="O205" t="str">
            <v>FG</v>
          </cell>
          <cell r="P205" t="str">
            <v>LV</v>
          </cell>
          <cell r="Q205" t="str">
            <v>RR</v>
          </cell>
          <cell r="R205">
            <v>2007</v>
          </cell>
          <cell r="S205">
            <v>0.5</v>
          </cell>
          <cell r="T205" t="str">
            <v>positionnement TCO Surcout base AO/ Finct complémentaire à trouver solaire</v>
          </cell>
          <cell r="U205" t="str">
            <v>SOAA MEUNIER</v>
          </cell>
          <cell r="V205" t="str">
            <v>G - PROJET</v>
          </cell>
          <cell r="W205">
            <v>39340</v>
          </cell>
          <cell r="X205" t="str">
            <v>d</v>
          </cell>
          <cell r="Y205" t="str">
            <v>9741507a0825</v>
          </cell>
          <cell r="AA205" t="str">
            <v/>
          </cell>
          <cell r="AB205">
            <v>39337</v>
          </cell>
          <cell r="AC205" t="str">
            <v>v</v>
          </cell>
          <cell r="AD205">
            <v>39387</v>
          </cell>
          <cell r="AE205">
            <v>39353</v>
          </cell>
          <cell r="AF205" t="str">
            <v>f</v>
          </cell>
          <cell r="AH205">
            <v>39872</v>
          </cell>
          <cell r="AI205" t="str">
            <v>ao</v>
          </cell>
          <cell r="AJ205">
            <v>40024</v>
          </cell>
          <cell r="AK205" t="str">
            <v/>
          </cell>
          <cell r="AL205">
            <v>4.9973698053655973</v>
          </cell>
          <cell r="AM205">
            <v>2009</v>
          </cell>
          <cell r="AN205">
            <v>16</v>
          </cell>
          <cell r="AO205">
            <v>40512</v>
          </cell>
          <cell r="AP205">
            <v>40527</v>
          </cell>
          <cell r="AQ205" t="str">
            <v/>
          </cell>
          <cell r="AR205">
            <v>2010</v>
          </cell>
          <cell r="CJ205" t="str">
            <v>-</v>
          </cell>
          <cell r="CK205" t="str">
            <v>-</v>
          </cell>
          <cell r="CL205" t="str">
            <v>-</v>
          </cell>
          <cell r="CM205" t="str">
            <v>-</v>
          </cell>
          <cell r="CN205">
            <v>0</v>
          </cell>
          <cell r="CQ205" t="str">
            <v>non</v>
          </cell>
          <cell r="CX205">
            <v>0</v>
          </cell>
          <cell r="DE205">
            <v>0</v>
          </cell>
          <cell r="DJ205">
            <v>0</v>
          </cell>
          <cell r="DO205">
            <v>0</v>
          </cell>
          <cell r="DS205">
            <v>0</v>
          </cell>
          <cell r="DT205">
            <v>0</v>
          </cell>
          <cell r="DU205">
            <v>0</v>
          </cell>
          <cell r="ED205" t="str">
            <v>G:\Habitat\OPERATIONNEL HABITAT\02- Operations\Photothèque\image non disponible.jpg</v>
          </cell>
          <cell r="EE205" t="str">
            <v>G:\Habitat\OPERATIONNEL HABITAT\02- Operations\Photothèque\image non disponible.jpg</v>
          </cell>
        </row>
        <row r="206">
          <cell r="A206" t="str">
            <v>RHI CENTRE VILLE</v>
          </cell>
          <cell r="B206">
            <v>9712</v>
          </cell>
          <cell r="C206" t="str">
            <v>SUD</v>
          </cell>
          <cell r="D206" t="str">
            <v>Saint-Joseph</v>
          </cell>
          <cell r="F206">
            <v>7</v>
          </cell>
          <cell r="G206" t="str">
            <v>LESG</v>
          </cell>
          <cell r="J206" t="str">
            <v>IND</v>
          </cell>
          <cell r="K206" t="str">
            <v>CF</v>
          </cell>
          <cell r="L206" t="str">
            <v>SIDR</v>
          </cell>
          <cell r="M206" t="str">
            <v>sous compromis</v>
          </cell>
          <cell r="N206" t="str">
            <v>BS</v>
          </cell>
          <cell r="O206" t="str">
            <v>OS</v>
          </cell>
          <cell r="P206" t="str">
            <v>LV</v>
          </cell>
          <cell r="Q206" t="str">
            <v>HBM</v>
          </cell>
          <cell r="R206">
            <v>2007</v>
          </cell>
          <cell r="S206">
            <v>1</v>
          </cell>
          <cell r="T206" t="str">
            <v>acte cession urgent/projet vrd RHI ?</v>
          </cell>
          <cell r="U206" t="str">
            <v>SOAA MEUNIER</v>
          </cell>
          <cell r="V206" t="str">
            <v>I - ACT</v>
          </cell>
          <cell r="W206">
            <v>39352</v>
          </cell>
          <cell r="X206" t="str">
            <v>d</v>
          </cell>
          <cell r="Y206" t="str">
            <v>9741207a0236</v>
          </cell>
          <cell r="Z206">
            <v>39513</v>
          </cell>
          <cell r="AA206" t="str">
            <v>o</v>
          </cell>
          <cell r="AB206">
            <v>39337</v>
          </cell>
          <cell r="AC206" t="str">
            <v>v</v>
          </cell>
          <cell r="AD206">
            <v>39387</v>
          </cell>
          <cell r="AE206">
            <v>39353</v>
          </cell>
          <cell r="AF206" t="str">
            <v>f</v>
          </cell>
          <cell r="AG206">
            <v>39464</v>
          </cell>
          <cell r="AH206">
            <v>39730</v>
          </cell>
          <cell r="AI206" t="str">
            <v>ao</v>
          </cell>
          <cell r="AJ206">
            <v>39845</v>
          </cell>
          <cell r="AK206" t="str">
            <v>ch</v>
          </cell>
          <cell r="AL206">
            <v>3.7809047869542347</v>
          </cell>
          <cell r="AM206">
            <v>2009</v>
          </cell>
          <cell r="AN206">
            <v>10</v>
          </cell>
          <cell r="AO206">
            <v>40148</v>
          </cell>
          <cell r="AP206">
            <v>40163</v>
          </cell>
          <cell r="AQ206" t="str">
            <v/>
          </cell>
          <cell r="AR206">
            <v>2009</v>
          </cell>
          <cell r="CJ206" t="str">
            <v>-</v>
          </cell>
          <cell r="CK206" t="str">
            <v>-</v>
          </cell>
          <cell r="CL206" t="str">
            <v>-</v>
          </cell>
          <cell r="CN206">
            <v>0</v>
          </cell>
          <cell r="CQ206" t="str">
            <v>non</v>
          </cell>
          <cell r="CX206">
            <v>0</v>
          </cell>
          <cell r="DE206">
            <v>0</v>
          </cell>
          <cell r="DJ206">
            <v>0</v>
          </cell>
          <cell r="DO206">
            <v>0</v>
          </cell>
          <cell r="DS206">
            <v>0</v>
          </cell>
          <cell r="DT206">
            <v>0</v>
          </cell>
          <cell r="DU206">
            <v>0</v>
          </cell>
          <cell r="ED206" t="str">
            <v>G:\Habitat\OPERATIONNEL HABITAT\02- Operations\Photothèque\image non disponible.jpg</v>
          </cell>
          <cell r="EE206" t="str">
            <v>G:\Habitat\OPERATIONNEL HABITAT\02- Operations\Photothèque\image non disponible.jpg</v>
          </cell>
        </row>
        <row r="207">
          <cell r="A207" t="str">
            <v>TERRAIN MOUNICHY</v>
          </cell>
          <cell r="B207" t="str">
            <v>xxxx</v>
          </cell>
          <cell r="C207" t="str">
            <v>OUEST</v>
          </cell>
          <cell r="D207" t="str">
            <v>Saint-Paul</v>
          </cell>
          <cell r="E207" t="str">
            <v>PROCHE RHI GD CONTOUR</v>
          </cell>
          <cell r="F207">
            <v>20</v>
          </cell>
          <cell r="G207" t="str">
            <v>LLTS</v>
          </cell>
          <cell r="J207" t="str">
            <v>COL</v>
          </cell>
          <cell r="K207" t="str">
            <v>CF</v>
          </cell>
          <cell r="L207" t="str">
            <v>SIDR</v>
          </cell>
          <cell r="M207" t="str">
            <v>prob foncier</v>
          </cell>
          <cell r="N207" t="str">
            <v>N.A.</v>
          </cell>
          <cell r="O207" t="str">
            <v>FG</v>
          </cell>
          <cell r="P207" t="str">
            <v>LV</v>
          </cell>
          <cell r="Q207" t="str">
            <v>CP</v>
          </cell>
          <cell r="R207">
            <v>2011</v>
          </cell>
          <cell r="S207">
            <v>0.25</v>
          </cell>
          <cell r="T207" t="str">
            <v>négo foncier/modif POS/PLU - attente dossier manégaeur mi juin 2010</v>
          </cell>
          <cell r="U207" t="str">
            <v>ATELIER GAZUT</v>
          </cell>
          <cell r="V207" t="str">
            <v>A - NON LANCE</v>
          </cell>
          <cell r="W207">
            <v>39782</v>
          </cell>
          <cell r="AA207" t="str">
            <v/>
          </cell>
          <cell r="AC207" t="str">
            <v/>
          </cell>
          <cell r="AI207" t="str">
            <v/>
          </cell>
          <cell r="AK207" t="str">
            <v/>
          </cell>
          <cell r="AL207">
            <v>0</v>
          </cell>
          <cell r="AM207" t="str">
            <v/>
          </cell>
          <cell r="AO207">
            <v>0</v>
          </cell>
          <cell r="AQ207" t="str">
            <v/>
          </cell>
          <cell r="CJ207" t="str">
            <v>-</v>
          </cell>
          <cell r="CK207" t="str">
            <v>-</v>
          </cell>
          <cell r="CL207" t="str">
            <v>-</v>
          </cell>
          <cell r="CM207" t="str">
            <v>-</v>
          </cell>
          <cell r="CN207">
            <v>0</v>
          </cell>
          <cell r="CQ207" t="str">
            <v>non</v>
          </cell>
          <cell r="CX207">
            <v>0</v>
          </cell>
          <cell r="DE207">
            <v>0</v>
          </cell>
          <cell r="DJ207">
            <v>0</v>
          </cell>
          <cell r="DO207">
            <v>0</v>
          </cell>
          <cell r="DS207">
            <v>0</v>
          </cell>
          <cell r="DT207">
            <v>0</v>
          </cell>
          <cell r="DU207">
            <v>0</v>
          </cell>
          <cell r="ED207" t="str">
            <v>G:\Habitat\OPERATIONNEL HABITAT\02- Operations\Photothèque\image non disponible.jpg</v>
          </cell>
          <cell r="EE207" t="str">
            <v>G:\Habitat\OPERATIONNEL HABITAT\02- Operations\Photothèque\image non disponible.jpg</v>
          </cell>
        </row>
        <row r="208">
          <cell r="A208" t="str">
            <v>RHI GRAND CONTOUR 1</v>
          </cell>
          <cell r="B208">
            <v>9709</v>
          </cell>
          <cell r="C208" t="str">
            <v>OUEST</v>
          </cell>
          <cell r="D208" t="str">
            <v>Saint-Paul</v>
          </cell>
          <cell r="E208" t="str">
            <v>RHI LES MANGUIERS</v>
          </cell>
          <cell r="F208">
            <v>20</v>
          </cell>
          <cell r="G208" t="str">
            <v>LESG</v>
          </cell>
          <cell r="J208" t="str">
            <v>IND</v>
          </cell>
          <cell r="K208" t="str">
            <v>CF</v>
          </cell>
          <cell r="L208" t="str">
            <v>SIDR</v>
          </cell>
          <cell r="M208" t="str">
            <v>sous compromis</v>
          </cell>
          <cell r="N208" t="str">
            <v>BS</v>
          </cell>
          <cell r="O208" t="str">
            <v>FG</v>
          </cell>
          <cell r="P208" t="str">
            <v>LV</v>
          </cell>
          <cell r="Q208" t="str">
            <v>CP</v>
          </cell>
          <cell r="R208">
            <v>2007</v>
          </cell>
          <cell r="S208">
            <v>1</v>
          </cell>
          <cell r="T208" t="str">
            <v>pc refusé du fait du règlement d'urbanisme - mise en compatibilité en cours - PC à redéposer &amp; à transmettre à DDE</v>
          </cell>
          <cell r="U208" t="str">
            <v>ATELIER GAZUT</v>
          </cell>
          <cell r="V208" t="str">
            <v>E - APS / PC</v>
          </cell>
          <cell r="W208">
            <v>39353</v>
          </cell>
          <cell r="X208" t="str">
            <v>d</v>
          </cell>
          <cell r="Y208" t="str">
            <v>9741507a0824</v>
          </cell>
          <cell r="Z208" t="str">
            <v>refuse</v>
          </cell>
          <cell r="AA208" t="str">
            <v/>
          </cell>
          <cell r="AB208">
            <v>39337</v>
          </cell>
          <cell r="AC208" t="str">
            <v>v</v>
          </cell>
          <cell r="AD208">
            <v>39387</v>
          </cell>
          <cell r="AE208">
            <v>39353</v>
          </cell>
          <cell r="AI208" t="str">
            <v/>
          </cell>
          <cell r="AK208" t="str">
            <v/>
          </cell>
          <cell r="AL208">
            <v>0</v>
          </cell>
          <cell r="AM208" t="str">
            <v/>
          </cell>
          <cell r="AP208" t="str">
            <v/>
          </cell>
          <cell r="AQ208" t="str">
            <v/>
          </cell>
          <cell r="AR208" t="str">
            <v/>
          </cell>
          <cell r="CJ208" t="str">
            <v>-</v>
          </cell>
          <cell r="CK208" t="str">
            <v>-</v>
          </cell>
          <cell r="CL208" t="str">
            <v>-</v>
          </cell>
          <cell r="CM208" t="str">
            <v>-</v>
          </cell>
          <cell r="CN208">
            <v>0</v>
          </cell>
          <cell r="CQ208" t="str">
            <v>non</v>
          </cell>
          <cell r="CX208">
            <v>0</v>
          </cell>
          <cell r="DE208">
            <v>0</v>
          </cell>
          <cell r="DJ208">
            <v>0</v>
          </cell>
          <cell r="DO208">
            <v>0</v>
          </cell>
          <cell r="DS208">
            <v>0</v>
          </cell>
          <cell r="DT208">
            <v>0</v>
          </cell>
          <cell r="DU208">
            <v>0</v>
          </cell>
          <cell r="ED208" t="str">
            <v>G:\Habitat\OPERATIONNEL HABITAT\02- Operations\Photothèque\image non disponible.jpg</v>
          </cell>
          <cell r="EE208" t="str">
            <v>G:\Habitat\OPERATIONNEL HABITAT\02- Operations\Photothèque\image non disponible.jpg</v>
          </cell>
        </row>
        <row r="209">
          <cell r="A209" t="str">
            <v>RHI GRAND CONTOUR 2</v>
          </cell>
          <cell r="B209">
            <v>9675</v>
          </cell>
          <cell r="C209" t="str">
            <v>OUEST</v>
          </cell>
          <cell r="D209" t="str">
            <v>Saint-Paul</v>
          </cell>
          <cell r="E209" t="str">
            <v>RHI GRAND CONTOUR</v>
          </cell>
          <cell r="F209">
            <v>15</v>
          </cell>
          <cell r="G209" t="str">
            <v>LESG</v>
          </cell>
          <cell r="J209" t="str">
            <v>IND</v>
          </cell>
          <cell r="K209" t="str">
            <v>CF</v>
          </cell>
          <cell r="L209" t="str">
            <v>SIDR</v>
          </cell>
          <cell r="M209" t="str">
            <v>prob foncier</v>
          </cell>
          <cell r="N209" t="str">
            <v>BS</v>
          </cell>
          <cell r="O209" t="str">
            <v>FG</v>
          </cell>
          <cell r="P209" t="str">
            <v>LV</v>
          </cell>
          <cell r="Q209" t="str">
            <v>CP</v>
          </cell>
          <cell r="R209">
            <v>2010</v>
          </cell>
          <cell r="S209">
            <v>0.25</v>
          </cell>
          <cell r="T209" t="str">
            <v>Attente dossier aménageur pour mi juin 2009 - (attention absence de PLU validé sur la zone)</v>
          </cell>
          <cell r="U209" t="str">
            <v>ATELIER GAZUT</v>
          </cell>
          <cell r="V209" t="str">
            <v>B - ETUDE PRE-OP</v>
          </cell>
          <cell r="W209">
            <v>39782</v>
          </cell>
          <cell r="X209" t="str">
            <v>d</v>
          </cell>
          <cell r="Y209" t="str">
            <v>97441106a0489</v>
          </cell>
          <cell r="Z209">
            <v>39056</v>
          </cell>
          <cell r="AA209" t="str">
            <v/>
          </cell>
          <cell r="AB209">
            <v>39337</v>
          </cell>
          <cell r="AC209" t="str">
            <v/>
          </cell>
          <cell r="AD209" t="str">
            <v>ok</v>
          </cell>
          <cell r="AE209">
            <v>38989</v>
          </cell>
          <cell r="AF209" t="str">
            <v>f</v>
          </cell>
          <cell r="AG209">
            <v>39080</v>
          </cell>
          <cell r="AH209">
            <v>39708</v>
          </cell>
          <cell r="AI209" t="str">
            <v/>
          </cell>
          <cell r="AJ209">
            <v>39902</v>
          </cell>
          <cell r="AK209" t="str">
            <v/>
          </cell>
          <cell r="AL209">
            <v>0</v>
          </cell>
          <cell r="AM209" t="str">
            <v/>
          </cell>
          <cell r="AN209">
            <v>16</v>
          </cell>
          <cell r="AO209">
            <v>0</v>
          </cell>
          <cell r="AP209">
            <v>40404</v>
          </cell>
          <cell r="AQ209" t="str">
            <v/>
          </cell>
          <cell r="AR209">
            <v>2010</v>
          </cell>
          <cell r="CJ209" t="str">
            <v>-</v>
          </cell>
          <cell r="CK209" t="str">
            <v>-</v>
          </cell>
          <cell r="CL209" t="str">
            <v>-</v>
          </cell>
          <cell r="CM209" t="str">
            <v>-</v>
          </cell>
          <cell r="CN209">
            <v>0</v>
          </cell>
          <cell r="CQ209" t="str">
            <v>non</v>
          </cell>
          <cell r="CX209">
            <v>0</v>
          </cell>
          <cell r="DE209">
            <v>0</v>
          </cell>
          <cell r="DJ209">
            <v>0</v>
          </cell>
          <cell r="DO209">
            <v>0</v>
          </cell>
          <cell r="DS209">
            <v>0</v>
          </cell>
          <cell r="DT209">
            <v>0</v>
          </cell>
          <cell r="DU209">
            <v>0</v>
          </cell>
          <cell r="ED209" t="str">
            <v>G:\Habitat\OPERATIONNEL HABITAT\02- Operations\Photothèque\image non disponible.jpg</v>
          </cell>
          <cell r="EE209" t="str">
            <v>G:\Habitat\OPERATIONNEL HABITAT\02- Operations\Photothèque\image non disponible.jpg</v>
          </cell>
        </row>
        <row r="210">
          <cell r="A210" t="str">
            <v>RHI GRAND CONTOUR 3</v>
          </cell>
          <cell r="B210" t="str">
            <v>xxxx</v>
          </cell>
          <cell r="C210" t="str">
            <v>OUEST</v>
          </cell>
          <cell r="D210" t="str">
            <v>Saint-Paul</v>
          </cell>
          <cell r="E210" t="str">
            <v>RHI GRAND CONTOUR</v>
          </cell>
          <cell r="F210">
            <v>26</v>
          </cell>
          <cell r="G210" t="str">
            <v>LESG</v>
          </cell>
          <cell r="J210" t="str">
            <v>IND</v>
          </cell>
          <cell r="K210" t="str">
            <v>CF</v>
          </cell>
          <cell r="L210" t="str">
            <v>SIDR</v>
          </cell>
          <cell r="M210" t="str">
            <v>prob foncier</v>
          </cell>
          <cell r="N210" t="str">
            <v>BS</v>
          </cell>
          <cell r="O210" t="str">
            <v>FG</v>
          </cell>
          <cell r="P210" t="str">
            <v>LV</v>
          </cell>
          <cell r="Q210" t="str">
            <v>CP</v>
          </cell>
          <cell r="R210">
            <v>2011</v>
          </cell>
          <cell r="S210">
            <v>0.25</v>
          </cell>
          <cell r="T210" t="str">
            <v>Famille identifiées, simulations finacières à étbalir</v>
          </cell>
          <cell r="U210" t="str">
            <v>ATELIER GAZUT</v>
          </cell>
          <cell r="V210" t="str">
            <v>B - ETUDE PRE-OP</v>
          </cell>
          <cell r="W210">
            <v>39782</v>
          </cell>
          <cell r="X210" t="str">
            <v/>
          </cell>
          <cell r="AA210" t="str">
            <v/>
          </cell>
          <cell r="AC210" t="str">
            <v/>
          </cell>
          <cell r="AF210" t="str">
            <v/>
          </cell>
          <cell r="AI210" t="str">
            <v/>
          </cell>
          <cell r="AK210" t="str">
            <v/>
          </cell>
          <cell r="AL210">
            <v>0</v>
          </cell>
          <cell r="AM210" t="str">
            <v/>
          </cell>
          <cell r="AO210">
            <v>0</v>
          </cell>
          <cell r="AP210" t="str">
            <v/>
          </cell>
          <cell r="AQ210" t="str">
            <v/>
          </cell>
          <cell r="AR210" t="str">
            <v/>
          </cell>
          <cell r="CJ210" t="str">
            <v>-</v>
          </cell>
          <cell r="CK210" t="str">
            <v>-</v>
          </cell>
          <cell r="CL210" t="str">
            <v>-</v>
          </cell>
          <cell r="CM210" t="str">
            <v>-</v>
          </cell>
          <cell r="CN210">
            <v>0</v>
          </cell>
          <cell r="CQ210" t="str">
            <v>non</v>
          </cell>
          <cell r="CX210">
            <v>0</v>
          </cell>
          <cell r="DE210">
            <v>0</v>
          </cell>
          <cell r="DJ210">
            <v>0</v>
          </cell>
          <cell r="DO210">
            <v>0</v>
          </cell>
          <cell r="DS210">
            <v>0</v>
          </cell>
          <cell r="DT210">
            <v>0</v>
          </cell>
          <cell r="DU210">
            <v>0</v>
          </cell>
          <cell r="ED210" t="str">
            <v>G:\Habitat\OPERATIONNEL HABITAT\02- Operations\Photothèque\image non disponible.jpg</v>
          </cell>
          <cell r="EE210" t="str">
            <v>G:\Habitat\OPERATIONNEL HABITAT\02- Operations\Photothèque\image non disponible.jpg</v>
          </cell>
        </row>
        <row r="211">
          <cell r="A211" t="str">
            <v>RHI MANGUIERS LES</v>
          </cell>
          <cell r="B211" t="str">
            <v>xxxx</v>
          </cell>
          <cell r="C211" t="str">
            <v>EST</v>
          </cell>
          <cell r="D211" t="str">
            <v>Saint-André</v>
          </cell>
          <cell r="E211" t="str">
            <v>RHI LES MANGUIERS</v>
          </cell>
          <cell r="F211">
            <v>49</v>
          </cell>
          <cell r="G211" t="str">
            <v>LLS</v>
          </cell>
          <cell r="J211" t="str">
            <v>IND</v>
          </cell>
          <cell r="K211" t="str">
            <v>CF</v>
          </cell>
          <cell r="L211" t="str">
            <v>SIDR</v>
          </cell>
          <cell r="N211" t="str">
            <v>BS</v>
          </cell>
          <cell r="Q211" t="str">
            <v>SPG</v>
          </cell>
          <cell r="R211">
            <v>2011</v>
          </cell>
          <cell r="V211" t="str">
            <v>A - NON LANCE</v>
          </cell>
          <cell r="X211" t="str">
            <v/>
          </cell>
          <cell r="AA211" t="str">
            <v/>
          </cell>
          <cell r="AC211" t="str">
            <v/>
          </cell>
          <cell r="AF211" t="str">
            <v/>
          </cell>
          <cell r="AI211" t="str">
            <v/>
          </cell>
          <cell r="AK211" t="str">
            <v/>
          </cell>
          <cell r="AL211">
            <v>0</v>
          </cell>
          <cell r="AM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CJ211" t="str">
            <v>-</v>
          </cell>
          <cell r="CK211" t="str">
            <v>-</v>
          </cell>
          <cell r="CL211" t="str">
            <v>-</v>
          </cell>
          <cell r="CM211" t="str">
            <v>-</v>
          </cell>
          <cell r="CN211">
            <v>0</v>
          </cell>
          <cell r="CQ211" t="str">
            <v>non</v>
          </cell>
          <cell r="CX211">
            <v>0</v>
          </cell>
          <cell r="DE211">
            <v>0</v>
          </cell>
          <cell r="DJ211">
            <v>0</v>
          </cell>
          <cell r="DO211">
            <v>0</v>
          </cell>
          <cell r="DS211">
            <v>0</v>
          </cell>
          <cell r="DT211">
            <v>0</v>
          </cell>
          <cell r="DU211">
            <v>0</v>
          </cell>
          <cell r="ED211" t="str">
            <v>G:\Habitat\OPERATIONNEL HABITAT\02- Operations\Photothèque\image non disponible.jpg</v>
          </cell>
          <cell r="EE211" t="str">
            <v>G:\Habitat\OPERATIONNEL HABITAT\02- Operations\Photothèque\image non disponible.jpg</v>
          </cell>
        </row>
        <row r="212">
          <cell r="A212" t="str">
            <v>RHI PETITE ILE 2T</v>
          </cell>
          <cell r="B212">
            <v>9675</v>
          </cell>
          <cell r="C212" t="str">
            <v>NORD</v>
          </cell>
          <cell r="D212" t="str">
            <v>Saint-Denis</v>
          </cell>
          <cell r="E212" t="str">
            <v>RHI PETITE ILE</v>
          </cell>
          <cell r="F212">
            <v>10</v>
          </cell>
          <cell r="G212" t="str">
            <v>LESG</v>
          </cell>
          <cell r="J212" t="str">
            <v>IND</v>
          </cell>
          <cell r="K212" t="str">
            <v>CF</v>
          </cell>
          <cell r="L212" t="str">
            <v>SIDR</v>
          </cell>
          <cell r="N212" t="str">
            <v>BS</v>
          </cell>
          <cell r="O212" t="str">
            <v>OS</v>
          </cell>
          <cell r="P212" t="str">
            <v>LV</v>
          </cell>
          <cell r="Q212" t="str">
            <v>SM</v>
          </cell>
          <cell r="R212">
            <v>2006</v>
          </cell>
          <cell r="T212" t="str">
            <v>problème transit RHI/blocage opérationnel/attention pc+df caduque fin 2008</v>
          </cell>
          <cell r="U212" t="str">
            <v>ATELIER GAZUT</v>
          </cell>
          <cell r="V212" t="str">
            <v>I - ACT</v>
          </cell>
          <cell r="W212">
            <v>38975</v>
          </cell>
          <cell r="X212" t="str">
            <v>d</v>
          </cell>
          <cell r="Y212" t="str">
            <v>97441106a0489</v>
          </cell>
          <cell r="Z212">
            <v>39056</v>
          </cell>
          <cell r="AA212" t="str">
            <v>o</v>
          </cell>
          <cell r="AB212">
            <v>39337</v>
          </cell>
          <cell r="AC212" t="str">
            <v>v</v>
          </cell>
          <cell r="AD212" t="str">
            <v>ok</v>
          </cell>
          <cell r="AE212">
            <v>38989</v>
          </cell>
          <cell r="AF212" t="str">
            <v>f</v>
          </cell>
          <cell r="AG212">
            <v>39080</v>
          </cell>
          <cell r="AH212">
            <v>39708</v>
          </cell>
          <cell r="AI212" t="str">
            <v>ao</v>
          </cell>
          <cell r="AJ212">
            <v>39902</v>
          </cell>
          <cell r="AK212" t="str">
            <v>ch</v>
          </cell>
          <cell r="AL212">
            <v>6.3782219884271436</v>
          </cell>
          <cell r="AM212">
            <v>2009</v>
          </cell>
          <cell r="AN212">
            <v>16</v>
          </cell>
          <cell r="AO212">
            <v>40389</v>
          </cell>
          <cell r="AP212">
            <v>40404</v>
          </cell>
          <cell r="AQ212" t="str">
            <v/>
          </cell>
          <cell r="AR212">
            <v>2010</v>
          </cell>
          <cell r="CJ212" t="str">
            <v>-</v>
          </cell>
          <cell r="CK212" t="str">
            <v>-</v>
          </cell>
          <cell r="CL212" t="str">
            <v>-</v>
          </cell>
          <cell r="CM212" t="str">
            <v>-</v>
          </cell>
          <cell r="CN212">
            <v>0</v>
          </cell>
          <cell r="CQ212" t="str">
            <v>non</v>
          </cell>
          <cell r="CX212">
            <v>0</v>
          </cell>
          <cell r="DE212">
            <v>0</v>
          </cell>
          <cell r="DJ212">
            <v>0</v>
          </cell>
          <cell r="DO212">
            <v>0</v>
          </cell>
          <cell r="DS212">
            <v>0</v>
          </cell>
          <cell r="DT212">
            <v>0</v>
          </cell>
          <cell r="DU212">
            <v>0</v>
          </cell>
          <cell r="ED212" t="str">
            <v>G:\Habitat\OPERATIONNEL HABITAT\02- Operations\Photothèque\image non disponible.jpg</v>
          </cell>
          <cell r="EE212" t="str">
            <v>G:\Habitat\OPERATIONNEL HABITAT\02- Operations\Photothèque\image non disponible.jpg</v>
          </cell>
        </row>
        <row r="213">
          <cell r="A213" t="str">
            <v>RHI PETITE ILE 3T</v>
          </cell>
          <cell r="B213" t="str">
            <v>xxxx</v>
          </cell>
          <cell r="C213" t="str">
            <v>NORD</v>
          </cell>
          <cell r="D213" t="str">
            <v>Saint-Denis</v>
          </cell>
          <cell r="E213" t="str">
            <v>RHI PETITE ILE</v>
          </cell>
          <cell r="F213">
            <v>10</v>
          </cell>
          <cell r="G213" t="str">
            <v>LESG</v>
          </cell>
          <cell r="J213" t="str">
            <v>IND</v>
          </cell>
          <cell r="K213" t="str">
            <v>CF</v>
          </cell>
          <cell r="L213" t="str">
            <v>SIDR</v>
          </cell>
          <cell r="N213" t="str">
            <v>BS</v>
          </cell>
          <cell r="Q213" t="str">
            <v>SM</v>
          </cell>
          <cell r="R213">
            <v>2011</v>
          </cell>
          <cell r="T213" t="str">
            <v>Retard sur tranche 1 &amp; 2</v>
          </cell>
          <cell r="U213">
            <v>-210000</v>
          </cell>
          <cell r="V213" t="str">
            <v>A - NON LANCE</v>
          </cell>
          <cell r="X213" t="str">
            <v/>
          </cell>
          <cell r="AA213" t="str">
            <v/>
          </cell>
          <cell r="AC213" t="str">
            <v/>
          </cell>
          <cell r="AF213" t="str">
            <v/>
          </cell>
          <cell r="AI213" t="str">
            <v/>
          </cell>
          <cell r="AK213" t="str">
            <v/>
          </cell>
          <cell r="AL213">
            <v>0</v>
          </cell>
          <cell r="AM213" t="str">
            <v/>
          </cell>
          <cell r="AO213" t="str">
            <v/>
          </cell>
          <cell r="AP213" t="str">
            <v/>
          </cell>
          <cell r="AQ213" t="str">
            <v/>
          </cell>
          <cell r="AR213" t="str">
            <v/>
          </cell>
          <cell r="CJ213" t="str">
            <v>-</v>
          </cell>
          <cell r="CK213" t="str">
            <v>-</v>
          </cell>
          <cell r="CL213" t="str">
            <v>-</v>
          </cell>
          <cell r="CM213" t="str">
            <v>-</v>
          </cell>
          <cell r="CN213">
            <v>0</v>
          </cell>
          <cell r="CQ213" t="str">
            <v>non</v>
          </cell>
          <cell r="CX213">
            <v>0</v>
          </cell>
          <cell r="DE213">
            <v>0</v>
          </cell>
          <cell r="DJ213">
            <v>0</v>
          </cell>
          <cell r="DO213">
            <v>0</v>
          </cell>
          <cell r="DS213">
            <v>0</v>
          </cell>
          <cell r="DT213">
            <v>0</v>
          </cell>
          <cell r="DU213">
            <v>0</v>
          </cell>
          <cell r="ED213" t="str">
            <v>G:\Habitat\OPERATIONNEL HABITAT\02- Operations\Photothèque\image non disponible.jpg</v>
          </cell>
          <cell r="EE213" t="str">
            <v>G:\Habitat\OPERATIONNEL HABITAT\02- Operations\Photothèque\image non disponible.jpg</v>
          </cell>
        </row>
        <row r="214">
          <cell r="A214" t="str">
            <v>RHI SAY PISCINE 5</v>
          </cell>
          <cell r="B214">
            <v>9688</v>
          </cell>
          <cell r="C214" t="str">
            <v>OUEST</v>
          </cell>
          <cell r="D214" t="str">
            <v>Port</v>
          </cell>
          <cell r="E214" t="str">
            <v>RHI SAY PISCINE</v>
          </cell>
          <cell r="F214">
            <v>20</v>
          </cell>
          <cell r="G214" t="str">
            <v>LESG</v>
          </cell>
          <cell r="J214" t="str">
            <v>IND</v>
          </cell>
          <cell r="K214" t="str">
            <v>CF</v>
          </cell>
          <cell r="L214" t="str">
            <v>SIDR</v>
          </cell>
          <cell r="M214" t="str">
            <v>maitrisé</v>
          </cell>
          <cell r="N214" t="str">
            <v>BS</v>
          </cell>
          <cell r="O214" t="str">
            <v>DL</v>
          </cell>
          <cell r="P214" t="str">
            <v>CS</v>
          </cell>
          <cell r="Q214" t="str">
            <v>OP</v>
          </cell>
          <cell r="R214">
            <v>2010</v>
          </cell>
          <cell r="S214">
            <v>1</v>
          </cell>
          <cell r="T214" t="str">
            <v>pc blocage ?</v>
          </cell>
          <cell r="U214" t="str">
            <v>SAULNIER</v>
          </cell>
          <cell r="V214" t="str">
            <v>A - NON LANCE</v>
          </cell>
          <cell r="W214">
            <v>39217</v>
          </cell>
          <cell r="X214" t="str">
            <v/>
          </cell>
          <cell r="Y214" t="str">
            <v>97441407A0209</v>
          </cell>
          <cell r="Z214">
            <v>39286</v>
          </cell>
          <cell r="AA214" t="str">
            <v/>
          </cell>
          <cell r="AB214">
            <v>39170</v>
          </cell>
          <cell r="AC214" t="str">
            <v/>
          </cell>
          <cell r="AD214">
            <v>39231</v>
          </cell>
          <cell r="AE214">
            <v>39245</v>
          </cell>
          <cell r="AF214" t="str">
            <v/>
          </cell>
          <cell r="AG214">
            <v>39464</v>
          </cell>
          <cell r="AH214">
            <v>0</v>
          </cell>
          <cell r="AI214" t="str">
            <v/>
          </cell>
          <cell r="AJ214">
            <v>39799</v>
          </cell>
          <cell r="AK214" t="str">
            <v/>
          </cell>
          <cell r="AL214">
            <v>0</v>
          </cell>
          <cell r="AM214" t="str">
            <v/>
          </cell>
          <cell r="AN214">
            <v>15</v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BK214">
            <v>0</v>
          </cell>
          <cell r="BL214">
            <v>4.83</v>
          </cell>
          <cell r="BO214" t="str">
            <v>à faire</v>
          </cell>
          <cell r="BQ214" t="str">
            <v>à faire</v>
          </cell>
          <cell r="BX214" t="str">
            <v>En attente accord de principe</v>
          </cell>
          <cell r="CJ214" t="str">
            <v>-</v>
          </cell>
          <cell r="CK214" t="str">
            <v>-</v>
          </cell>
          <cell r="CL214" t="str">
            <v>-</v>
          </cell>
          <cell r="CM214" t="str">
            <v>-</v>
          </cell>
          <cell r="CN214">
            <v>0</v>
          </cell>
          <cell r="CO214" t="str">
            <v>199 undecies A</v>
          </cell>
          <cell r="CQ214" t="str">
            <v>non</v>
          </cell>
          <cell r="CX214">
            <v>0</v>
          </cell>
          <cell r="DE214">
            <v>0</v>
          </cell>
          <cell r="DJ214">
            <v>0</v>
          </cell>
          <cell r="DO214">
            <v>0</v>
          </cell>
          <cell r="DS214">
            <v>0</v>
          </cell>
          <cell r="DT214">
            <v>0</v>
          </cell>
          <cell r="DU214">
            <v>0</v>
          </cell>
          <cell r="ED214" t="str">
            <v>G:\Habitat\OPERATIONNEL HABITAT\02- Operations\Photothèque\image non disponible.jpg</v>
          </cell>
          <cell r="EE214" t="str">
            <v>G:\Habitat\OPERATIONNEL HABITAT\02- Operations\Photothèque\image non disponible.jpg</v>
          </cell>
        </row>
        <row r="215">
          <cell r="A215" t="str">
            <v>RHI SAY PISCINE 6</v>
          </cell>
          <cell r="B215">
            <v>9719</v>
          </cell>
          <cell r="C215" t="str">
            <v>OUEST</v>
          </cell>
          <cell r="D215" t="str">
            <v>Port</v>
          </cell>
          <cell r="E215" t="str">
            <v>RHI SAY PISCINE</v>
          </cell>
          <cell r="F215">
            <v>50</v>
          </cell>
          <cell r="G215" t="str">
            <v>LESG</v>
          </cell>
          <cell r="J215" t="str">
            <v>IND</v>
          </cell>
          <cell r="K215" t="str">
            <v>CF</v>
          </cell>
          <cell r="L215" t="str">
            <v>SIDR</v>
          </cell>
          <cell r="M215" t="str">
            <v>maitrisé</v>
          </cell>
          <cell r="N215" t="str">
            <v>BS</v>
          </cell>
          <cell r="O215" t="str">
            <v>CA</v>
          </cell>
          <cell r="P215" t="str">
            <v>LV</v>
          </cell>
          <cell r="Q215" t="str">
            <v>OP</v>
          </cell>
          <cell r="R215">
            <v>2011</v>
          </cell>
          <cell r="S215">
            <v>0.25</v>
          </cell>
          <cell r="U215" t="str">
            <v>JAVELAUD</v>
          </cell>
          <cell r="V215" t="str">
            <v>A - NON LANCE</v>
          </cell>
          <cell r="W215">
            <v>39736</v>
          </cell>
          <cell r="X215" t="str">
            <v/>
          </cell>
          <cell r="Z215">
            <v>39803</v>
          </cell>
          <cell r="AA215" t="str">
            <v/>
          </cell>
          <cell r="AB215">
            <v>39706</v>
          </cell>
          <cell r="AC215" t="str">
            <v/>
          </cell>
          <cell r="AE215">
            <v>40082</v>
          </cell>
          <cell r="AF215" t="str">
            <v/>
          </cell>
          <cell r="AH215">
            <v>40084</v>
          </cell>
          <cell r="AI215" t="str">
            <v/>
          </cell>
          <cell r="AJ215">
            <v>40265</v>
          </cell>
          <cell r="AK215" t="str">
            <v/>
          </cell>
          <cell r="AL215">
            <v>0</v>
          </cell>
          <cell r="AM215" t="str">
            <v/>
          </cell>
          <cell r="AN215">
            <v>15</v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CJ215" t="str">
            <v>-</v>
          </cell>
          <cell r="CK215" t="str">
            <v>-</v>
          </cell>
          <cell r="CL215" t="str">
            <v>-</v>
          </cell>
          <cell r="CM215" t="str">
            <v>-</v>
          </cell>
          <cell r="CN215">
            <v>0</v>
          </cell>
          <cell r="CQ215" t="str">
            <v>non</v>
          </cell>
          <cell r="CX215">
            <v>0</v>
          </cell>
          <cell r="DE215">
            <v>0</v>
          </cell>
          <cell r="DJ215">
            <v>0</v>
          </cell>
          <cell r="DO215">
            <v>0</v>
          </cell>
          <cell r="DS215">
            <v>0</v>
          </cell>
          <cell r="DT215">
            <v>0</v>
          </cell>
          <cell r="DU215">
            <v>0</v>
          </cell>
          <cell r="ED215" t="str">
            <v>G:\Habitat\OPERATIONNEL HABITAT\02- Operations\Photothèque\image non disponible.jpg</v>
          </cell>
          <cell r="EE215" t="str">
            <v>G:\Habitat\OPERATIONNEL HABITAT\02- Operations\Photothèque\image non disponible.jpg</v>
          </cell>
        </row>
        <row r="216">
          <cell r="A216" t="str">
            <v>RHI SAY PISCINE 7</v>
          </cell>
          <cell r="C216" t="str">
            <v>OUEST</v>
          </cell>
          <cell r="D216" t="str">
            <v>Port</v>
          </cell>
          <cell r="E216" t="str">
            <v>RHI SAY PISCINE</v>
          </cell>
          <cell r="F216">
            <v>20</v>
          </cell>
          <cell r="G216" t="str">
            <v>LESG</v>
          </cell>
          <cell r="J216" t="str">
            <v>IND</v>
          </cell>
          <cell r="K216" t="str">
            <v>CF</v>
          </cell>
          <cell r="L216" t="str">
            <v>SIDR</v>
          </cell>
          <cell r="N216" t="str">
            <v>BS</v>
          </cell>
          <cell r="Q216" t="str">
            <v>OP</v>
          </cell>
          <cell r="R216">
            <v>2012</v>
          </cell>
          <cell r="V216" t="str">
            <v>A - NON LANCE</v>
          </cell>
          <cell r="X216" t="str">
            <v/>
          </cell>
          <cell r="AA216" t="str">
            <v/>
          </cell>
          <cell r="AC216" t="str">
            <v/>
          </cell>
          <cell r="AF216" t="str">
            <v/>
          </cell>
          <cell r="AI216" t="str">
            <v/>
          </cell>
          <cell r="AK216" t="str">
            <v/>
          </cell>
          <cell r="AL216">
            <v>0</v>
          </cell>
          <cell r="AM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CJ216" t="str">
            <v>-</v>
          </cell>
          <cell r="CK216" t="str">
            <v>-</v>
          </cell>
          <cell r="CL216" t="str">
            <v>-</v>
          </cell>
          <cell r="CM216" t="str">
            <v>-</v>
          </cell>
          <cell r="CN216">
            <v>0</v>
          </cell>
          <cell r="CQ216" t="str">
            <v>non</v>
          </cell>
          <cell r="CX216">
            <v>0</v>
          </cell>
          <cell r="DE216">
            <v>0</v>
          </cell>
          <cell r="DJ216">
            <v>0</v>
          </cell>
          <cell r="DO216">
            <v>0</v>
          </cell>
          <cell r="DS216">
            <v>0</v>
          </cell>
          <cell r="DT216">
            <v>0</v>
          </cell>
          <cell r="DU216">
            <v>0</v>
          </cell>
          <cell r="ED216" t="str">
            <v>G:\Habitat\OPERATIONNEL HABITAT\02- Operations\Photothèque\image non disponible.jpg</v>
          </cell>
          <cell r="EE216" t="str">
            <v>G:\Habitat\OPERATIONNEL HABITAT\02- Operations\Photothèque\image non disponible.jpg</v>
          </cell>
        </row>
        <row r="217">
          <cell r="A217" t="str">
            <v>RODRIGUES</v>
          </cell>
          <cell r="B217">
            <v>9688</v>
          </cell>
          <cell r="C217" t="str">
            <v>SUD</v>
          </cell>
          <cell r="D217" t="str">
            <v>Saint-Louis</v>
          </cell>
          <cell r="E217" t="str">
            <v>ZAC AVENIR</v>
          </cell>
          <cell r="F217">
            <v>20</v>
          </cell>
          <cell r="G217" t="str">
            <v>LLTS</v>
          </cell>
          <cell r="H217" t="str">
            <v>signé</v>
          </cell>
          <cell r="I217" t="str">
            <v>sub SG 2004</v>
          </cell>
          <cell r="J217" t="str">
            <v>MIXT</v>
          </cell>
          <cell r="K217" t="str">
            <v>CF</v>
          </cell>
          <cell r="L217" t="str">
            <v>SIDR</v>
          </cell>
          <cell r="M217" t="str">
            <v>maitrisé</v>
          </cell>
          <cell r="N217" t="str">
            <v>JEM</v>
          </cell>
          <cell r="O217" t="str">
            <v>DL</v>
          </cell>
          <cell r="P217" t="str">
            <v>CS</v>
          </cell>
          <cell r="Q217" t="str">
            <v>HBM</v>
          </cell>
          <cell r="R217">
            <v>2007</v>
          </cell>
          <cell r="S217">
            <v>1</v>
          </cell>
          <cell r="T217" t="str">
            <v>pc blocage ?</v>
          </cell>
          <cell r="U217" t="str">
            <v>SAULNIER</v>
          </cell>
          <cell r="V217" t="str">
            <v>H - APPEL D'OFFRES</v>
          </cell>
          <cell r="W217">
            <v>39217</v>
          </cell>
          <cell r="X217" t="str">
            <v>d</v>
          </cell>
          <cell r="Y217" t="str">
            <v>97441407A0209</v>
          </cell>
          <cell r="Z217">
            <v>39286</v>
          </cell>
          <cell r="AA217" t="str">
            <v>o</v>
          </cell>
          <cell r="AB217">
            <v>39170</v>
          </cell>
          <cell r="AC217" t="str">
            <v>v</v>
          </cell>
          <cell r="AD217">
            <v>39231</v>
          </cell>
          <cell r="AE217">
            <v>39245</v>
          </cell>
          <cell r="AF217" t="str">
            <v>f</v>
          </cell>
          <cell r="AG217">
            <v>39464</v>
          </cell>
          <cell r="AH217">
            <v>0</v>
          </cell>
          <cell r="AI217" t="str">
            <v>ao</v>
          </cell>
          <cell r="AJ217">
            <v>39799</v>
          </cell>
          <cell r="AK217" t="str">
            <v>ch</v>
          </cell>
          <cell r="AL217">
            <v>1308.4889531825354</v>
          </cell>
          <cell r="AM217">
            <v>2008</v>
          </cell>
          <cell r="AN217">
            <v>15</v>
          </cell>
          <cell r="AO217">
            <v>40254</v>
          </cell>
          <cell r="AP217">
            <v>40269</v>
          </cell>
          <cell r="AQ217" t="str">
            <v/>
          </cell>
          <cell r="AR217">
            <v>2010</v>
          </cell>
          <cell r="AW217">
            <v>30</v>
          </cell>
          <cell r="AX217">
            <v>60.61</v>
          </cell>
          <cell r="BA217">
            <v>1</v>
          </cell>
          <cell r="BB217">
            <v>68.709999999999994</v>
          </cell>
          <cell r="BK217">
            <v>0</v>
          </cell>
          <cell r="BL217">
            <v>4.83</v>
          </cell>
          <cell r="BM217">
            <v>0.42</v>
          </cell>
          <cell r="BN217">
            <v>0.2</v>
          </cell>
          <cell r="BO217" t="str">
            <v>à faire</v>
          </cell>
          <cell r="BP217">
            <v>0.8</v>
          </cell>
          <cell r="BQ217" t="str">
            <v>à faire</v>
          </cell>
          <cell r="BR217" t="str">
            <v>CG</v>
          </cell>
          <cell r="BS217">
            <v>0.5</v>
          </cell>
          <cell r="BT217" t="str">
            <v>signée</v>
          </cell>
          <cell r="BX217" t="str">
            <v>En attente accord de principe</v>
          </cell>
          <cell r="BY217">
            <v>1757</v>
          </cell>
          <cell r="BZ217">
            <v>2188</v>
          </cell>
          <cell r="CA217">
            <v>1920</v>
          </cell>
          <cell r="CE217" t="str">
            <v>ECS ind</v>
          </cell>
          <cell r="CF217">
            <v>99743</v>
          </cell>
          <cell r="CG217">
            <v>29922.9</v>
          </cell>
          <cell r="CH217">
            <v>44884.35</v>
          </cell>
          <cell r="CI217">
            <v>24935.75</v>
          </cell>
          <cell r="CJ217" t="str">
            <v>SCI Saint André</v>
          </cell>
          <cell r="CK217" t="str">
            <v>INFI</v>
          </cell>
          <cell r="CL217">
            <v>39773</v>
          </cell>
          <cell r="CM217" t="str">
            <v>-</v>
          </cell>
          <cell r="CN217">
            <v>0</v>
          </cell>
          <cell r="CO217" t="str">
            <v>199 undecies A</v>
          </cell>
          <cell r="CQ217" t="str">
            <v>non</v>
          </cell>
          <cell r="CR217">
            <v>400538</v>
          </cell>
          <cell r="CT217">
            <v>1633196</v>
          </cell>
          <cell r="CX217">
            <v>0</v>
          </cell>
          <cell r="DE217">
            <v>0</v>
          </cell>
          <cell r="DJ217">
            <v>0</v>
          </cell>
          <cell r="DO217">
            <v>0</v>
          </cell>
          <cell r="DQ217">
            <v>58600</v>
          </cell>
          <cell r="DR217">
            <v>27125</v>
          </cell>
          <cell r="DS217">
            <v>0</v>
          </cell>
          <cell r="DT217">
            <v>0</v>
          </cell>
          <cell r="DU217">
            <v>0</v>
          </cell>
          <cell r="ED217" t="str">
            <v>G:\Habitat\OPERATIONNEL HABITAT\02- Operations\Photothèque\image non disponible.jpg</v>
          </cell>
          <cell r="EE217" t="str">
            <v>G:\Habitat\OPERATIONNEL HABITAT\02- Operations\Photothèque\image non disponible.jpg</v>
          </cell>
        </row>
        <row r="218">
          <cell r="A218" t="str">
            <v>ROSAIRE CONGO</v>
          </cell>
          <cell r="B218">
            <v>9719</v>
          </cell>
          <cell r="C218" t="str">
            <v>SUD</v>
          </cell>
          <cell r="D218" t="str">
            <v>Saint-Joseph</v>
          </cell>
          <cell r="E218" t="str">
            <v>RHI CENTRE VILLE</v>
          </cell>
          <cell r="F218">
            <v>66</v>
          </cell>
          <cell r="G218" t="str">
            <v>LLTS</v>
          </cell>
          <cell r="J218" t="str">
            <v>COL</v>
          </cell>
          <cell r="K218" t="str">
            <v>CF</v>
          </cell>
          <cell r="L218" t="str">
            <v>SIDR</v>
          </cell>
          <cell r="M218" t="str">
            <v>maitrisé</v>
          </cell>
          <cell r="N218" t="str">
            <v>LC</v>
          </cell>
          <cell r="O218" t="str">
            <v>CA</v>
          </cell>
          <cell r="P218" t="str">
            <v>LV</v>
          </cell>
          <cell r="Q218" t="str">
            <v>HBM</v>
          </cell>
          <cell r="R218">
            <v>2009</v>
          </cell>
          <cell r="S218">
            <v>0.25</v>
          </cell>
          <cell r="U218" t="str">
            <v>JAVELAUD</v>
          </cell>
          <cell r="V218" t="str">
            <v>D - ESQUISSES</v>
          </cell>
          <cell r="W218">
            <v>39736</v>
          </cell>
          <cell r="X218" t="str">
            <v>d</v>
          </cell>
          <cell r="Z218">
            <v>39803</v>
          </cell>
          <cell r="AA218" t="str">
            <v>o</v>
          </cell>
          <cell r="AB218">
            <v>39706</v>
          </cell>
          <cell r="AC218" t="str">
            <v>v</v>
          </cell>
          <cell r="AE218">
            <v>40082</v>
          </cell>
          <cell r="AF218" t="str">
            <v/>
          </cell>
          <cell r="AH218">
            <v>40084</v>
          </cell>
          <cell r="AI218" t="str">
            <v/>
          </cell>
          <cell r="AJ218">
            <v>40265</v>
          </cell>
          <cell r="AK218" t="str">
            <v/>
          </cell>
          <cell r="AL218">
            <v>5.9508153603366649</v>
          </cell>
          <cell r="AM218">
            <v>2010</v>
          </cell>
          <cell r="AN218">
            <v>15</v>
          </cell>
          <cell r="AO218">
            <v>40722</v>
          </cell>
          <cell r="AP218">
            <v>40737</v>
          </cell>
          <cell r="AQ218" t="str">
            <v/>
          </cell>
          <cell r="AR218">
            <v>2011</v>
          </cell>
          <cell r="CJ218" t="str">
            <v>-</v>
          </cell>
          <cell r="CK218" t="str">
            <v>-</v>
          </cell>
          <cell r="CL218" t="str">
            <v>-</v>
          </cell>
          <cell r="CM218" t="str">
            <v>-</v>
          </cell>
          <cell r="CN218">
            <v>0</v>
          </cell>
          <cell r="CQ218" t="str">
            <v>non</v>
          </cell>
          <cell r="CX218">
            <v>0</v>
          </cell>
          <cell r="DE218">
            <v>0</v>
          </cell>
          <cell r="DJ218">
            <v>0</v>
          </cell>
          <cell r="DO218">
            <v>0</v>
          </cell>
          <cell r="DS218">
            <v>0</v>
          </cell>
          <cell r="DT218">
            <v>0</v>
          </cell>
          <cell r="DU218">
            <v>0</v>
          </cell>
          <cell r="ED218" t="str">
            <v>G:\Habitat\OPERATIONNEL HABITAT\02- Operations\Photothèque\image non disponible.jpg</v>
          </cell>
          <cell r="EE218" t="str">
            <v>G:\Habitat\OPERATIONNEL HABITAT\02- Operations\Photothèque\image non disponible.jpg</v>
          </cell>
        </row>
        <row r="219">
          <cell r="A219" t="str">
            <v>RPA BARQUISSEAU</v>
          </cell>
          <cell r="B219">
            <v>9461</v>
          </cell>
          <cell r="C219" t="str">
            <v>SUD</v>
          </cell>
          <cell r="D219" t="str">
            <v>Saint-Pierre</v>
          </cell>
          <cell r="E219" t="str">
            <v>ZAC ST BERNARD</v>
          </cell>
          <cell r="F219">
            <v>50</v>
          </cell>
          <cell r="G219" t="str">
            <v>LLTS</v>
          </cell>
          <cell r="J219" t="str">
            <v>IND</v>
          </cell>
          <cell r="K219" t="str">
            <v>CF</v>
          </cell>
          <cell r="L219" t="str">
            <v>SODIAC</v>
          </cell>
          <cell r="N219" t="str">
            <v>N.A.</v>
          </cell>
          <cell r="O219" t="str">
            <v>FG</v>
          </cell>
          <cell r="P219" t="str">
            <v>LV</v>
          </cell>
          <cell r="R219">
            <v>2011</v>
          </cell>
          <cell r="U219" t="str">
            <v>ATELIER GAZUT</v>
          </cell>
          <cell r="V219" t="str">
            <v>A - NON LANCE</v>
          </cell>
          <cell r="W219">
            <v>37747</v>
          </cell>
          <cell r="X219" t="str">
            <v/>
          </cell>
          <cell r="Z219">
            <v>37882</v>
          </cell>
          <cell r="AA219" t="str">
            <v/>
          </cell>
          <cell r="AB219" t="str">
            <v>validé</v>
          </cell>
          <cell r="AC219" t="str">
            <v/>
          </cell>
          <cell r="AD219">
            <v>0</v>
          </cell>
          <cell r="AE219" t="str">
            <v>23/06/203</v>
          </cell>
          <cell r="AF219" t="str">
            <v/>
          </cell>
          <cell r="AG219">
            <v>37924</v>
          </cell>
          <cell r="AH219">
            <v>38061</v>
          </cell>
          <cell r="AI219" t="str">
            <v/>
          </cell>
          <cell r="AJ219">
            <v>38141</v>
          </cell>
          <cell r="AK219" t="str">
            <v/>
          </cell>
          <cell r="AL219">
            <v>0</v>
          </cell>
          <cell r="AM219" t="str">
            <v/>
          </cell>
          <cell r="AN219">
            <v>16</v>
          </cell>
          <cell r="AO219" t="str">
            <v/>
          </cell>
          <cell r="AP219" t="str">
            <v/>
          </cell>
          <cell r="AQ219" t="str">
            <v/>
          </cell>
          <cell r="AR219">
            <v>2005</v>
          </cell>
          <cell r="CJ219" t="str">
            <v>-</v>
          </cell>
          <cell r="CK219" t="str">
            <v>-</v>
          </cell>
          <cell r="CL219" t="str">
            <v>-</v>
          </cell>
          <cell r="CM219" t="str">
            <v>-</v>
          </cell>
          <cell r="CN219">
            <v>0</v>
          </cell>
          <cell r="CQ219" t="str">
            <v>non</v>
          </cell>
          <cell r="CX219">
            <v>0</v>
          </cell>
          <cell r="DE219">
            <v>0</v>
          </cell>
          <cell r="DJ219">
            <v>0</v>
          </cell>
          <cell r="DO219">
            <v>0</v>
          </cell>
          <cell r="DS219">
            <v>0</v>
          </cell>
          <cell r="DT219">
            <v>0</v>
          </cell>
          <cell r="DU219">
            <v>0</v>
          </cell>
          <cell r="ED219" t="str">
            <v>G:\Habitat\OPERATIONNEL HABITAT\02- Operations\Photothèque\image non disponible.jpg</v>
          </cell>
          <cell r="EE219" t="str">
            <v>G:\Habitat\OPERATIONNEL HABITAT\02- Operations\Photothèque\image non disponible.jpg</v>
          </cell>
        </row>
        <row r="220">
          <cell r="A220" t="str">
            <v>RPA LA CAYENNE</v>
          </cell>
          <cell r="B220">
            <v>9545</v>
          </cell>
          <cell r="C220" t="str">
            <v>SUD</v>
          </cell>
          <cell r="D220" t="str">
            <v>Saint-Joseph</v>
          </cell>
          <cell r="E220" t="str">
            <v>AME LA CAYENNE</v>
          </cell>
          <cell r="F220">
            <v>31</v>
          </cell>
          <cell r="G220" t="str">
            <v>LLTS</v>
          </cell>
          <cell r="H220" t="str">
            <v>signé</v>
          </cell>
          <cell r="I220" t="str">
            <v>sub SG 2004</v>
          </cell>
          <cell r="J220" t="str">
            <v>IND</v>
          </cell>
          <cell r="K220" t="str">
            <v>CF</v>
          </cell>
          <cell r="L220" t="str">
            <v>SIDR</v>
          </cell>
          <cell r="N220" t="str">
            <v>JPM</v>
          </cell>
          <cell r="O220" t="str">
            <v>CA</v>
          </cell>
          <cell r="P220" t="str">
            <v>CC</v>
          </cell>
          <cell r="Q220" t="str">
            <v>HBM</v>
          </cell>
          <cell r="R220">
            <v>2004</v>
          </cell>
          <cell r="T220" t="str">
            <v>problème foncier mitoyen | bornage judiciaire OK TX parking végétal</v>
          </cell>
          <cell r="U220" t="str">
            <v>ARCHITECTES DE L'EPERON</v>
          </cell>
          <cell r="V220" t="str">
            <v>M - LIVRE/GPA</v>
          </cell>
          <cell r="W220">
            <v>38161</v>
          </cell>
          <cell r="X220" t="str">
            <v>d</v>
          </cell>
          <cell r="Y220" t="str">
            <v>97440104A0265</v>
          </cell>
          <cell r="Z220">
            <v>38422</v>
          </cell>
          <cell r="AA220" t="str">
            <v>o</v>
          </cell>
          <cell r="AB220" t="str">
            <v>validé</v>
          </cell>
          <cell r="AC220" t="str">
            <v/>
          </cell>
          <cell r="AD220">
            <v>0</v>
          </cell>
          <cell r="AE220">
            <v>38238</v>
          </cell>
          <cell r="AF220" t="str">
            <v>f</v>
          </cell>
          <cell r="AG220">
            <v>38544</v>
          </cell>
          <cell r="AH220">
            <v>38545</v>
          </cell>
          <cell r="AI220" t="str">
            <v>ao</v>
          </cell>
          <cell r="AJ220">
            <v>38803</v>
          </cell>
          <cell r="AK220" t="str">
            <v/>
          </cell>
          <cell r="AL220">
            <v>8.4823776959495003</v>
          </cell>
          <cell r="AM220">
            <v>2006</v>
          </cell>
          <cell r="AN220">
            <v>18</v>
          </cell>
          <cell r="AO220">
            <v>39337</v>
          </cell>
          <cell r="AP220">
            <v>39356</v>
          </cell>
          <cell r="AQ220" t="str">
            <v>li</v>
          </cell>
          <cell r="AR220">
            <v>2007</v>
          </cell>
          <cell r="AW220">
            <v>30</v>
          </cell>
          <cell r="AX220">
            <v>60.61</v>
          </cell>
          <cell r="BA220">
            <v>1</v>
          </cell>
          <cell r="BB220">
            <v>68.709999999999994</v>
          </cell>
          <cell r="BK220">
            <v>31</v>
          </cell>
          <cell r="BL220">
            <v>3.49</v>
          </cell>
          <cell r="BM220">
            <v>0.42</v>
          </cell>
          <cell r="BN220">
            <v>0.2</v>
          </cell>
          <cell r="BO220" t="str">
            <v>signée</v>
          </cell>
          <cell r="BP220">
            <v>0.8</v>
          </cell>
          <cell r="BQ220" t="str">
            <v>signée</v>
          </cell>
          <cell r="BR220" t="str">
            <v>CG</v>
          </cell>
          <cell r="BS220">
            <v>0.5</v>
          </cell>
          <cell r="BT220" t="str">
            <v>signée</v>
          </cell>
          <cell r="BX220" t="str">
            <v>signé</v>
          </cell>
          <cell r="BY220">
            <v>1757</v>
          </cell>
          <cell r="BZ220">
            <v>2188</v>
          </cell>
          <cell r="CA220">
            <v>1920</v>
          </cell>
          <cell r="CE220" t="str">
            <v>ECS ind</v>
          </cell>
          <cell r="CF220">
            <v>99743</v>
          </cell>
          <cell r="CG220">
            <v>29922.9</v>
          </cell>
          <cell r="CH220">
            <v>44884.35</v>
          </cell>
          <cell r="CI220">
            <v>24935.75</v>
          </cell>
          <cell r="CJ220" t="str">
            <v>-</v>
          </cell>
          <cell r="CK220" t="str">
            <v>-</v>
          </cell>
          <cell r="CL220" t="str">
            <v>-</v>
          </cell>
          <cell r="CM220" t="str">
            <v>-</v>
          </cell>
          <cell r="CN220">
            <v>0</v>
          </cell>
          <cell r="CQ220" t="str">
            <v>oui</v>
          </cell>
          <cell r="CR220">
            <v>400538</v>
          </cell>
          <cell r="CT220">
            <v>1633196</v>
          </cell>
          <cell r="CX220">
            <v>2033734</v>
          </cell>
          <cell r="DE220">
            <v>74807.25</v>
          </cell>
          <cell r="DJ220">
            <v>74807.25</v>
          </cell>
          <cell r="DO220">
            <v>0</v>
          </cell>
          <cell r="DQ220">
            <v>58600</v>
          </cell>
          <cell r="DR220">
            <v>27125</v>
          </cell>
          <cell r="DS220">
            <v>85725</v>
          </cell>
          <cell r="DT220">
            <v>171450</v>
          </cell>
          <cell r="DU220">
            <v>-1787476.75</v>
          </cell>
          <cell r="ED220" t="str">
            <v>G:\Habitat\OPERATIONNEL HABITAT\02- Operations\Photothèque\image non disponible.jpg</v>
          </cell>
          <cell r="EE220" t="str">
            <v>G:\Habitat\OPERATIONNEL HABITAT\02- Operations\Photothèque\image non disponible.jpg</v>
          </cell>
        </row>
        <row r="221">
          <cell r="A221" t="str">
            <v>RPI EIFFEL/BLAKE</v>
          </cell>
          <cell r="B221">
            <v>9609</v>
          </cell>
          <cell r="C221" t="str">
            <v>OUEST</v>
          </cell>
          <cell r="D221" t="str">
            <v>Port</v>
          </cell>
          <cell r="E221" t="str">
            <v>RHI SAY PISCINE</v>
          </cell>
          <cell r="F221">
            <v>4</v>
          </cell>
          <cell r="G221" t="str">
            <v>LLS</v>
          </cell>
          <cell r="J221" t="str">
            <v>IND</v>
          </cell>
          <cell r="K221" t="str">
            <v>CF</v>
          </cell>
          <cell r="L221" t="str">
            <v>SIDR</v>
          </cell>
          <cell r="M221" t="str">
            <v>maitrisé</v>
          </cell>
          <cell r="N221" t="str">
            <v>EC</v>
          </cell>
          <cell r="O221" t="str">
            <v>EC</v>
          </cell>
          <cell r="P221" t="str">
            <v>LV</v>
          </cell>
          <cell r="Q221" t="str">
            <v>OP</v>
          </cell>
          <cell r="R221">
            <v>2005</v>
          </cell>
          <cell r="S221">
            <v>1</v>
          </cell>
          <cell r="U221" t="str">
            <v>RPI</v>
          </cell>
          <cell r="V221" t="str">
            <v>M - LIVRE/GPA</v>
          </cell>
          <cell r="W221">
            <v>38324</v>
          </cell>
          <cell r="X221" t="str">
            <v>d</v>
          </cell>
          <cell r="Y221" t="str">
            <v>9741005a0271</v>
          </cell>
          <cell r="Z221">
            <v>38399</v>
          </cell>
          <cell r="AA221" t="str">
            <v>o</v>
          </cell>
          <cell r="AB221" t="str">
            <v>validé</v>
          </cell>
          <cell r="AC221" t="str">
            <v/>
          </cell>
          <cell r="AD221">
            <v>39387</v>
          </cell>
          <cell r="AE221">
            <v>39350</v>
          </cell>
          <cell r="AF221" t="str">
            <v/>
          </cell>
          <cell r="AG221">
            <v>39464</v>
          </cell>
          <cell r="AH221">
            <v>39596</v>
          </cell>
          <cell r="AI221" t="str">
            <v/>
          </cell>
          <cell r="AJ221">
            <v>38504</v>
          </cell>
          <cell r="AK221" t="str">
            <v/>
          </cell>
          <cell r="AL221">
            <v>1265.9126775381378</v>
          </cell>
          <cell r="AM221">
            <v>2005</v>
          </cell>
          <cell r="AN221">
            <v>6</v>
          </cell>
          <cell r="AO221">
            <v>38687</v>
          </cell>
          <cell r="AP221">
            <v>38677</v>
          </cell>
          <cell r="AQ221" t="str">
            <v>li</v>
          </cell>
          <cell r="AR221">
            <v>2005</v>
          </cell>
          <cell r="CJ221" t="str">
            <v>-</v>
          </cell>
          <cell r="CK221" t="str">
            <v>-</v>
          </cell>
          <cell r="CL221" t="str">
            <v>-</v>
          </cell>
          <cell r="CM221" t="str">
            <v>-</v>
          </cell>
          <cell r="CN221">
            <v>0</v>
          </cell>
          <cell r="CQ221" t="str">
            <v>oui</v>
          </cell>
          <cell r="CX221">
            <v>0</v>
          </cell>
          <cell r="DE221">
            <v>0</v>
          </cell>
          <cell r="DJ221">
            <v>0</v>
          </cell>
          <cell r="DO221">
            <v>0</v>
          </cell>
          <cell r="DS221">
            <v>0</v>
          </cell>
          <cell r="DT221">
            <v>0</v>
          </cell>
          <cell r="DU221">
            <v>0</v>
          </cell>
          <cell r="ED221" t="str">
            <v>G:\Habitat\OPERATIONNEL HABITAT\02- Operations\Photothèque\images casevo\villiam blake\villiam blake RPI.jpg</v>
          </cell>
          <cell r="EE221" t="str">
            <v>G:\Habitat\OPERATIONNEL HABITAT\02- Operations\Photothèque\images casevo\villiam blake\villiam blake RPI (2).jpg</v>
          </cell>
        </row>
        <row r="222">
          <cell r="A222" t="str">
            <v>SAINT BERNARD 1</v>
          </cell>
          <cell r="B222">
            <v>9461</v>
          </cell>
          <cell r="C222" t="str">
            <v>NORD</v>
          </cell>
          <cell r="D222" t="str">
            <v>Saint-Denis</v>
          </cell>
          <cell r="E222" t="str">
            <v>ZAC ST BERNARD</v>
          </cell>
          <cell r="F222">
            <v>36</v>
          </cell>
          <cell r="G222" t="str">
            <v>LESG</v>
          </cell>
          <cell r="J222" t="str">
            <v>IND</v>
          </cell>
          <cell r="K222" t="str">
            <v>CF</v>
          </cell>
          <cell r="L222" t="str">
            <v>SODIAC</v>
          </cell>
          <cell r="M222" t="str">
            <v>autres</v>
          </cell>
          <cell r="N222" t="str">
            <v>EC</v>
          </cell>
          <cell r="O222" t="str">
            <v>FG</v>
          </cell>
          <cell r="P222" t="str">
            <v>LV</v>
          </cell>
          <cell r="R222">
            <v>2003</v>
          </cell>
          <cell r="U222" t="str">
            <v>ATELIER GAZUT</v>
          </cell>
          <cell r="V222" t="str">
            <v>M - LIVRE/GPA</v>
          </cell>
          <cell r="W222">
            <v>37747</v>
          </cell>
          <cell r="X222" t="str">
            <v>d</v>
          </cell>
          <cell r="Z222">
            <v>37882</v>
          </cell>
          <cell r="AA222" t="str">
            <v>o</v>
          </cell>
          <cell r="AB222" t="str">
            <v>validé</v>
          </cell>
          <cell r="AC222" t="str">
            <v/>
          </cell>
          <cell r="AD222">
            <v>0</v>
          </cell>
          <cell r="AE222" t="str">
            <v>23/06/203</v>
          </cell>
          <cell r="AF222" t="str">
            <v/>
          </cell>
          <cell r="AG222">
            <v>37924</v>
          </cell>
          <cell r="AH222">
            <v>38061</v>
          </cell>
          <cell r="AI222" t="str">
            <v>ao</v>
          </cell>
          <cell r="AJ222">
            <v>38141</v>
          </cell>
          <cell r="AK222" t="str">
            <v/>
          </cell>
          <cell r="AL222">
            <v>2.6301946344029457</v>
          </cell>
          <cell r="AM222">
            <v>2004</v>
          </cell>
          <cell r="AN222">
            <v>16</v>
          </cell>
          <cell r="AO222">
            <v>38628</v>
          </cell>
          <cell r="AP222">
            <v>38716</v>
          </cell>
          <cell r="AQ222" t="str">
            <v>li</v>
          </cell>
          <cell r="AR222">
            <v>2005</v>
          </cell>
          <cell r="CJ222" t="str">
            <v>-</v>
          </cell>
          <cell r="CK222" t="str">
            <v>-</v>
          </cell>
          <cell r="CL222" t="str">
            <v>-</v>
          </cell>
          <cell r="CM222" t="str">
            <v>-</v>
          </cell>
          <cell r="CN222">
            <v>0</v>
          </cell>
          <cell r="CQ222" t="str">
            <v>oui</v>
          </cell>
          <cell r="CX222">
            <v>0</v>
          </cell>
          <cell r="DE222">
            <v>0</v>
          </cell>
          <cell r="DJ222">
            <v>0</v>
          </cell>
          <cell r="DO222">
            <v>0</v>
          </cell>
          <cell r="DS222">
            <v>0</v>
          </cell>
          <cell r="DT222">
            <v>0</v>
          </cell>
          <cell r="DU222">
            <v>0</v>
          </cell>
          <cell r="ED222" t="str">
            <v>G:\Habitat\OPERATIONNEL HABITAT\02- Operations\Photothèque\images casevo\Saint Bernard\st bernard.jpg</v>
          </cell>
          <cell r="EE222" t="str">
            <v>G:\Habitat\OPERATIONNEL HABITAT\02- Operations\Photothèque\images casevo\Saint Bernard\st bernard (1).jpg</v>
          </cell>
        </row>
        <row r="223">
          <cell r="A223" t="str">
            <v>SAINT BERNARD 2</v>
          </cell>
          <cell r="B223">
            <v>9558</v>
          </cell>
          <cell r="C223" t="str">
            <v>NORD</v>
          </cell>
          <cell r="D223" t="str">
            <v>Saint-Denis</v>
          </cell>
          <cell r="E223" t="str">
            <v>ZAC ST BERNARD</v>
          </cell>
          <cell r="F223">
            <v>22</v>
          </cell>
          <cell r="G223" t="str">
            <v>LESG</v>
          </cell>
          <cell r="J223" t="str">
            <v>IND</v>
          </cell>
          <cell r="K223" t="str">
            <v>CF</v>
          </cell>
          <cell r="L223" t="str">
            <v>SODIAC</v>
          </cell>
          <cell r="M223" t="str">
            <v>maitrisé</v>
          </cell>
          <cell r="N223" t="str">
            <v>EC</v>
          </cell>
          <cell r="O223" t="str">
            <v>FG</v>
          </cell>
          <cell r="P223" t="str">
            <v>LV</v>
          </cell>
          <cell r="R223">
            <v>2004</v>
          </cell>
          <cell r="T223" t="str">
            <v>problème numérotation PTT</v>
          </cell>
          <cell r="U223" t="str">
            <v>ATELIER GAZUT</v>
          </cell>
          <cell r="V223" t="str">
            <v>M - LIVRE/GPA</v>
          </cell>
          <cell r="W223">
            <v>38141</v>
          </cell>
          <cell r="X223" t="str">
            <v>d</v>
          </cell>
          <cell r="Y223" t="str">
            <v>97441104A0618</v>
          </cell>
          <cell r="Z223">
            <v>38309</v>
          </cell>
          <cell r="AA223" t="str">
            <v>o</v>
          </cell>
          <cell r="AB223" t="str">
            <v>validé</v>
          </cell>
          <cell r="AC223" t="str">
            <v/>
          </cell>
          <cell r="AD223">
            <v>0</v>
          </cell>
          <cell r="AE223">
            <v>38223</v>
          </cell>
          <cell r="AF223" t="str">
            <v>f</v>
          </cell>
          <cell r="AG223">
            <v>38335</v>
          </cell>
          <cell r="AH223">
            <v>38518</v>
          </cell>
          <cell r="AI223" t="str">
            <v>ao</v>
          </cell>
          <cell r="AJ223">
            <v>38596</v>
          </cell>
          <cell r="AK223" t="str">
            <v/>
          </cell>
          <cell r="AL223">
            <v>2.5644397685428721</v>
          </cell>
          <cell r="AM223">
            <v>2005</v>
          </cell>
          <cell r="AN223">
            <v>14</v>
          </cell>
          <cell r="AO223">
            <v>39022</v>
          </cell>
          <cell r="AP223">
            <v>39387</v>
          </cell>
          <cell r="AQ223" t="str">
            <v>li</v>
          </cell>
          <cell r="AR223">
            <v>2007</v>
          </cell>
          <cell r="AS223">
            <v>6</v>
          </cell>
          <cell r="AT223">
            <v>30</v>
          </cell>
          <cell r="AW223">
            <v>8</v>
          </cell>
          <cell r="AX223">
            <v>59</v>
          </cell>
          <cell r="BA223">
            <v>14</v>
          </cell>
          <cell r="BB223">
            <v>71</v>
          </cell>
          <cell r="BC223">
            <v>2</v>
          </cell>
          <cell r="BD223">
            <v>76</v>
          </cell>
          <cell r="BE223">
            <v>7</v>
          </cell>
          <cell r="BF223">
            <v>80</v>
          </cell>
          <cell r="BI223">
            <v>6</v>
          </cell>
          <cell r="BJ223">
            <v>94</v>
          </cell>
          <cell r="BK223">
            <v>43</v>
          </cell>
          <cell r="BL223">
            <v>6.24</v>
          </cell>
          <cell r="BM223">
            <v>0.82</v>
          </cell>
          <cell r="BN223">
            <v>0.2</v>
          </cell>
          <cell r="BO223" t="str">
            <v>signée</v>
          </cell>
          <cell r="BP223">
            <v>0.8</v>
          </cell>
          <cell r="BQ223" t="str">
            <v>signée</v>
          </cell>
          <cell r="BX223" t="str">
            <v>signé</v>
          </cell>
          <cell r="BY223">
            <v>3191</v>
          </cell>
          <cell r="BZ223">
            <v>5180</v>
          </cell>
          <cell r="CA223">
            <v>3461.27</v>
          </cell>
          <cell r="CE223" t="str">
            <v>ECS ind</v>
          </cell>
          <cell r="CF223">
            <v>159100</v>
          </cell>
          <cell r="CG223">
            <v>47730</v>
          </cell>
          <cell r="CH223">
            <v>71595</v>
          </cell>
          <cell r="CI223" t="str">
            <v>C 21/014/2008</v>
          </cell>
          <cell r="CJ223" t="str">
            <v>-</v>
          </cell>
          <cell r="CK223" t="str">
            <v>-</v>
          </cell>
          <cell r="CL223" t="str">
            <v>-</v>
          </cell>
          <cell r="CM223" t="str">
            <v>-</v>
          </cell>
          <cell r="CN223">
            <v>0</v>
          </cell>
          <cell r="CQ223" t="str">
            <v>oui</v>
          </cell>
          <cell r="CR223">
            <v>272991</v>
          </cell>
          <cell r="CT223">
            <v>2693969</v>
          </cell>
          <cell r="CX223">
            <v>0</v>
          </cell>
          <cell r="DE223">
            <v>0</v>
          </cell>
          <cell r="DJ223">
            <v>0</v>
          </cell>
          <cell r="DO223">
            <v>0</v>
          </cell>
          <cell r="DQ223">
            <v>91300</v>
          </cell>
          <cell r="DR223">
            <v>35000</v>
          </cell>
          <cell r="DS223">
            <v>0</v>
          </cell>
          <cell r="DT223">
            <v>0</v>
          </cell>
          <cell r="DU223">
            <v>0</v>
          </cell>
          <cell r="ED223" t="str">
            <v>G:\Habitat\OPERATIONNEL HABITAT\02- Operations\Photothèque\images casevo\Saint Bernard\st bernard.jpg</v>
          </cell>
          <cell r="EE223" t="str">
            <v>G:\Habitat\OPERATIONNEL HABITAT\02- Operations\Photothèque\images casevo\Saint Bernard\st bernard (1).jpg</v>
          </cell>
        </row>
        <row r="224">
          <cell r="A224" t="str">
            <v>SAINTE ANNE</v>
          </cell>
          <cell r="B224">
            <v>9620</v>
          </cell>
          <cell r="C224" t="str">
            <v>EST</v>
          </cell>
          <cell r="D224" t="str">
            <v>Saint-Benoît</v>
          </cell>
          <cell r="E224" t="str">
            <v>ZAC ST ANNE</v>
          </cell>
          <cell r="F224">
            <v>12</v>
          </cell>
          <cell r="G224" t="str">
            <v>LESG</v>
          </cell>
          <cell r="J224" t="str">
            <v>IND</v>
          </cell>
          <cell r="K224" t="str">
            <v>CF</v>
          </cell>
          <cell r="L224" t="str">
            <v>SIDR</v>
          </cell>
          <cell r="M224" t="str">
            <v>maitrisé</v>
          </cell>
          <cell r="N224" t="str">
            <v>BS</v>
          </cell>
          <cell r="O224" t="str">
            <v>OS</v>
          </cell>
          <cell r="P224" t="str">
            <v>LV</v>
          </cell>
          <cell r="Q224" t="str">
            <v>AR</v>
          </cell>
          <cell r="R224">
            <v>2007</v>
          </cell>
          <cell r="S224">
            <v>1</v>
          </cell>
          <cell r="T224" t="str">
            <v>blocage FT sur VRD</v>
          </cell>
          <cell r="U224" t="str">
            <v>ATELIER GAZUT</v>
          </cell>
          <cell r="V224" t="str">
            <v>K - OS TRAVAUX</v>
          </cell>
          <cell r="W224" t="str">
            <v>28/098/2005</v>
          </cell>
          <cell r="X224" t="str">
            <v/>
          </cell>
          <cell r="Y224" t="str">
            <v>9741005a0271</v>
          </cell>
          <cell r="Z224">
            <v>39370</v>
          </cell>
          <cell r="AA224" t="str">
            <v>o</v>
          </cell>
          <cell r="AB224" t="str">
            <v>validé</v>
          </cell>
          <cell r="AC224" t="str">
            <v/>
          </cell>
          <cell r="AD224">
            <v>39387</v>
          </cell>
          <cell r="AE224">
            <v>39350</v>
          </cell>
          <cell r="AF224" t="str">
            <v>f</v>
          </cell>
          <cell r="AG224">
            <v>39464</v>
          </cell>
          <cell r="AH224">
            <v>39596</v>
          </cell>
          <cell r="AI224" t="str">
            <v>ao</v>
          </cell>
          <cell r="AJ224">
            <v>39797</v>
          </cell>
          <cell r="AK224" t="str">
            <v>ch</v>
          </cell>
          <cell r="AL224">
            <v>6.6083640189374009</v>
          </cell>
          <cell r="AM224">
            <v>2008</v>
          </cell>
          <cell r="AN224">
            <v>14</v>
          </cell>
          <cell r="AO224">
            <v>40224</v>
          </cell>
          <cell r="AP224">
            <v>40239</v>
          </cell>
          <cell r="AQ224" t="str">
            <v/>
          </cell>
          <cell r="AR224">
            <v>2010</v>
          </cell>
          <cell r="AS224">
            <v>1</v>
          </cell>
          <cell r="AT224">
            <v>32</v>
          </cell>
          <cell r="AW224">
            <v>4</v>
          </cell>
          <cell r="AX224">
            <v>58</v>
          </cell>
          <cell r="AY224">
            <v>1</v>
          </cell>
          <cell r="AZ224">
            <v>68</v>
          </cell>
          <cell r="BA224">
            <v>6</v>
          </cell>
          <cell r="BB224">
            <v>72</v>
          </cell>
          <cell r="BE224">
            <v>4</v>
          </cell>
          <cell r="BF224">
            <v>81</v>
          </cell>
          <cell r="BG224">
            <v>1</v>
          </cell>
          <cell r="BH224">
            <v>79</v>
          </cell>
          <cell r="BI224">
            <v>1</v>
          </cell>
          <cell r="BJ224">
            <v>90</v>
          </cell>
          <cell r="BK224">
            <v>18</v>
          </cell>
          <cell r="BL224">
            <v>5.53</v>
          </cell>
          <cell r="BM224">
            <v>0.82</v>
          </cell>
          <cell r="BN224">
            <v>0.2</v>
          </cell>
          <cell r="BO224" t="str">
            <v>signée</v>
          </cell>
          <cell r="BP224">
            <v>0.8</v>
          </cell>
          <cell r="BQ224" t="str">
            <v>signée</v>
          </cell>
          <cell r="BX224" t="str">
            <v>signé</v>
          </cell>
          <cell r="BY224">
            <v>1218</v>
          </cell>
          <cell r="BZ224">
            <v>1840</v>
          </cell>
          <cell r="CA224">
            <v>1274.95</v>
          </cell>
          <cell r="CE224" t="str">
            <v>ECS ind</v>
          </cell>
          <cell r="CF224">
            <v>66600</v>
          </cell>
          <cell r="CG224">
            <v>19980</v>
          </cell>
          <cell r="CH224">
            <v>29970</v>
          </cell>
          <cell r="CI224" t="str">
            <v>C 21/01/2008</v>
          </cell>
          <cell r="CJ224" t="str">
            <v>-</v>
          </cell>
          <cell r="CK224" t="str">
            <v>-</v>
          </cell>
          <cell r="CL224" t="str">
            <v>-</v>
          </cell>
          <cell r="CM224" t="str">
            <v>-</v>
          </cell>
          <cell r="CN224">
            <v>0</v>
          </cell>
          <cell r="CQ224" t="str">
            <v>non</v>
          </cell>
          <cell r="CR224">
            <v>136724</v>
          </cell>
          <cell r="CT224">
            <v>990224</v>
          </cell>
          <cell r="CX224">
            <v>0</v>
          </cell>
          <cell r="DE224">
            <v>0</v>
          </cell>
          <cell r="DJ224">
            <v>0</v>
          </cell>
          <cell r="DO224">
            <v>0</v>
          </cell>
          <cell r="DQ224">
            <v>34900</v>
          </cell>
          <cell r="DR224">
            <v>15184</v>
          </cell>
          <cell r="DS224">
            <v>0</v>
          </cell>
          <cell r="DT224">
            <v>0</v>
          </cell>
          <cell r="DU224">
            <v>0</v>
          </cell>
          <cell r="ED224" t="str">
            <v>G:\Habitat\OPERATIONNEL HABITAT\02- Operations\Photothèque\image non disponible.jpg</v>
          </cell>
          <cell r="EE224" t="str">
            <v>G:\Habitat\OPERATIONNEL HABITAT\02- Operations\Photothèque\image non disponible.jpg</v>
          </cell>
        </row>
        <row r="225">
          <cell r="A225" t="str">
            <v>SAMAT</v>
          </cell>
          <cell r="B225">
            <v>9692</v>
          </cell>
          <cell r="C225" t="str">
            <v>NORD</v>
          </cell>
          <cell r="D225" t="str">
            <v>Saint-Denis</v>
          </cell>
          <cell r="E225" t="str">
            <v>Ruelle SAMAT</v>
          </cell>
          <cell r="F225">
            <v>60</v>
          </cell>
          <cell r="G225" t="str">
            <v>LLTS</v>
          </cell>
          <cell r="J225" t="str">
            <v>COL</v>
          </cell>
          <cell r="K225" t="str">
            <v>ACQ</v>
          </cell>
          <cell r="L225" t="str">
            <v>SEMADER</v>
          </cell>
          <cell r="M225" t="str">
            <v>autres</v>
          </cell>
          <cell r="N225" t="str">
            <v>JPM</v>
          </cell>
          <cell r="O225" t="str">
            <v>PE</v>
          </cell>
          <cell r="P225" t="str">
            <v>CC</v>
          </cell>
          <cell r="R225">
            <v>2010</v>
          </cell>
          <cell r="S225">
            <v>1</v>
          </cell>
          <cell r="T225" t="str">
            <v>Acquisition à finaliser - accès à étudier - problematique bruit &amp; parking - attention aux nuisances sonores</v>
          </cell>
          <cell r="U225" t="str">
            <v>procedure formalisée</v>
          </cell>
          <cell r="V225" t="str">
            <v>B - ETUDE PRE-OP</v>
          </cell>
          <cell r="W225">
            <v>39415</v>
          </cell>
          <cell r="X225" t="str">
            <v>d</v>
          </cell>
          <cell r="Z225">
            <v>39446</v>
          </cell>
          <cell r="AA225" t="str">
            <v/>
          </cell>
          <cell r="AB225">
            <v>39566</v>
          </cell>
          <cell r="AC225" t="str">
            <v/>
          </cell>
          <cell r="AD225">
            <v>39597</v>
          </cell>
          <cell r="AE225">
            <v>39385</v>
          </cell>
          <cell r="AF225" t="str">
            <v>f</v>
          </cell>
          <cell r="AG225">
            <v>39464</v>
          </cell>
          <cell r="AH225">
            <v>39859</v>
          </cell>
          <cell r="AI225" t="str">
            <v/>
          </cell>
          <cell r="AJ225">
            <v>40040</v>
          </cell>
          <cell r="AK225" t="str">
            <v/>
          </cell>
          <cell r="AL225">
            <v>0</v>
          </cell>
          <cell r="AM225">
            <v>2009</v>
          </cell>
          <cell r="AN225">
            <v>17</v>
          </cell>
          <cell r="AO225">
            <v>40558</v>
          </cell>
          <cell r="AP225">
            <v>40573</v>
          </cell>
          <cell r="AQ225" t="str">
            <v/>
          </cell>
          <cell r="AR225">
            <v>2011</v>
          </cell>
          <cell r="BK225">
            <v>0</v>
          </cell>
          <cell r="BL225">
            <v>5.45</v>
          </cell>
          <cell r="CJ225" t="str">
            <v>-</v>
          </cell>
          <cell r="CK225" t="str">
            <v>-</v>
          </cell>
          <cell r="CL225" t="str">
            <v>-</v>
          </cell>
          <cell r="CM225" t="str">
            <v>-</v>
          </cell>
          <cell r="CN225">
            <v>0</v>
          </cell>
          <cell r="CO225" t="str">
            <v>199 undecies A</v>
          </cell>
          <cell r="CQ225" t="str">
            <v>non</v>
          </cell>
          <cell r="CX225">
            <v>0</v>
          </cell>
          <cell r="DE225">
            <v>0</v>
          </cell>
          <cell r="DJ225">
            <v>0</v>
          </cell>
          <cell r="DO225">
            <v>0</v>
          </cell>
          <cell r="DS225">
            <v>0</v>
          </cell>
          <cell r="DT225">
            <v>0</v>
          </cell>
          <cell r="DU225">
            <v>0</v>
          </cell>
          <cell r="ED225" t="str">
            <v>G:\Habitat\OPERATIONNEL HABITAT\02- Operations\Photothèque\image non disponible.jpg</v>
          </cell>
          <cell r="EE225" t="str">
            <v>G:\Habitat\OPERATIONNEL HABITAT\02- Operations\Photothèque\image non disponible.jpg</v>
          </cell>
        </row>
        <row r="226">
          <cell r="A226" t="str">
            <v>SAN SEVERIA 1</v>
          </cell>
          <cell r="B226">
            <v>9594</v>
          </cell>
          <cell r="C226" t="str">
            <v>NORD</v>
          </cell>
          <cell r="D226" t="str">
            <v>Saint-Denis</v>
          </cell>
          <cell r="E226" t="str">
            <v>STE CLOTILDE</v>
          </cell>
          <cell r="F226">
            <v>43</v>
          </cell>
          <cell r="G226" t="str">
            <v>LLS</v>
          </cell>
          <cell r="J226" t="str">
            <v>COL</v>
          </cell>
          <cell r="K226" t="str">
            <v>RF</v>
          </cell>
          <cell r="L226" t="str">
            <v>SEDRE</v>
          </cell>
          <cell r="M226" t="str">
            <v>maitrisé</v>
          </cell>
          <cell r="N226" t="str">
            <v>BZ</v>
          </cell>
          <cell r="O226" t="str">
            <v>SV</v>
          </cell>
          <cell r="P226" t="str">
            <v>CS</v>
          </cell>
          <cell r="R226">
            <v>2005</v>
          </cell>
          <cell r="S226">
            <v>1</v>
          </cell>
          <cell r="T226" t="str">
            <v>problème numérotation PTT</v>
          </cell>
          <cell r="U226" t="str">
            <v>ARCHITECTES DE L'EPERON</v>
          </cell>
          <cell r="V226" t="str">
            <v>M - LIVRE/GPA</v>
          </cell>
          <cell r="W226">
            <v>38349</v>
          </cell>
          <cell r="X226" t="str">
            <v>d</v>
          </cell>
          <cell r="Y226" t="str">
            <v>97441104A0618</v>
          </cell>
          <cell r="Z226">
            <v>38546</v>
          </cell>
          <cell r="AA226" t="str">
            <v>o</v>
          </cell>
          <cell r="AB226" t="str">
            <v>validé</v>
          </cell>
          <cell r="AC226" t="str">
            <v/>
          </cell>
          <cell r="AD226">
            <v>38624</v>
          </cell>
          <cell r="AE226">
            <v>38505</v>
          </cell>
          <cell r="AF226" t="str">
            <v>f</v>
          </cell>
          <cell r="AG226">
            <v>38722</v>
          </cell>
          <cell r="AH226">
            <v>38614</v>
          </cell>
          <cell r="AI226" t="str">
            <v>ao</v>
          </cell>
          <cell r="AJ226">
            <v>38803</v>
          </cell>
          <cell r="AK226" t="str">
            <v/>
          </cell>
          <cell r="AL226">
            <v>6.2138348237769598</v>
          </cell>
          <cell r="AM226">
            <v>2006</v>
          </cell>
          <cell r="AN226">
            <v>18</v>
          </cell>
          <cell r="AO226">
            <v>39352</v>
          </cell>
          <cell r="AP226">
            <v>39416</v>
          </cell>
          <cell r="AQ226" t="str">
            <v>li</v>
          </cell>
          <cell r="AR226">
            <v>2007</v>
          </cell>
          <cell r="AS226">
            <v>6</v>
          </cell>
          <cell r="AT226">
            <v>30</v>
          </cell>
          <cell r="AW226">
            <v>8</v>
          </cell>
          <cell r="AX226">
            <v>59</v>
          </cell>
          <cell r="BA226">
            <v>14</v>
          </cell>
          <cell r="BB226">
            <v>71</v>
          </cell>
          <cell r="BC226">
            <v>2</v>
          </cell>
          <cell r="BD226">
            <v>76</v>
          </cell>
          <cell r="BE226">
            <v>7</v>
          </cell>
          <cell r="BF226">
            <v>80</v>
          </cell>
          <cell r="BI226">
            <v>6</v>
          </cell>
          <cell r="BJ226">
            <v>94</v>
          </cell>
          <cell r="BK226">
            <v>43</v>
          </cell>
          <cell r="BL226">
            <v>6.24</v>
          </cell>
          <cell r="BM226">
            <v>0.82</v>
          </cell>
          <cell r="BN226">
            <v>0.2</v>
          </cell>
          <cell r="BO226" t="str">
            <v>signée</v>
          </cell>
          <cell r="BP226">
            <v>0.8</v>
          </cell>
          <cell r="BQ226" t="str">
            <v>signée</v>
          </cell>
          <cell r="BR226">
            <v>0</v>
          </cell>
          <cell r="BS226">
            <v>0</v>
          </cell>
          <cell r="BX226" t="str">
            <v>signé</v>
          </cell>
          <cell r="BY226">
            <v>3191</v>
          </cell>
          <cell r="BZ226">
            <v>5180</v>
          </cell>
          <cell r="CA226">
            <v>3461.27</v>
          </cell>
          <cell r="CE226" t="str">
            <v>ECS ind</v>
          </cell>
          <cell r="CF226">
            <v>159100</v>
          </cell>
          <cell r="CG226">
            <v>47730</v>
          </cell>
          <cell r="CH226">
            <v>71595</v>
          </cell>
          <cell r="CI226" t="str">
            <v>C 21/014/2008</v>
          </cell>
          <cell r="CJ226" t="str">
            <v>-</v>
          </cell>
          <cell r="CK226" t="str">
            <v>-</v>
          </cell>
          <cell r="CL226" t="str">
            <v>-</v>
          </cell>
          <cell r="CM226" t="str">
            <v>-</v>
          </cell>
          <cell r="CN226">
            <v>0</v>
          </cell>
          <cell r="CQ226" t="str">
            <v>oui</v>
          </cell>
          <cell r="CR226">
            <v>272991</v>
          </cell>
          <cell r="CT226">
            <v>2693969</v>
          </cell>
          <cell r="CX226">
            <v>2966960</v>
          </cell>
          <cell r="CY226">
            <v>1050888</v>
          </cell>
          <cell r="DA226">
            <v>268312</v>
          </cell>
          <cell r="DB226">
            <v>268312</v>
          </cell>
          <cell r="DE226">
            <v>119325</v>
          </cell>
          <cell r="DF226" t="str">
            <v>TCO</v>
          </cell>
          <cell r="DG226">
            <v>440000</v>
          </cell>
          <cell r="DJ226">
            <v>119325</v>
          </cell>
          <cell r="DO226">
            <v>0</v>
          </cell>
          <cell r="DQ226">
            <v>91300</v>
          </cell>
          <cell r="DR226">
            <v>35000</v>
          </cell>
          <cell r="DS226">
            <v>126300</v>
          </cell>
          <cell r="DT226">
            <v>252600</v>
          </cell>
          <cell r="DU226">
            <v>-2595035</v>
          </cell>
          <cell r="ED226" t="str">
            <v>G:\Habitat\OPERATIONNEL HABITAT\02- Operations\Photothèque\images locatifs\San Severia\san severia 2.jpg</v>
          </cell>
          <cell r="EE226" t="str">
            <v>G:\Habitat\OPERATIONNEL HABITAT\02- Operations\Photothèque\images locatifs\San Severia\Sanseverias a.jpg</v>
          </cell>
          <cell r="EJ226">
            <v>72000</v>
          </cell>
        </row>
        <row r="227">
          <cell r="A227" t="str">
            <v>SAN SEVERIA 2</v>
          </cell>
          <cell r="B227">
            <v>9606</v>
          </cell>
          <cell r="C227" t="str">
            <v>NORD</v>
          </cell>
          <cell r="D227" t="str">
            <v>Saint-Denis</v>
          </cell>
          <cell r="E227" t="str">
            <v>STE CLOTILDE</v>
          </cell>
          <cell r="F227">
            <v>18</v>
          </cell>
          <cell r="G227" t="str">
            <v>LLS</v>
          </cell>
          <cell r="J227" t="str">
            <v>COL</v>
          </cell>
          <cell r="K227" t="str">
            <v>RF</v>
          </cell>
          <cell r="L227" t="str">
            <v>SIDR</v>
          </cell>
          <cell r="M227" t="str">
            <v>maitrisé</v>
          </cell>
          <cell r="N227" t="str">
            <v>BZ</v>
          </cell>
          <cell r="O227" t="str">
            <v>SV</v>
          </cell>
          <cell r="P227" t="str">
            <v>CS</v>
          </cell>
          <cell r="Q227" t="str">
            <v>OP</v>
          </cell>
          <cell r="R227">
            <v>2005</v>
          </cell>
          <cell r="T227" t="str">
            <v>blocage FT sur VRD</v>
          </cell>
          <cell r="U227" t="str">
            <v>ARCHITECTES DE L'EPERON</v>
          </cell>
          <cell r="V227" t="str">
            <v>M - LIVRE/GPA</v>
          </cell>
          <cell r="W227">
            <v>38407</v>
          </cell>
          <cell r="X227" t="str">
            <v>d</v>
          </cell>
          <cell r="Y227" t="str">
            <v>97441105A0062</v>
          </cell>
          <cell r="Z227">
            <v>38512</v>
          </cell>
          <cell r="AA227" t="str">
            <v>o</v>
          </cell>
          <cell r="AB227" t="str">
            <v>validé</v>
          </cell>
          <cell r="AC227" t="str">
            <v/>
          </cell>
          <cell r="AD227">
            <v>38624</v>
          </cell>
          <cell r="AE227">
            <v>38505</v>
          </cell>
          <cell r="AF227" t="str">
            <v>f</v>
          </cell>
          <cell r="AG227">
            <v>38722</v>
          </cell>
          <cell r="AH227">
            <v>38614</v>
          </cell>
          <cell r="AI227" t="str">
            <v>ao</v>
          </cell>
          <cell r="AJ227">
            <v>38803</v>
          </cell>
          <cell r="AK227" t="str">
            <v/>
          </cell>
          <cell r="AL227">
            <v>6.2138348237769598</v>
          </cell>
          <cell r="AM227">
            <v>2006</v>
          </cell>
          <cell r="AN227">
            <v>18</v>
          </cell>
          <cell r="AO227">
            <v>39352</v>
          </cell>
          <cell r="AP227">
            <v>39367</v>
          </cell>
          <cell r="AQ227" t="str">
            <v>li</v>
          </cell>
          <cell r="AR227">
            <v>2007</v>
          </cell>
          <cell r="AS227">
            <v>1</v>
          </cell>
          <cell r="AT227">
            <v>32</v>
          </cell>
          <cell r="AW227">
            <v>4</v>
          </cell>
          <cell r="AX227">
            <v>58</v>
          </cell>
          <cell r="AY227">
            <v>1</v>
          </cell>
          <cell r="AZ227">
            <v>68</v>
          </cell>
          <cell r="BA227">
            <v>6</v>
          </cell>
          <cell r="BB227">
            <v>72</v>
          </cell>
          <cell r="BE227">
            <v>4</v>
          </cell>
          <cell r="BF227">
            <v>81</v>
          </cell>
          <cell r="BG227">
            <v>1</v>
          </cell>
          <cell r="BH227">
            <v>79</v>
          </cell>
          <cell r="BI227">
            <v>1</v>
          </cell>
          <cell r="BJ227">
            <v>90</v>
          </cell>
          <cell r="BK227">
            <v>18</v>
          </cell>
          <cell r="BL227">
            <v>5.53</v>
          </cell>
          <cell r="BM227">
            <v>0.82</v>
          </cell>
          <cell r="BN227">
            <v>0.2</v>
          </cell>
          <cell r="BO227" t="str">
            <v>signée</v>
          </cell>
          <cell r="BP227">
            <v>0.8</v>
          </cell>
          <cell r="BQ227" t="str">
            <v>signée</v>
          </cell>
          <cell r="BX227" t="str">
            <v>signé</v>
          </cell>
          <cell r="BY227">
            <v>1218</v>
          </cell>
          <cell r="BZ227">
            <v>1840</v>
          </cell>
          <cell r="CA227">
            <v>1274.95</v>
          </cell>
          <cell r="CE227" t="str">
            <v>ECS ind</v>
          </cell>
          <cell r="CF227">
            <v>66600</v>
          </cell>
          <cell r="CG227">
            <v>19980</v>
          </cell>
          <cell r="CH227">
            <v>29970</v>
          </cell>
          <cell r="CI227" t="str">
            <v>C 21/01/2008</v>
          </cell>
          <cell r="CJ227" t="str">
            <v>-</v>
          </cell>
          <cell r="CK227" t="str">
            <v>-</v>
          </cell>
          <cell r="CL227" t="str">
            <v>-</v>
          </cell>
          <cell r="CM227" t="str">
            <v>-</v>
          </cell>
          <cell r="CN227">
            <v>0</v>
          </cell>
          <cell r="CQ227" t="str">
            <v>oui</v>
          </cell>
          <cell r="CR227">
            <v>136724</v>
          </cell>
          <cell r="CT227">
            <v>990224</v>
          </cell>
          <cell r="CX227">
            <v>1126948</v>
          </cell>
          <cell r="DE227">
            <v>49950</v>
          </cell>
          <cell r="DJ227">
            <v>49950</v>
          </cell>
          <cell r="DO227">
            <v>0</v>
          </cell>
          <cell r="DQ227">
            <v>34900</v>
          </cell>
          <cell r="DR227">
            <v>15184</v>
          </cell>
          <cell r="DS227">
            <v>50084</v>
          </cell>
          <cell r="DT227">
            <v>100168</v>
          </cell>
          <cell r="DU227">
            <v>-976830</v>
          </cell>
          <cell r="ED227" t="str">
            <v>G:\Habitat\OPERATIONNEL HABITAT\02- Operations\Photothèque\images locatifs\San Severia\san severia 2.jpg</v>
          </cell>
          <cell r="EE227" t="str">
            <v>G:\Habitat\OPERATIONNEL HABITAT\02- Operations\Photothèque\images locatifs\San Severia\Sanseverias a.jpg</v>
          </cell>
        </row>
        <row r="228">
          <cell r="A228" t="str">
            <v>SANTA APPOLONIA</v>
          </cell>
          <cell r="B228">
            <v>9692</v>
          </cell>
          <cell r="C228" t="str">
            <v>SUD</v>
          </cell>
          <cell r="D228" t="str">
            <v>Saint-Pierre</v>
          </cell>
          <cell r="E228" t="str">
            <v>ZAC OCEAN INDIEN</v>
          </cell>
          <cell r="F228">
            <v>62</v>
          </cell>
          <cell r="G228" t="str">
            <v>LLTS</v>
          </cell>
          <cell r="J228" t="str">
            <v>COL</v>
          </cell>
          <cell r="K228" t="str">
            <v>CF</v>
          </cell>
          <cell r="L228" t="str">
            <v>SEMADER</v>
          </cell>
          <cell r="M228" t="str">
            <v>non maitrisé</v>
          </cell>
          <cell r="N228" t="str">
            <v>LC</v>
          </cell>
          <cell r="O228" t="str">
            <v>CA</v>
          </cell>
          <cell r="P228" t="str">
            <v>AM</v>
          </cell>
          <cell r="Q228" t="str">
            <v>OP</v>
          </cell>
          <cell r="R228">
            <v>2007</v>
          </cell>
          <cell r="S228">
            <v>1</v>
          </cell>
          <cell r="T228" t="str">
            <v>suvbvention CIVIS demandée (non validé pour 208, à voir pour 2009) / parking supplémentaire non financé</v>
          </cell>
          <cell r="U228" t="str">
            <v>MIGNOT/LAFOND</v>
          </cell>
          <cell r="V228" t="str">
            <v>G - PROJET</v>
          </cell>
          <cell r="W228">
            <v>39415</v>
          </cell>
          <cell r="X228" t="str">
            <v>d</v>
          </cell>
          <cell r="Y228" t="str">
            <v>94440704a0064</v>
          </cell>
          <cell r="Z228">
            <v>39446</v>
          </cell>
          <cell r="AA228" t="str">
            <v>o</v>
          </cell>
          <cell r="AB228">
            <v>39566</v>
          </cell>
          <cell r="AC228" t="str">
            <v>v</v>
          </cell>
          <cell r="AD228">
            <v>39597</v>
          </cell>
          <cell r="AE228">
            <v>39385</v>
          </cell>
          <cell r="AF228" t="str">
            <v>f</v>
          </cell>
          <cell r="AG228">
            <v>39464</v>
          </cell>
          <cell r="AH228">
            <v>39918</v>
          </cell>
          <cell r="AI228" t="str">
            <v>ao</v>
          </cell>
          <cell r="AJ228">
            <v>40101</v>
          </cell>
          <cell r="AK228" t="str">
            <v/>
          </cell>
          <cell r="AL228">
            <v>6.0165702261967384</v>
          </cell>
          <cell r="AM228">
            <v>2009</v>
          </cell>
          <cell r="AN228">
            <v>17</v>
          </cell>
          <cell r="AO228">
            <v>40617</v>
          </cell>
          <cell r="AP228">
            <v>40632</v>
          </cell>
          <cell r="AQ228" t="str">
            <v/>
          </cell>
          <cell r="AR228">
            <v>2011</v>
          </cell>
          <cell r="BK228">
            <v>0</v>
          </cell>
          <cell r="BL228">
            <v>5.45</v>
          </cell>
          <cell r="CJ228" t="str">
            <v>SCI Saint André</v>
          </cell>
          <cell r="CK228" t="str">
            <v>INFI</v>
          </cell>
          <cell r="CL228">
            <v>39773</v>
          </cell>
          <cell r="CM228" t="str">
            <v>-</v>
          </cell>
          <cell r="CN228">
            <v>0</v>
          </cell>
          <cell r="CO228" t="str">
            <v>199 undecies A</v>
          </cell>
          <cell r="CQ228" t="str">
            <v>non</v>
          </cell>
          <cell r="CX228">
            <v>0</v>
          </cell>
          <cell r="DE228">
            <v>0</v>
          </cell>
          <cell r="DJ228">
            <v>0</v>
          </cell>
          <cell r="DO228">
            <v>0</v>
          </cell>
          <cell r="DS228">
            <v>0</v>
          </cell>
          <cell r="DT228">
            <v>0</v>
          </cell>
          <cell r="DU228">
            <v>0</v>
          </cell>
          <cell r="ED228" t="str">
            <v>G:\Habitat\OPERATIONNEL HABITAT\02- Operations\Photothèque\image non disponible.jpg</v>
          </cell>
          <cell r="EE228" t="str">
            <v>G:\Habitat\OPERATIONNEL HABITAT\02- Operations\Photothèque\image non disponible.jpg</v>
          </cell>
        </row>
        <row r="229">
          <cell r="A229" t="str">
            <v>SANTORIN/CAFE MOKA</v>
          </cell>
          <cell r="B229">
            <v>9638</v>
          </cell>
          <cell r="C229" t="str">
            <v>OUEST</v>
          </cell>
          <cell r="D229" t="str">
            <v>Possession</v>
          </cell>
          <cell r="E229" t="str">
            <v>ZAC MOULIN JOLI SEDRE</v>
          </cell>
          <cell r="F229">
            <v>44</v>
          </cell>
          <cell r="G229" t="str">
            <v>LLTS</v>
          </cell>
          <cell r="J229" t="str">
            <v>COL</v>
          </cell>
          <cell r="K229" t="str">
            <v>CF</v>
          </cell>
          <cell r="L229" t="str">
            <v>SEDRE</v>
          </cell>
          <cell r="M229" t="str">
            <v>maitrisé</v>
          </cell>
          <cell r="N229" t="str">
            <v>LC</v>
          </cell>
          <cell r="O229" t="str">
            <v>FG</v>
          </cell>
          <cell r="P229" t="str">
            <v>AM</v>
          </cell>
          <cell r="Q229" t="str">
            <v>OP</v>
          </cell>
          <cell r="R229">
            <v>2006</v>
          </cell>
          <cell r="S229">
            <v>1</v>
          </cell>
          <cell r="T229" t="str">
            <v>sub TCO OK</v>
          </cell>
          <cell r="U229" t="str">
            <v>ESPACE CREATION</v>
          </cell>
          <cell r="V229" t="str">
            <v>L - CHANTIER EN COURS</v>
          </cell>
          <cell r="W229">
            <v>38894</v>
          </cell>
          <cell r="X229" t="str">
            <v>d</v>
          </cell>
          <cell r="Y229" t="str">
            <v>97440806A0167</v>
          </cell>
          <cell r="Z229">
            <v>38989</v>
          </cell>
          <cell r="AA229" t="str">
            <v>o</v>
          </cell>
          <cell r="AB229">
            <v>39170</v>
          </cell>
          <cell r="AC229" t="str">
            <v>v</v>
          </cell>
          <cell r="AD229">
            <v>39224</v>
          </cell>
          <cell r="AE229">
            <v>38992</v>
          </cell>
          <cell r="AF229" t="str">
            <v>f</v>
          </cell>
          <cell r="AG229">
            <v>39093</v>
          </cell>
          <cell r="AH229">
            <v>39156</v>
          </cell>
          <cell r="AI229" t="str">
            <v>ao</v>
          </cell>
          <cell r="AJ229">
            <v>39384</v>
          </cell>
          <cell r="AK229" t="str">
            <v>ch</v>
          </cell>
          <cell r="AL229">
            <v>7.4960547080483959</v>
          </cell>
          <cell r="AM229">
            <v>2007</v>
          </cell>
          <cell r="AN229">
            <v>17</v>
          </cell>
          <cell r="AO229">
            <v>39918</v>
          </cell>
          <cell r="AP229">
            <v>39933</v>
          </cell>
          <cell r="AQ229" t="str">
            <v/>
          </cell>
          <cell r="AR229">
            <v>2009</v>
          </cell>
          <cell r="AS229">
            <v>5</v>
          </cell>
          <cell r="AT229">
            <v>32</v>
          </cell>
          <cell r="AW229">
            <v>11</v>
          </cell>
          <cell r="AX229">
            <v>57</v>
          </cell>
          <cell r="BA229">
            <v>18</v>
          </cell>
          <cell r="BB229">
            <v>70</v>
          </cell>
          <cell r="BE229">
            <v>8</v>
          </cell>
          <cell r="BF229">
            <v>77</v>
          </cell>
          <cell r="BI229">
            <v>2</v>
          </cell>
          <cell r="BJ229">
            <v>101</v>
          </cell>
          <cell r="BK229">
            <v>44</v>
          </cell>
          <cell r="BL229">
            <v>4.49</v>
          </cell>
          <cell r="BM229">
            <v>0.82</v>
          </cell>
          <cell r="BO229" t="str">
            <v>signée</v>
          </cell>
          <cell r="BQ229" t="str">
            <v>signée</v>
          </cell>
          <cell r="BR229">
            <v>0</v>
          </cell>
          <cell r="BS229">
            <v>0</v>
          </cell>
          <cell r="BX229" t="str">
            <v>signé</v>
          </cell>
          <cell r="BY229">
            <v>2946</v>
          </cell>
          <cell r="BZ229">
            <v>5136</v>
          </cell>
          <cell r="CA229">
            <v>3008.45</v>
          </cell>
          <cell r="CE229" t="str">
            <v>ECS ind</v>
          </cell>
          <cell r="CI229" t="str">
            <v>D 11/2007</v>
          </cell>
          <cell r="CJ229" t="str">
            <v>-</v>
          </cell>
          <cell r="CK229" t="str">
            <v>-</v>
          </cell>
          <cell r="CL229" t="str">
            <v>-</v>
          </cell>
          <cell r="CM229" t="str">
            <v>-</v>
          </cell>
          <cell r="CN229">
            <v>0</v>
          </cell>
          <cell r="CQ229" t="str">
            <v>non</v>
          </cell>
          <cell r="CX229">
            <v>0</v>
          </cell>
          <cell r="CY229">
            <v>1050888</v>
          </cell>
          <cell r="DA229">
            <v>268312</v>
          </cell>
          <cell r="DB229">
            <v>268312</v>
          </cell>
          <cell r="DE229">
            <v>11500</v>
          </cell>
          <cell r="DF229" t="str">
            <v>TCO</v>
          </cell>
          <cell r="DG229">
            <v>440000</v>
          </cell>
          <cell r="DJ229">
            <v>2039012</v>
          </cell>
          <cell r="DO229">
            <v>0</v>
          </cell>
          <cell r="DS229">
            <v>0</v>
          </cell>
          <cell r="DT229">
            <v>342429</v>
          </cell>
          <cell r="DU229">
            <v>2381441</v>
          </cell>
          <cell r="ED229" t="str">
            <v>G:\Habitat\OPERATIONNEL HABITAT\02- Operations\Photothèque\images locatifs\SANTORI\santorin.jpg</v>
          </cell>
          <cell r="EE229" t="str">
            <v>G:\Habitat\OPERATIONNEL HABITAT\02- Operations\Photothèque\image non disponible.jpg</v>
          </cell>
          <cell r="EJ229">
            <v>36000</v>
          </cell>
        </row>
        <row r="230">
          <cell r="A230" t="str">
            <v>SAY PISCINE 1</v>
          </cell>
          <cell r="B230">
            <v>9493</v>
          </cell>
          <cell r="C230" t="str">
            <v>OUEST</v>
          </cell>
          <cell r="D230" t="str">
            <v>Port</v>
          </cell>
          <cell r="E230" t="str">
            <v>RHI SAY PISCINE</v>
          </cell>
          <cell r="F230">
            <v>18</v>
          </cell>
          <cell r="G230" t="str">
            <v>LESG</v>
          </cell>
          <cell r="J230" t="str">
            <v>IND</v>
          </cell>
          <cell r="K230" t="str">
            <v>CF</v>
          </cell>
          <cell r="L230" t="str">
            <v>SIDR</v>
          </cell>
          <cell r="M230" t="str">
            <v>maitrisé</v>
          </cell>
          <cell r="N230" t="str">
            <v>EC</v>
          </cell>
          <cell r="O230" t="str">
            <v>FG</v>
          </cell>
          <cell r="P230" t="str">
            <v>LV</v>
          </cell>
          <cell r="Q230" t="str">
            <v>OP</v>
          </cell>
          <cell r="R230">
            <v>2003</v>
          </cell>
          <cell r="S230">
            <v>1</v>
          </cell>
          <cell r="T230" t="str">
            <v>aléas fort | libération du foncier</v>
          </cell>
          <cell r="U230" t="str">
            <v>ATELIER GAZUT</v>
          </cell>
          <cell r="V230" t="str">
            <v>M - LIVRE/GPA</v>
          </cell>
          <cell r="W230">
            <v>37820</v>
          </cell>
          <cell r="X230" t="str">
            <v>d</v>
          </cell>
          <cell r="Y230" t="str">
            <v>97440707a0077</v>
          </cell>
          <cell r="Z230">
            <v>37904</v>
          </cell>
          <cell r="AA230" t="str">
            <v>o</v>
          </cell>
          <cell r="AB230" t="str">
            <v>validé</v>
          </cell>
          <cell r="AC230" t="str">
            <v/>
          </cell>
          <cell r="AD230">
            <v>39224</v>
          </cell>
          <cell r="AE230">
            <v>37915</v>
          </cell>
          <cell r="AF230" t="str">
            <v>f</v>
          </cell>
          <cell r="AG230">
            <v>37977</v>
          </cell>
          <cell r="AH230">
            <v>38153</v>
          </cell>
          <cell r="AI230" t="str">
            <v>ao</v>
          </cell>
          <cell r="AJ230">
            <v>38292</v>
          </cell>
          <cell r="AK230" t="str">
            <v/>
          </cell>
          <cell r="AL230">
            <v>4.5699631772751186</v>
          </cell>
          <cell r="AM230">
            <v>2004</v>
          </cell>
          <cell r="AN230">
            <v>16</v>
          </cell>
          <cell r="AO230">
            <v>38777</v>
          </cell>
          <cell r="AP230">
            <v>39187</v>
          </cell>
          <cell r="AQ230" t="str">
            <v>li</v>
          </cell>
          <cell r="AR230">
            <v>2007</v>
          </cell>
          <cell r="CJ230" t="str">
            <v>-</v>
          </cell>
          <cell r="CK230" t="str">
            <v>-</v>
          </cell>
          <cell r="CL230" t="str">
            <v>-</v>
          </cell>
          <cell r="CM230" t="str">
            <v>-</v>
          </cell>
          <cell r="CN230">
            <v>0</v>
          </cell>
          <cell r="CQ230" t="str">
            <v>oui</v>
          </cell>
          <cell r="CX230">
            <v>0</v>
          </cell>
          <cell r="DE230">
            <v>0</v>
          </cell>
          <cell r="DJ230">
            <v>0</v>
          </cell>
          <cell r="DO230">
            <v>0</v>
          </cell>
          <cell r="DS230">
            <v>0</v>
          </cell>
          <cell r="DT230">
            <v>0</v>
          </cell>
          <cell r="DU230">
            <v>0</v>
          </cell>
          <cell r="ED230" t="str">
            <v>G:\Habitat\OPERATIONNEL HABITAT\02- Operations\Photothèque\image non disponible.jpg</v>
          </cell>
          <cell r="EE230" t="str">
            <v>G:\Habitat\OPERATIONNEL HABITAT\02- Operations\Photothèque\image non disponible.jpg</v>
          </cell>
        </row>
        <row r="231">
          <cell r="A231" t="str">
            <v>SAY PISCINE 2</v>
          </cell>
          <cell r="B231">
            <v>9557</v>
          </cell>
          <cell r="C231" t="str">
            <v>OUEST</v>
          </cell>
          <cell r="D231" t="str">
            <v>Port</v>
          </cell>
          <cell r="E231" t="str">
            <v>RHI SAY PISCINE</v>
          </cell>
          <cell r="F231">
            <v>12</v>
          </cell>
          <cell r="G231" t="str">
            <v>LESG</v>
          </cell>
          <cell r="J231" t="str">
            <v>IND</v>
          </cell>
          <cell r="K231" t="str">
            <v>CF</v>
          </cell>
          <cell r="L231" t="str">
            <v>SIDR</v>
          </cell>
          <cell r="N231" t="str">
            <v>BS</v>
          </cell>
          <cell r="O231" t="str">
            <v>FG</v>
          </cell>
          <cell r="P231" t="str">
            <v>LV</v>
          </cell>
          <cell r="Q231" t="str">
            <v>OP</v>
          </cell>
          <cell r="R231">
            <v>2004</v>
          </cell>
          <cell r="T231" t="str">
            <v>demande solaire refusé/libération 2 lots très difficile/DA pour vente 6 les g ???</v>
          </cell>
          <cell r="U231" t="str">
            <v>ATELIER GAZUT</v>
          </cell>
          <cell r="V231" t="str">
            <v>L - CHANTIER EN COURS</v>
          </cell>
          <cell r="W231">
            <v>38201</v>
          </cell>
          <cell r="X231" t="str">
            <v>d</v>
          </cell>
          <cell r="Y231" t="str">
            <v>94440704a0064</v>
          </cell>
          <cell r="Z231">
            <v>38446</v>
          </cell>
          <cell r="AA231" t="str">
            <v>o</v>
          </cell>
          <cell r="AB231" t="str">
            <v>validé</v>
          </cell>
          <cell r="AC231" t="str">
            <v/>
          </cell>
          <cell r="AD231">
            <v>39224</v>
          </cell>
          <cell r="AE231">
            <v>38224</v>
          </cell>
          <cell r="AF231" t="str">
            <v>f</v>
          </cell>
          <cell r="AG231">
            <v>38285</v>
          </cell>
          <cell r="AH231">
            <v>39001</v>
          </cell>
          <cell r="AI231" t="str">
            <v>ao</v>
          </cell>
          <cell r="AJ231">
            <v>39377</v>
          </cell>
          <cell r="AK231" t="str">
            <v/>
          </cell>
          <cell r="AL231">
            <v>12.361914781693844</v>
          </cell>
          <cell r="AM231">
            <v>2007</v>
          </cell>
          <cell r="AN231">
            <v>16</v>
          </cell>
          <cell r="AO231">
            <v>39866</v>
          </cell>
          <cell r="AP231">
            <v>39881</v>
          </cell>
          <cell r="AQ231" t="str">
            <v>li</v>
          </cell>
          <cell r="AR231">
            <v>2009</v>
          </cell>
          <cell r="AW231">
            <v>11</v>
          </cell>
          <cell r="AX231">
            <v>59</v>
          </cell>
          <cell r="BA231">
            <v>27</v>
          </cell>
          <cell r="BB231">
            <v>69</v>
          </cell>
          <cell r="BE231">
            <v>19</v>
          </cell>
          <cell r="BF231">
            <v>78</v>
          </cell>
          <cell r="BI231">
            <v>5</v>
          </cell>
          <cell r="BJ231">
            <v>96</v>
          </cell>
          <cell r="BK231">
            <v>62</v>
          </cell>
          <cell r="BL231">
            <v>4.2</v>
          </cell>
          <cell r="BM231">
            <v>0.82</v>
          </cell>
          <cell r="BN231">
            <v>0.2</v>
          </cell>
          <cell r="BO231" t="str">
            <v>signée</v>
          </cell>
          <cell r="BP231">
            <v>0.8</v>
          </cell>
          <cell r="BQ231" t="str">
            <v>signée</v>
          </cell>
          <cell r="BX231" t="str">
            <v>signé</v>
          </cell>
          <cell r="BY231">
            <v>4495</v>
          </cell>
          <cell r="BZ231">
            <v>5957</v>
          </cell>
          <cell r="CA231">
            <v>4684.18</v>
          </cell>
          <cell r="CE231" t="str">
            <v>ECS ind</v>
          </cell>
          <cell r="CF231">
            <v>229400</v>
          </cell>
          <cell r="CG231">
            <v>68820</v>
          </cell>
          <cell r="CH231">
            <v>103230</v>
          </cell>
          <cell r="CI231">
            <v>57350</v>
          </cell>
          <cell r="CJ231" t="str">
            <v>-</v>
          </cell>
          <cell r="CK231" t="str">
            <v>-</v>
          </cell>
          <cell r="CL231" t="str">
            <v>-</v>
          </cell>
          <cell r="CM231" t="str">
            <v>-</v>
          </cell>
          <cell r="CN231">
            <v>0</v>
          </cell>
          <cell r="CQ231" t="str">
            <v>non</v>
          </cell>
          <cell r="CR231">
            <v>332259</v>
          </cell>
          <cell r="CT231">
            <v>3492687</v>
          </cell>
          <cell r="CX231">
            <v>0</v>
          </cell>
          <cell r="DE231">
            <v>0</v>
          </cell>
          <cell r="DJ231">
            <v>0</v>
          </cell>
          <cell r="DO231">
            <v>0</v>
          </cell>
          <cell r="DQ231">
            <v>91924</v>
          </cell>
          <cell r="DS231">
            <v>0</v>
          </cell>
          <cell r="DT231">
            <v>0</v>
          </cell>
          <cell r="DU231">
            <v>0</v>
          </cell>
          <cell r="ED231" t="str">
            <v>G:\Habitat\OPERATIONNEL HABITAT\02- Operations\Photothèque\image non disponible.jpg</v>
          </cell>
          <cell r="EE231" t="str">
            <v>G:\Habitat\OPERATIONNEL HABITAT\02- Operations\Photothèque\image non disponible.jpg</v>
          </cell>
        </row>
        <row r="232">
          <cell r="A232" t="str">
            <v>SAY PISCINE 3</v>
          </cell>
          <cell r="B232">
            <v>9623</v>
          </cell>
          <cell r="C232" t="str">
            <v>OUEST</v>
          </cell>
          <cell r="D232" t="str">
            <v>Port</v>
          </cell>
          <cell r="E232" t="str">
            <v>RHI SAY PISCINE</v>
          </cell>
          <cell r="F232">
            <v>11</v>
          </cell>
          <cell r="G232" t="str">
            <v>LESG</v>
          </cell>
          <cell r="J232" t="str">
            <v>IND</v>
          </cell>
          <cell r="K232" t="str">
            <v>CF</v>
          </cell>
          <cell r="L232" t="str">
            <v>SIDR</v>
          </cell>
          <cell r="M232" t="str">
            <v>maitrisé</v>
          </cell>
          <cell r="N232" t="str">
            <v>BS</v>
          </cell>
          <cell r="O232" t="str">
            <v>FG</v>
          </cell>
          <cell r="P232" t="str">
            <v>LV</v>
          </cell>
          <cell r="Q232" t="str">
            <v>OP</v>
          </cell>
          <cell r="R232">
            <v>2005</v>
          </cell>
          <cell r="T232" t="str">
            <v>DA ? Libération ?</v>
          </cell>
          <cell r="U232" t="str">
            <v>SOAA MEUNIER</v>
          </cell>
          <cell r="V232" t="str">
            <v>L - CHANTIER EN COURS</v>
          </cell>
          <cell r="W232">
            <v>38616</v>
          </cell>
          <cell r="X232" t="str">
            <v>d</v>
          </cell>
          <cell r="Y232" t="str">
            <v>97440705a0087</v>
          </cell>
          <cell r="Z232">
            <v>38810</v>
          </cell>
          <cell r="AA232" t="str">
            <v>o</v>
          </cell>
          <cell r="AB232" t="str">
            <v>validé</v>
          </cell>
          <cell r="AC232" t="str">
            <v/>
          </cell>
          <cell r="AD232">
            <v>39224</v>
          </cell>
          <cell r="AE232">
            <v>38624</v>
          </cell>
          <cell r="AF232" t="str">
            <v>f</v>
          </cell>
          <cell r="AG232">
            <v>38695</v>
          </cell>
          <cell r="AH232">
            <v>39001</v>
          </cell>
          <cell r="AI232" t="str">
            <v>ao</v>
          </cell>
          <cell r="AJ232">
            <v>39377</v>
          </cell>
          <cell r="AK232" t="str">
            <v/>
          </cell>
          <cell r="AL232">
            <v>12.361914781693844</v>
          </cell>
          <cell r="AM232">
            <v>2007</v>
          </cell>
          <cell r="AN232">
            <v>17</v>
          </cell>
          <cell r="AO232">
            <v>39894</v>
          </cell>
          <cell r="AP232">
            <v>39909</v>
          </cell>
          <cell r="AQ232" t="str">
            <v>li</v>
          </cell>
          <cell r="AR232">
            <v>2009</v>
          </cell>
          <cell r="CJ232" t="str">
            <v>-</v>
          </cell>
          <cell r="CK232" t="str">
            <v>-</v>
          </cell>
          <cell r="CL232" t="str">
            <v>-</v>
          </cell>
          <cell r="CM232" t="str">
            <v>-</v>
          </cell>
          <cell r="CN232">
            <v>0</v>
          </cell>
          <cell r="CQ232" t="str">
            <v>non</v>
          </cell>
          <cell r="CX232">
            <v>0</v>
          </cell>
          <cell r="DE232">
            <v>0</v>
          </cell>
          <cell r="DJ232">
            <v>0</v>
          </cell>
          <cell r="DO232">
            <v>0</v>
          </cell>
          <cell r="DS232">
            <v>0</v>
          </cell>
          <cell r="DT232">
            <v>0</v>
          </cell>
          <cell r="DU232">
            <v>0</v>
          </cell>
          <cell r="ED232" t="str">
            <v>G:\Habitat\OPERATIONNEL HABITAT\02- Operations\Photothèque\image non disponible.jpg</v>
          </cell>
          <cell r="EE232" t="str">
            <v>G:\Habitat\OPERATIONNEL HABITAT\02- Operations\Photothèque\image non disponible.jpg</v>
          </cell>
        </row>
        <row r="233">
          <cell r="A233" t="str">
            <v>SAY PISCINE 4</v>
          </cell>
          <cell r="B233">
            <v>9711</v>
          </cell>
          <cell r="C233" t="str">
            <v>OUEST</v>
          </cell>
          <cell r="D233" t="str">
            <v>Port</v>
          </cell>
          <cell r="E233" t="str">
            <v>RHI SAY PISCINE</v>
          </cell>
          <cell r="F233">
            <v>10</v>
          </cell>
          <cell r="G233" t="str">
            <v>LESG</v>
          </cell>
          <cell r="J233" t="str">
            <v>IND</v>
          </cell>
          <cell r="K233" t="str">
            <v>CF</v>
          </cell>
          <cell r="L233" t="str">
            <v>SIDR</v>
          </cell>
          <cell r="M233" t="str">
            <v>maitrisé</v>
          </cell>
          <cell r="N233" t="str">
            <v>BS</v>
          </cell>
          <cell r="O233" t="str">
            <v>FG</v>
          </cell>
          <cell r="P233" t="str">
            <v>LV</v>
          </cell>
          <cell r="Q233" t="str">
            <v>OP</v>
          </cell>
          <cell r="R233">
            <v>2007</v>
          </cell>
          <cell r="S233">
            <v>1</v>
          </cell>
          <cell r="T233" t="str">
            <v>aléas fort | libération du foncier</v>
          </cell>
          <cell r="U233" t="str">
            <v>ATELIER GAZUT</v>
          </cell>
          <cell r="V233" t="str">
            <v>I - ACT</v>
          </cell>
          <cell r="W233">
            <v>39385</v>
          </cell>
          <cell r="X233" t="str">
            <v>d</v>
          </cell>
          <cell r="Y233" t="str">
            <v>97440707a0077</v>
          </cell>
          <cell r="Z233">
            <v>39485</v>
          </cell>
          <cell r="AA233" t="str">
            <v>o</v>
          </cell>
          <cell r="AB233" t="str">
            <v>validé</v>
          </cell>
          <cell r="AC233" t="str">
            <v/>
          </cell>
          <cell r="AD233">
            <v>39387</v>
          </cell>
          <cell r="AE233">
            <v>39386</v>
          </cell>
          <cell r="AF233" t="str">
            <v>f</v>
          </cell>
          <cell r="AG233">
            <v>39435</v>
          </cell>
          <cell r="AH233">
            <v>39694</v>
          </cell>
          <cell r="AI233" t="str">
            <v>ao</v>
          </cell>
          <cell r="AJ233">
            <v>39918</v>
          </cell>
          <cell r="AK233" t="str">
            <v>ch</v>
          </cell>
          <cell r="AL233">
            <v>7.364544976328248</v>
          </cell>
          <cell r="AM233">
            <v>2009</v>
          </cell>
          <cell r="AN233">
            <v>16</v>
          </cell>
          <cell r="AO233">
            <v>40405</v>
          </cell>
          <cell r="AP233">
            <v>40420</v>
          </cell>
          <cell r="AQ233" t="str">
            <v/>
          </cell>
          <cell r="AR233">
            <v>2010</v>
          </cell>
          <cell r="CJ233" t="str">
            <v>-</v>
          </cell>
          <cell r="CK233" t="str">
            <v>-</v>
          </cell>
          <cell r="CL233" t="str">
            <v>-</v>
          </cell>
          <cell r="CM233" t="str">
            <v>-</v>
          </cell>
          <cell r="CN233">
            <v>0</v>
          </cell>
          <cell r="CQ233" t="str">
            <v>non</v>
          </cell>
          <cell r="CX233">
            <v>0</v>
          </cell>
          <cell r="DE233">
            <v>0</v>
          </cell>
          <cell r="DJ233">
            <v>0</v>
          </cell>
          <cell r="DO233">
            <v>0</v>
          </cell>
          <cell r="DS233">
            <v>0</v>
          </cell>
          <cell r="DT233">
            <v>0</v>
          </cell>
          <cell r="DU233">
            <v>0</v>
          </cell>
          <cell r="ED233" t="str">
            <v>G:\Habitat\OPERATIONNEL HABITAT\02- Operations\Photothèque\image non disponible.jpg</v>
          </cell>
          <cell r="EE233" t="str">
            <v>G:\Habitat\OPERATIONNEL HABITAT\02- Operations\Photothèque\image non disponible.jpg</v>
          </cell>
        </row>
        <row r="234">
          <cell r="A234" t="str">
            <v>SEYCHELLES</v>
          </cell>
          <cell r="B234">
            <v>9607</v>
          </cell>
          <cell r="C234" t="str">
            <v>SUD</v>
          </cell>
          <cell r="D234" t="str">
            <v>Saint-Louis</v>
          </cell>
          <cell r="E234" t="str">
            <v>ZAC AVENIR</v>
          </cell>
          <cell r="F234">
            <v>62</v>
          </cell>
          <cell r="G234" t="str">
            <v>LLTS</v>
          </cell>
          <cell r="J234" t="str">
            <v>COL</v>
          </cell>
          <cell r="K234" t="str">
            <v>CF</v>
          </cell>
          <cell r="L234" t="str">
            <v>SIDR</v>
          </cell>
          <cell r="M234" t="str">
            <v>maitrisé</v>
          </cell>
          <cell r="N234" t="str">
            <v>PC</v>
          </cell>
          <cell r="O234" t="str">
            <v>DL</v>
          </cell>
          <cell r="P234" t="str">
            <v>CS</v>
          </cell>
          <cell r="Q234" t="str">
            <v>HBM</v>
          </cell>
          <cell r="R234">
            <v>2005</v>
          </cell>
          <cell r="S234">
            <v>1</v>
          </cell>
          <cell r="T234" t="str">
            <v>ras</v>
          </cell>
          <cell r="U234" t="str">
            <v>MARAIS TESSIER</v>
          </cell>
          <cell r="V234" t="str">
            <v>M - LIVRE/GPA</v>
          </cell>
          <cell r="W234">
            <v>38538</v>
          </cell>
          <cell r="X234" t="str">
            <v>d</v>
          </cell>
          <cell r="Y234" t="str">
            <v>97441405A0346</v>
          </cell>
          <cell r="Z234">
            <v>38645</v>
          </cell>
          <cell r="AA234" t="str">
            <v>o</v>
          </cell>
          <cell r="AB234" t="str">
            <v>validé</v>
          </cell>
          <cell r="AC234" t="str">
            <v/>
          </cell>
          <cell r="AD234">
            <v>38624</v>
          </cell>
          <cell r="AE234">
            <v>38540</v>
          </cell>
          <cell r="AF234" t="str">
            <v>f</v>
          </cell>
          <cell r="AG234">
            <v>38722</v>
          </cell>
          <cell r="AH234">
            <v>38657</v>
          </cell>
          <cell r="AI234" t="str">
            <v>ao</v>
          </cell>
          <cell r="AJ234">
            <v>38831</v>
          </cell>
          <cell r="AK234" t="str">
            <v/>
          </cell>
          <cell r="AL234">
            <v>5.7206733298264067</v>
          </cell>
          <cell r="AM234">
            <v>2006</v>
          </cell>
          <cell r="AN234">
            <v>17</v>
          </cell>
          <cell r="AO234">
            <v>39314</v>
          </cell>
          <cell r="AP234">
            <v>39337</v>
          </cell>
          <cell r="AQ234" t="str">
            <v>li</v>
          </cell>
          <cell r="AR234">
            <v>2007</v>
          </cell>
          <cell r="AW234">
            <v>11</v>
          </cell>
          <cell r="AX234">
            <v>59</v>
          </cell>
          <cell r="BA234">
            <v>27</v>
          </cell>
          <cell r="BB234">
            <v>69</v>
          </cell>
          <cell r="BE234">
            <v>19</v>
          </cell>
          <cell r="BF234">
            <v>78</v>
          </cell>
          <cell r="BI234">
            <v>5</v>
          </cell>
          <cell r="BJ234">
            <v>96</v>
          </cell>
          <cell r="BK234">
            <v>62</v>
          </cell>
          <cell r="BL234">
            <v>4.2</v>
          </cell>
          <cell r="BM234">
            <v>0.82</v>
          </cell>
          <cell r="BN234">
            <v>0.2</v>
          </cell>
          <cell r="BO234" t="str">
            <v>signée</v>
          </cell>
          <cell r="BP234">
            <v>0.8</v>
          </cell>
          <cell r="BQ234" t="str">
            <v>signée</v>
          </cell>
          <cell r="BX234" t="str">
            <v>signé</v>
          </cell>
          <cell r="BY234">
            <v>4495</v>
          </cell>
          <cell r="BZ234">
            <v>5957</v>
          </cell>
          <cell r="CA234">
            <v>4684.18</v>
          </cell>
          <cell r="CE234" t="str">
            <v>ECS ind</v>
          </cell>
          <cell r="CF234">
            <v>229400</v>
          </cell>
          <cell r="CG234">
            <v>68820</v>
          </cell>
          <cell r="CH234">
            <v>103230</v>
          </cell>
          <cell r="CI234">
            <v>57350</v>
          </cell>
          <cell r="CJ234" t="str">
            <v>-</v>
          </cell>
          <cell r="CK234" t="str">
            <v>-</v>
          </cell>
          <cell r="CL234" t="str">
            <v>-</v>
          </cell>
          <cell r="CM234" t="str">
            <v>-</v>
          </cell>
          <cell r="CN234">
            <v>0</v>
          </cell>
          <cell r="CO234" t="str">
            <v>199 undecies A</v>
          </cell>
          <cell r="CQ234" t="str">
            <v>oui</v>
          </cell>
          <cell r="CR234">
            <v>332259</v>
          </cell>
          <cell r="CT234">
            <v>3492687</v>
          </cell>
          <cell r="CX234">
            <v>3824946</v>
          </cell>
          <cell r="DE234">
            <v>172050</v>
          </cell>
          <cell r="DJ234">
            <v>172050</v>
          </cell>
          <cell r="DO234">
            <v>0</v>
          </cell>
          <cell r="DQ234">
            <v>91924</v>
          </cell>
          <cell r="DS234">
            <v>91924</v>
          </cell>
          <cell r="DT234">
            <v>183848</v>
          </cell>
          <cell r="DU234">
            <v>-3469048</v>
          </cell>
          <cell r="ED234" t="str">
            <v>G:\Habitat\OPERATIONNEL HABITAT\02- Operations\Photothèque\images locatifs\Seychelles\pers seychelles.jpg</v>
          </cell>
          <cell r="EE234" t="str">
            <v>G:\Habitat\OPERATIONNEL HABITAT\02- Operations\Photothèque\image non disponible.jpg</v>
          </cell>
        </row>
        <row r="235">
          <cell r="A235" t="str">
            <v>Solde LESg</v>
          </cell>
          <cell r="B235">
            <v>9647</v>
          </cell>
          <cell r="C235" t="str">
            <v>EST</v>
          </cell>
          <cell r="D235" t="str">
            <v>Saint-Benoît</v>
          </cell>
          <cell r="E235" t="str">
            <v>ZAC ENTREE DE VILLE ST ANNE</v>
          </cell>
          <cell r="F235">
            <v>7</v>
          </cell>
          <cell r="G235" t="str">
            <v>LESG</v>
          </cell>
          <cell r="J235" t="str">
            <v>MV</v>
          </cell>
          <cell r="K235" t="str">
            <v>CF</v>
          </cell>
          <cell r="L235" t="str">
            <v>SIDR</v>
          </cell>
          <cell r="M235" t="str">
            <v>maitrisé</v>
          </cell>
          <cell r="N235" t="str">
            <v>BS</v>
          </cell>
          <cell r="O235" t="str">
            <v>JH</v>
          </cell>
          <cell r="P235" t="str">
            <v>CC</v>
          </cell>
          <cell r="Q235" t="str">
            <v>SPG</v>
          </cell>
          <cell r="R235">
            <v>2011</v>
          </cell>
          <cell r="S235">
            <v>0</v>
          </cell>
          <cell r="T235" t="str">
            <v>DF OK</v>
          </cell>
          <cell r="U235" t="str">
            <v>LAFON MIGNOT</v>
          </cell>
          <cell r="V235" t="str">
            <v>L - CHANTIER EN COURS</v>
          </cell>
          <cell r="W235">
            <v>38896</v>
          </cell>
          <cell r="X235" t="str">
            <v>d</v>
          </cell>
          <cell r="Y235" t="str">
            <v>97440906A0358</v>
          </cell>
          <cell r="Z235">
            <v>39426</v>
          </cell>
          <cell r="AA235" t="str">
            <v/>
          </cell>
          <cell r="AB235">
            <v>38974</v>
          </cell>
          <cell r="AC235" t="str">
            <v/>
          </cell>
          <cell r="AD235">
            <v>38990</v>
          </cell>
          <cell r="AE235">
            <v>38904</v>
          </cell>
          <cell r="AF235" t="str">
            <v>f</v>
          </cell>
          <cell r="AG235">
            <v>39093</v>
          </cell>
          <cell r="AH235">
            <v>39550</v>
          </cell>
          <cell r="AI235" t="str">
            <v/>
          </cell>
          <cell r="AJ235">
            <v>39633</v>
          </cell>
          <cell r="AK235" t="str">
            <v/>
          </cell>
          <cell r="AL235">
            <v>0</v>
          </cell>
          <cell r="AM235">
            <v>2008</v>
          </cell>
          <cell r="AN235">
            <v>15</v>
          </cell>
          <cell r="AO235">
            <v>40090</v>
          </cell>
          <cell r="AP235">
            <v>40105</v>
          </cell>
          <cell r="AQ235" t="str">
            <v/>
          </cell>
          <cell r="AR235">
            <v>2009</v>
          </cell>
          <cell r="AS235">
            <v>2</v>
          </cell>
          <cell r="AT235">
            <v>31</v>
          </cell>
          <cell r="AW235">
            <v>4</v>
          </cell>
          <cell r="AX235">
            <v>60</v>
          </cell>
          <cell r="BA235">
            <v>14</v>
          </cell>
          <cell r="BB235">
            <v>70</v>
          </cell>
          <cell r="BE235">
            <v>10</v>
          </cell>
          <cell r="BF235">
            <v>83</v>
          </cell>
          <cell r="BI235">
            <v>2</v>
          </cell>
          <cell r="BJ235">
            <v>101</v>
          </cell>
          <cell r="BK235">
            <v>32</v>
          </cell>
          <cell r="BL235">
            <v>5.69</v>
          </cell>
          <cell r="BM235">
            <v>0.82</v>
          </cell>
          <cell r="BO235" t="str">
            <v>à faire</v>
          </cell>
          <cell r="BQ235" t="str">
            <v>à faire</v>
          </cell>
          <cell r="BX235" t="str">
            <v>demande à faire</v>
          </cell>
          <cell r="BY235">
            <v>2272</v>
          </cell>
          <cell r="BZ235">
            <v>2782</v>
          </cell>
          <cell r="CA235">
            <v>2318.1999999999998</v>
          </cell>
          <cell r="CE235" t="str">
            <v>ECS ind</v>
          </cell>
          <cell r="CF235">
            <v>118400</v>
          </cell>
          <cell r="CG235">
            <v>35520</v>
          </cell>
          <cell r="CH235">
            <v>53280</v>
          </cell>
          <cell r="CI235">
            <v>29600</v>
          </cell>
          <cell r="CJ235" t="str">
            <v>-</v>
          </cell>
          <cell r="CK235" t="str">
            <v>-</v>
          </cell>
          <cell r="CL235" t="str">
            <v>-</v>
          </cell>
          <cell r="CM235" t="str">
            <v>-</v>
          </cell>
          <cell r="CN235">
            <v>0</v>
          </cell>
          <cell r="CQ235" t="str">
            <v>non</v>
          </cell>
          <cell r="CX235">
            <v>0</v>
          </cell>
          <cell r="DE235">
            <v>0</v>
          </cell>
          <cell r="DJ235">
            <v>0</v>
          </cell>
          <cell r="DO235">
            <v>0</v>
          </cell>
          <cell r="DQ235">
            <v>103675</v>
          </cell>
          <cell r="DR235">
            <v>35000</v>
          </cell>
          <cell r="DS235">
            <v>0</v>
          </cell>
          <cell r="DT235">
            <v>0</v>
          </cell>
          <cell r="DU235">
            <v>0</v>
          </cell>
          <cell r="ED235" t="str">
            <v>G:\Habitat\OPERATIONNEL HABITAT\02- Operations\Photothèque\image non disponible.jpg</v>
          </cell>
          <cell r="EE235" t="str">
            <v>G:\Habitat\OPERATIONNEL HABITAT\02- Operations\Photothèque\image non disponible.jpg</v>
          </cell>
        </row>
        <row r="236">
          <cell r="A236" t="str">
            <v>STADE 1</v>
          </cell>
          <cell r="B236">
            <v>9618</v>
          </cell>
          <cell r="C236" t="str">
            <v>SUD</v>
          </cell>
          <cell r="D236" t="str">
            <v>Saint-Louis</v>
          </cell>
          <cell r="E236" t="str">
            <v>RHI DU STADE</v>
          </cell>
          <cell r="F236">
            <v>13</v>
          </cell>
          <cell r="G236" t="str">
            <v>LESG</v>
          </cell>
          <cell r="J236" t="str">
            <v>IND</v>
          </cell>
          <cell r="K236" t="str">
            <v>CF</v>
          </cell>
          <cell r="L236" t="str">
            <v>SIDR</v>
          </cell>
          <cell r="N236" t="str">
            <v>BS</v>
          </cell>
          <cell r="O236" t="str">
            <v>FG</v>
          </cell>
          <cell r="P236" t="str">
            <v>LV</v>
          </cell>
          <cell r="Q236" t="str">
            <v>HBM</v>
          </cell>
          <cell r="R236">
            <v>2005</v>
          </cell>
          <cell r="T236" t="str">
            <v>verif propriéte avec amenageur/da/notaire etc</v>
          </cell>
          <cell r="U236" t="str">
            <v>SOAA MEUNIER</v>
          </cell>
          <cell r="V236" t="str">
            <v>M - LIVRE/GPA</v>
          </cell>
          <cell r="W236">
            <v>38610</v>
          </cell>
          <cell r="X236" t="str">
            <v>d</v>
          </cell>
          <cell r="Y236" t="str">
            <v>97441405a478</v>
          </cell>
          <cell r="Z236">
            <v>38720</v>
          </cell>
          <cell r="AA236" t="str">
            <v>o</v>
          </cell>
          <cell r="AB236" t="str">
            <v>validé</v>
          </cell>
          <cell r="AC236" t="str">
            <v/>
          </cell>
          <cell r="AD236">
            <v>38624</v>
          </cell>
          <cell r="AE236">
            <v>38621</v>
          </cell>
          <cell r="AF236" t="str">
            <v>f</v>
          </cell>
          <cell r="AG236">
            <v>38695</v>
          </cell>
          <cell r="AH236">
            <v>38883</v>
          </cell>
          <cell r="AI236" t="str">
            <v>ao</v>
          </cell>
          <cell r="AJ236">
            <v>39146</v>
          </cell>
          <cell r="AK236" t="str">
            <v/>
          </cell>
          <cell r="AL236">
            <v>8.646764860599685</v>
          </cell>
          <cell r="AM236">
            <v>2007</v>
          </cell>
          <cell r="AN236">
            <v>21</v>
          </cell>
          <cell r="AO236">
            <v>39787</v>
          </cell>
          <cell r="AP236">
            <v>39802</v>
          </cell>
          <cell r="AQ236" t="str">
            <v>li</v>
          </cell>
          <cell r="AR236">
            <v>2008</v>
          </cell>
          <cell r="CJ236" t="str">
            <v>-</v>
          </cell>
          <cell r="CK236" t="str">
            <v>-</v>
          </cell>
          <cell r="CL236" t="str">
            <v>-</v>
          </cell>
          <cell r="CM236" t="str">
            <v>-</v>
          </cell>
          <cell r="CN236">
            <v>0</v>
          </cell>
          <cell r="CQ236" t="str">
            <v>oui</v>
          </cell>
          <cell r="CX236">
            <v>0</v>
          </cell>
          <cell r="DE236">
            <v>0</v>
          </cell>
          <cell r="DJ236">
            <v>0</v>
          </cell>
          <cell r="DO236">
            <v>0</v>
          </cell>
          <cell r="DS236">
            <v>0</v>
          </cell>
          <cell r="DT236">
            <v>0</v>
          </cell>
          <cell r="DU236">
            <v>0</v>
          </cell>
          <cell r="ED236" t="str">
            <v>G:\Habitat\OPERATIONNEL HABITAT\02- Operations\Photothèque\image non disponible.jpg</v>
          </cell>
          <cell r="EE236" t="str">
            <v>G:\Habitat\OPERATIONNEL HABITAT\02- Operations\Photothèque\image non disponible.jpg</v>
          </cell>
        </row>
        <row r="237">
          <cell r="A237" t="str">
            <v>SUMATRA</v>
          </cell>
          <cell r="B237">
            <v>9687</v>
          </cell>
          <cell r="C237" t="str">
            <v>SUD</v>
          </cell>
          <cell r="D237" t="str">
            <v>Saint-Louis</v>
          </cell>
          <cell r="E237" t="str">
            <v>ZAC AVENIR</v>
          </cell>
          <cell r="F237">
            <v>36</v>
          </cell>
          <cell r="G237" t="str">
            <v>LLTS</v>
          </cell>
          <cell r="J237" t="str">
            <v>COL</v>
          </cell>
          <cell r="K237" t="str">
            <v>CF</v>
          </cell>
          <cell r="L237" t="str">
            <v>SIDR</v>
          </cell>
          <cell r="M237" t="str">
            <v>maitrisé</v>
          </cell>
          <cell r="N237" t="str">
            <v>JEM</v>
          </cell>
          <cell r="O237" t="str">
            <v>DL</v>
          </cell>
          <cell r="P237" t="str">
            <v>CS</v>
          </cell>
          <cell r="Q237" t="str">
            <v>HBM</v>
          </cell>
          <cell r="R237">
            <v>2007</v>
          </cell>
          <cell r="S237">
            <v>1</v>
          </cell>
          <cell r="T237" t="str">
            <v>Prestations ???</v>
          </cell>
          <cell r="U237" t="str">
            <v>JP RAVAUX</v>
          </cell>
          <cell r="V237" t="str">
            <v>H - APPEL D'OFFRES</v>
          </cell>
          <cell r="W237">
            <v>39217</v>
          </cell>
          <cell r="X237" t="str">
            <v>d</v>
          </cell>
          <cell r="Y237" t="str">
            <v>97441407A0198</v>
          </cell>
          <cell r="Z237">
            <v>39283</v>
          </cell>
          <cell r="AA237" t="str">
            <v>o</v>
          </cell>
          <cell r="AB237">
            <v>39170</v>
          </cell>
          <cell r="AC237" t="str">
            <v>v</v>
          </cell>
          <cell r="AD237">
            <v>39231</v>
          </cell>
          <cell r="AE237">
            <v>39245</v>
          </cell>
          <cell r="AF237" t="str">
            <v>f</v>
          </cell>
          <cell r="AG237">
            <v>39316</v>
          </cell>
          <cell r="AH237">
            <v>39616</v>
          </cell>
          <cell r="AI237" t="str">
            <v>ao</v>
          </cell>
          <cell r="AJ237">
            <v>39799</v>
          </cell>
          <cell r="AK237" t="str">
            <v>ch</v>
          </cell>
          <cell r="AL237">
            <v>6.0165702261967384</v>
          </cell>
          <cell r="AM237">
            <v>2008</v>
          </cell>
          <cell r="AN237">
            <v>16</v>
          </cell>
          <cell r="AO237">
            <v>40285</v>
          </cell>
          <cell r="AP237">
            <v>40300</v>
          </cell>
          <cell r="AQ237" t="str">
            <v/>
          </cell>
          <cell r="AR237">
            <v>2010</v>
          </cell>
          <cell r="BK237">
            <v>0</v>
          </cell>
          <cell r="BL237">
            <v>4.76</v>
          </cell>
          <cell r="BO237" t="str">
            <v>à faire</v>
          </cell>
          <cell r="BQ237" t="str">
            <v>à faire</v>
          </cell>
          <cell r="BX237" t="str">
            <v>En attente accord de principe</v>
          </cell>
          <cell r="BY237">
            <v>4959</v>
          </cell>
          <cell r="BZ237">
            <v>2840</v>
          </cell>
          <cell r="CA237">
            <v>2574</v>
          </cell>
          <cell r="CJ237" t="str">
            <v>SCI Saint André</v>
          </cell>
          <cell r="CK237" t="str">
            <v>INFI</v>
          </cell>
          <cell r="CL237">
            <v>39773</v>
          </cell>
          <cell r="CM237" t="str">
            <v>-</v>
          </cell>
          <cell r="CN237">
            <v>0</v>
          </cell>
          <cell r="CO237" t="str">
            <v>199 undecies A</v>
          </cell>
          <cell r="CQ237" t="str">
            <v>non</v>
          </cell>
          <cell r="CX237">
            <v>0</v>
          </cell>
          <cell r="DE237">
            <v>0</v>
          </cell>
          <cell r="DJ237">
            <v>0</v>
          </cell>
          <cell r="DO237">
            <v>0</v>
          </cell>
          <cell r="DS237">
            <v>0</v>
          </cell>
          <cell r="DT237">
            <v>0</v>
          </cell>
          <cell r="DU237">
            <v>0</v>
          </cell>
          <cell r="ED237" t="str">
            <v>G:\Habitat\OPERATIONNEL HABITAT\02- Operations\Photothèque\image non disponible.jpg</v>
          </cell>
          <cell r="EE237" t="str">
            <v>G:\Habitat\OPERATIONNEL HABITAT\02- Operations\Photothèque\image non disponible.jpg</v>
          </cell>
        </row>
        <row r="238">
          <cell r="A238" t="str">
            <v>TALIPOT</v>
          </cell>
          <cell r="B238">
            <v>9647</v>
          </cell>
          <cell r="C238" t="str">
            <v>EST</v>
          </cell>
          <cell r="D238" t="str">
            <v>Saint-André</v>
          </cell>
          <cell r="E238" t="str">
            <v>ZAC CRESSONIERE</v>
          </cell>
          <cell r="F238">
            <v>32</v>
          </cell>
          <cell r="G238" t="str">
            <v>LLS</v>
          </cell>
          <cell r="J238" t="str">
            <v>COL</v>
          </cell>
          <cell r="K238" t="str">
            <v>CF</v>
          </cell>
          <cell r="L238" t="str">
            <v>SIDR</v>
          </cell>
          <cell r="M238" t="str">
            <v>maitrisé</v>
          </cell>
          <cell r="N238" t="str">
            <v>JPM</v>
          </cell>
          <cell r="O238" t="str">
            <v>JH</v>
          </cell>
          <cell r="P238" t="str">
            <v>CC</v>
          </cell>
          <cell r="Q238" t="str">
            <v>SPG</v>
          </cell>
          <cell r="R238">
            <v>2006</v>
          </cell>
          <cell r="S238">
            <v>0</v>
          </cell>
          <cell r="T238" t="str">
            <v>DF OK</v>
          </cell>
          <cell r="U238" t="str">
            <v>LAFON MIGNOT</v>
          </cell>
          <cell r="V238" t="str">
            <v>L - CHANTIER EN COURS</v>
          </cell>
          <cell r="W238">
            <v>38896</v>
          </cell>
          <cell r="X238" t="str">
            <v>d</v>
          </cell>
          <cell r="Y238" t="str">
            <v>97440906A0358</v>
          </cell>
          <cell r="Z238">
            <v>39426</v>
          </cell>
          <cell r="AA238" t="str">
            <v>o</v>
          </cell>
          <cell r="AB238">
            <v>38974</v>
          </cell>
          <cell r="AC238" t="str">
            <v>v</v>
          </cell>
          <cell r="AD238">
            <v>38990</v>
          </cell>
          <cell r="AE238">
            <v>38904</v>
          </cell>
          <cell r="AF238" t="str">
            <v>f</v>
          </cell>
          <cell r="AG238">
            <v>39093</v>
          </cell>
          <cell r="AH238">
            <v>39550</v>
          </cell>
          <cell r="AI238" t="str">
            <v>ao</v>
          </cell>
          <cell r="AJ238">
            <v>39633</v>
          </cell>
          <cell r="AK238" t="str">
            <v>ch</v>
          </cell>
          <cell r="AL238">
            <v>2.7288269331930564</v>
          </cell>
          <cell r="AM238">
            <v>2008</v>
          </cell>
          <cell r="AN238">
            <v>15</v>
          </cell>
          <cell r="AO238">
            <v>40090</v>
          </cell>
          <cell r="AP238">
            <v>40105</v>
          </cell>
          <cell r="AQ238" t="str">
            <v/>
          </cell>
          <cell r="AR238">
            <v>2009</v>
          </cell>
          <cell r="AS238">
            <v>2</v>
          </cell>
          <cell r="AT238">
            <v>31</v>
          </cell>
          <cell r="AW238">
            <v>4</v>
          </cell>
          <cell r="AX238">
            <v>60</v>
          </cell>
          <cell r="BA238">
            <v>14</v>
          </cell>
          <cell r="BB238">
            <v>70</v>
          </cell>
          <cell r="BE238">
            <v>10</v>
          </cell>
          <cell r="BF238">
            <v>83</v>
          </cell>
          <cell r="BI238">
            <v>2</v>
          </cell>
          <cell r="BJ238">
            <v>101</v>
          </cell>
          <cell r="BK238">
            <v>32</v>
          </cell>
          <cell r="BL238">
            <v>5.69</v>
          </cell>
          <cell r="BM238">
            <v>0.82</v>
          </cell>
          <cell r="BO238" t="str">
            <v>à faire</v>
          </cell>
          <cell r="BQ238" t="str">
            <v>à faire</v>
          </cell>
          <cell r="BX238" t="str">
            <v>demande à faire</v>
          </cell>
          <cell r="BY238">
            <v>2272</v>
          </cell>
          <cell r="BZ238">
            <v>2782</v>
          </cell>
          <cell r="CA238">
            <v>2318.1999999999998</v>
          </cell>
          <cell r="CE238" t="str">
            <v>ECS ind</v>
          </cell>
          <cell r="CF238">
            <v>118400</v>
          </cell>
          <cell r="CG238">
            <v>35520</v>
          </cell>
          <cell r="CH238">
            <v>53280</v>
          </cell>
          <cell r="CI238">
            <v>29600</v>
          </cell>
          <cell r="CJ238" t="str">
            <v>SNC Talipot</v>
          </cell>
          <cell r="CK238" t="str">
            <v>-</v>
          </cell>
          <cell r="CL238" t="str">
            <v>-</v>
          </cell>
          <cell r="CM238" t="str">
            <v>-</v>
          </cell>
          <cell r="CN238">
            <v>0</v>
          </cell>
          <cell r="CP238" t="str">
            <v>ANRU St Denis</v>
          </cell>
          <cell r="CQ238" t="str">
            <v>non</v>
          </cell>
          <cell r="CX238">
            <v>0</v>
          </cell>
          <cell r="DE238">
            <v>88800</v>
          </cell>
          <cell r="DJ238">
            <v>88800</v>
          </cell>
          <cell r="DO238">
            <v>0</v>
          </cell>
          <cell r="DQ238">
            <v>103675</v>
          </cell>
          <cell r="DR238">
            <v>35000</v>
          </cell>
          <cell r="DS238">
            <v>138675</v>
          </cell>
          <cell r="DT238">
            <v>277350</v>
          </cell>
          <cell r="DU238">
            <v>366150</v>
          </cell>
          <cell r="ED238" t="str">
            <v>G:\Habitat\OPERATIONNEL HABITAT\02- Operations\Photothèque\images locatifs\TALIPOT\talipot2.jpg</v>
          </cell>
          <cell r="EE238" t="str">
            <v>G:\Habitat\OPERATIONNEL HABITAT\02- Operations\Photothèque\images locatifs\TALIPOT\talipot persp.jpg</v>
          </cell>
        </row>
        <row r="239">
          <cell r="A239" t="str">
            <v>TAMARINES</v>
          </cell>
          <cell r="B239">
            <v>9698</v>
          </cell>
          <cell r="C239" t="str">
            <v>EST</v>
          </cell>
          <cell r="D239" t="str">
            <v>Bras Panon</v>
          </cell>
          <cell r="E239" t="str">
            <v>2EME VILLAGE ERUDEL</v>
          </cell>
          <cell r="F239">
            <v>30</v>
          </cell>
          <cell r="G239" t="str">
            <v>LLS</v>
          </cell>
          <cell r="J239" t="str">
            <v>COL</v>
          </cell>
          <cell r="K239" t="str">
            <v>RF</v>
          </cell>
          <cell r="M239" t="str">
            <v>maitrisé</v>
          </cell>
          <cell r="N239" t="str">
            <v>Cla</v>
          </cell>
          <cell r="O239" t="str">
            <v>JMO</v>
          </cell>
          <cell r="P239" t="str">
            <v>CC</v>
          </cell>
          <cell r="R239">
            <v>2012</v>
          </cell>
          <cell r="S239">
            <v>0</v>
          </cell>
          <cell r="T239" t="str">
            <v>VEFA PROLOGIA CA 9/12/2008 ?</v>
          </cell>
          <cell r="U239" t="str">
            <v xml:space="preserve">J. HOUAREAU </v>
          </cell>
          <cell r="V239" t="str">
            <v>F - APD</v>
          </cell>
          <cell r="W239">
            <v>39902</v>
          </cell>
          <cell r="X239" t="str">
            <v/>
          </cell>
          <cell r="AA239" t="str">
            <v/>
          </cell>
          <cell r="AB239">
            <v>39870</v>
          </cell>
          <cell r="AC239" t="str">
            <v/>
          </cell>
          <cell r="AE239">
            <v>40071</v>
          </cell>
          <cell r="AF239" t="str">
            <v/>
          </cell>
          <cell r="AH239">
            <v>40071</v>
          </cell>
          <cell r="AI239" t="str">
            <v/>
          </cell>
          <cell r="AJ239">
            <v>40252</v>
          </cell>
          <cell r="AK239" t="str">
            <v/>
          </cell>
          <cell r="AL239">
            <v>0</v>
          </cell>
          <cell r="AM239">
            <v>2010</v>
          </cell>
          <cell r="AN239">
            <v>15</v>
          </cell>
          <cell r="AO239">
            <v>40709</v>
          </cell>
          <cell r="AP239">
            <v>40724</v>
          </cell>
          <cell r="AQ239" t="str">
            <v/>
          </cell>
          <cell r="AR239">
            <v>2011</v>
          </cell>
          <cell r="BK239">
            <v>0</v>
          </cell>
          <cell r="CJ239" t="str">
            <v>-</v>
          </cell>
          <cell r="CK239" t="str">
            <v>-</v>
          </cell>
          <cell r="CL239" t="str">
            <v>-</v>
          </cell>
          <cell r="CM239" t="str">
            <v>-</v>
          </cell>
          <cell r="CN239">
            <v>0</v>
          </cell>
          <cell r="CQ239" t="str">
            <v>non</v>
          </cell>
          <cell r="CX239">
            <v>0</v>
          </cell>
          <cell r="DE239">
            <v>0</v>
          </cell>
          <cell r="DJ239">
            <v>0</v>
          </cell>
          <cell r="DO239">
            <v>0</v>
          </cell>
          <cell r="DS239">
            <v>0</v>
          </cell>
          <cell r="DT239">
            <v>0</v>
          </cell>
          <cell r="DU239">
            <v>0</v>
          </cell>
          <cell r="ED239" t="str">
            <v>G:\Habitat\OPERATIONNEL HABITAT\02- Operations\Photothèque\image non disponible.jpg</v>
          </cell>
          <cell r="EE239" t="str">
            <v>G:\Habitat\OPERATIONNEL HABITAT\02- Operations\Photothèque\image non disponible.jpg</v>
          </cell>
        </row>
        <row r="240">
          <cell r="A240" t="str">
            <v>TEK TEK</v>
          </cell>
          <cell r="B240">
            <v>9644</v>
          </cell>
          <cell r="C240" t="str">
            <v>NORD</v>
          </cell>
          <cell r="D240" t="str">
            <v>Saint-Denis</v>
          </cell>
          <cell r="E240" t="str">
            <v>RHI PETITE ILE</v>
          </cell>
          <cell r="F240">
            <v>20</v>
          </cell>
          <cell r="G240" t="str">
            <v>LLTS</v>
          </cell>
          <cell r="H240" t="str">
            <v>à déposer</v>
          </cell>
          <cell r="I240" t="str">
            <v>CG5</v>
          </cell>
          <cell r="J240" t="str">
            <v>MV</v>
          </cell>
          <cell r="K240" t="str">
            <v>CF</v>
          </cell>
          <cell r="L240" t="str">
            <v>SIDR</v>
          </cell>
          <cell r="M240" t="str">
            <v>maitrisé</v>
          </cell>
          <cell r="N240" t="str">
            <v>JPM</v>
          </cell>
          <cell r="O240" t="str">
            <v>PE</v>
          </cell>
          <cell r="P240" t="str">
            <v>CS</v>
          </cell>
          <cell r="Q240" t="str">
            <v>SM</v>
          </cell>
          <cell r="R240">
            <v>2011</v>
          </cell>
          <cell r="S240">
            <v>0.75</v>
          </cell>
          <cell r="T240" t="str">
            <v>Modification du nombre de logement (initialement 20) - problème de libération de terrain suite à retard sur paille en queue</v>
          </cell>
          <cell r="U240" t="str">
            <v>D JAN</v>
          </cell>
          <cell r="V240" t="str">
            <v>A - NON LANCE</v>
          </cell>
          <cell r="W240">
            <v>39933</v>
          </cell>
          <cell r="X240" t="str">
            <v/>
          </cell>
          <cell r="AA240" t="str">
            <v/>
          </cell>
          <cell r="AB240">
            <v>39553</v>
          </cell>
          <cell r="AC240" t="str">
            <v/>
          </cell>
          <cell r="AE240">
            <v>39717</v>
          </cell>
          <cell r="AF240" t="str">
            <v/>
          </cell>
          <cell r="AH240">
            <v>40071</v>
          </cell>
          <cell r="AI240" t="str">
            <v/>
          </cell>
          <cell r="AJ240">
            <v>40252</v>
          </cell>
          <cell r="AK240" t="str">
            <v/>
          </cell>
          <cell r="AL240">
            <v>0</v>
          </cell>
          <cell r="AM240" t="str">
            <v/>
          </cell>
          <cell r="AN240">
            <v>12</v>
          </cell>
          <cell r="AO240" t="str">
            <v/>
          </cell>
          <cell r="AP240" t="str">
            <v/>
          </cell>
          <cell r="AQ240" t="str">
            <v/>
          </cell>
          <cell r="AR240">
            <v>2011</v>
          </cell>
          <cell r="AS240">
            <v>16</v>
          </cell>
          <cell r="AT240">
            <v>17</v>
          </cell>
          <cell r="BK240">
            <v>16</v>
          </cell>
          <cell r="BL240">
            <v>10.83</v>
          </cell>
          <cell r="BM240">
            <v>0.82</v>
          </cell>
          <cell r="BO240" t="str">
            <v>à faire</v>
          </cell>
          <cell r="BQ240" t="str">
            <v>à faire</v>
          </cell>
          <cell r="BY240">
            <v>231.9</v>
          </cell>
          <cell r="BZ240">
            <v>255</v>
          </cell>
          <cell r="CA240">
            <v>231.9</v>
          </cell>
          <cell r="CE240" t="str">
            <v>ECS ind</v>
          </cell>
          <cell r="CF240">
            <v>44400</v>
          </cell>
          <cell r="CG240">
            <v>13320</v>
          </cell>
          <cell r="CH240">
            <v>19980</v>
          </cell>
          <cell r="CI240">
            <v>11100</v>
          </cell>
          <cell r="CJ240" t="str">
            <v>-</v>
          </cell>
          <cell r="CK240" t="str">
            <v>-</v>
          </cell>
          <cell r="CL240" t="str">
            <v>-</v>
          </cell>
          <cell r="CM240" t="str">
            <v>-</v>
          </cell>
          <cell r="CN240">
            <v>0</v>
          </cell>
          <cell r="CQ240" t="str">
            <v>non</v>
          </cell>
          <cell r="CX240">
            <v>0</v>
          </cell>
          <cell r="DE240">
            <v>0</v>
          </cell>
          <cell r="DJ240">
            <v>0</v>
          </cell>
          <cell r="DO240">
            <v>0</v>
          </cell>
          <cell r="DQ240">
            <v>19355</v>
          </cell>
          <cell r="DR240">
            <v>12000</v>
          </cell>
          <cell r="DS240">
            <v>0</v>
          </cell>
          <cell r="DT240">
            <v>0</v>
          </cell>
          <cell r="DU240">
            <v>0</v>
          </cell>
          <cell r="ED240" t="str">
            <v>G:\Habitat\OPERATIONNEL HABITAT\02- Operations\Photothèque\image non disponible.jpg</v>
          </cell>
          <cell r="EE240" t="str">
            <v>G:\Habitat\OPERATIONNEL HABITAT\02- Operations\Photothèque\image non disponible.jpg</v>
          </cell>
          <cell r="EX240" t="str">
            <v>SECTION AB</v>
          </cell>
        </row>
        <row r="241">
          <cell r="A241" t="str">
            <v>BOULEVARD DORE</v>
          </cell>
          <cell r="B241">
            <v>9646</v>
          </cell>
          <cell r="C241" t="str">
            <v>NORD</v>
          </cell>
          <cell r="D241" t="str">
            <v>Saint-Denis</v>
          </cell>
          <cell r="E241" t="str">
            <v>ANRU</v>
          </cell>
          <cell r="F241">
            <v>40</v>
          </cell>
          <cell r="G241" t="str">
            <v>LLTS</v>
          </cell>
          <cell r="H241" t="str">
            <v>déposé</v>
          </cell>
          <cell r="I241" t="str">
            <v>20CG5</v>
          </cell>
          <cell r="J241" t="str">
            <v>COL</v>
          </cell>
          <cell r="K241" t="str">
            <v>CF</v>
          </cell>
          <cell r="L241" t="str">
            <v>SIDR</v>
          </cell>
          <cell r="M241" t="str">
            <v>maitrisé</v>
          </cell>
          <cell r="N241" t="str">
            <v>JPM</v>
          </cell>
          <cell r="O241" t="str">
            <v>JH</v>
          </cell>
          <cell r="P241" t="str">
            <v>LV</v>
          </cell>
          <cell r="Q241" t="str">
            <v>SM</v>
          </cell>
          <cell r="R241">
            <v>2011</v>
          </cell>
          <cell r="S241">
            <v>0</v>
          </cell>
          <cell r="T241" t="str">
            <v>pb libération foncière liée à Paille en queue/ mi 2008/PC initial refus/PC modif obtenu/Report sur lbu 2008  refuse par la DDE</v>
          </cell>
          <cell r="U241" t="str">
            <v>MEUNIER</v>
          </cell>
          <cell r="V241" t="str">
            <v>A - NON LANCE</v>
          </cell>
          <cell r="W241">
            <v>39666</v>
          </cell>
          <cell r="X241" t="str">
            <v>d</v>
          </cell>
          <cell r="Y241" t="str">
            <v>97441108A0422</v>
          </cell>
          <cell r="Z241">
            <v>39750</v>
          </cell>
          <cell r="AA241" t="str">
            <v>o</v>
          </cell>
          <cell r="AB241">
            <v>39613</v>
          </cell>
          <cell r="AC241" t="str">
            <v/>
          </cell>
          <cell r="AD241">
            <v>38990</v>
          </cell>
          <cell r="AE241">
            <v>38911</v>
          </cell>
          <cell r="AF241" t="str">
            <v>f</v>
          </cell>
          <cell r="AH241">
            <v>39934</v>
          </cell>
          <cell r="AI241" t="str">
            <v/>
          </cell>
          <cell r="AJ241">
            <v>40118</v>
          </cell>
          <cell r="AK241" t="str">
            <v/>
          </cell>
          <cell r="AL241">
            <v>6.0494476591267752</v>
          </cell>
          <cell r="AM241">
            <v>2009</v>
          </cell>
          <cell r="AN241">
            <v>16</v>
          </cell>
          <cell r="AO241">
            <v>40603</v>
          </cell>
          <cell r="AP241">
            <v>40618</v>
          </cell>
          <cell r="AQ241" t="str">
            <v/>
          </cell>
          <cell r="AR241">
            <v>1900</v>
          </cell>
          <cell r="AW241">
            <v>14</v>
          </cell>
          <cell r="AX241">
            <v>58</v>
          </cell>
          <cell r="BA241">
            <v>15</v>
          </cell>
          <cell r="BB241">
            <v>70</v>
          </cell>
          <cell r="BE241">
            <v>12</v>
          </cell>
          <cell r="BF241">
            <v>77</v>
          </cell>
          <cell r="BI241">
            <v>3</v>
          </cell>
          <cell r="BJ241">
            <v>85</v>
          </cell>
          <cell r="BK241">
            <v>44</v>
          </cell>
          <cell r="BL241">
            <v>4.28</v>
          </cell>
          <cell r="BM241">
            <v>0.82</v>
          </cell>
          <cell r="BO241" t="str">
            <v>à faire</v>
          </cell>
          <cell r="BQ241" t="str">
            <v>à faire</v>
          </cell>
          <cell r="BX241" t="str">
            <v>demande à faire</v>
          </cell>
          <cell r="BY241">
            <v>3115.34</v>
          </cell>
          <cell r="BZ241">
            <v>3427</v>
          </cell>
          <cell r="CA241">
            <v>3115.34</v>
          </cell>
          <cell r="CE241" t="str">
            <v>ECS ind</v>
          </cell>
          <cell r="CJ241" t="str">
            <v>-</v>
          </cell>
          <cell r="CK241" t="str">
            <v>-</v>
          </cell>
          <cell r="CL241" t="str">
            <v>-</v>
          </cell>
          <cell r="CM241" t="str">
            <v>-</v>
          </cell>
          <cell r="CN241">
            <v>0</v>
          </cell>
          <cell r="CP241" t="str">
            <v>ANRU St Denis</v>
          </cell>
          <cell r="CQ241" t="str">
            <v>non</v>
          </cell>
          <cell r="CX241">
            <v>0</v>
          </cell>
          <cell r="DE241">
            <v>0</v>
          </cell>
          <cell r="DJ241">
            <v>0</v>
          </cell>
          <cell r="DO241">
            <v>0</v>
          </cell>
          <cell r="DQ241">
            <v>139427</v>
          </cell>
          <cell r="DR241">
            <v>39600</v>
          </cell>
          <cell r="DS241">
            <v>0</v>
          </cell>
          <cell r="DT241">
            <v>0</v>
          </cell>
          <cell r="DU241">
            <v>0</v>
          </cell>
          <cell r="ED241" t="str">
            <v>G:\Habitat\OPERATIONNEL HABITAT\02- Operations\Photothèque\image non disponible.jpg</v>
          </cell>
          <cell r="EE241" t="str">
            <v>G:\Habitat\OPERATIONNEL HABITAT\02- Operations\Photothèque\image non disponible.jpg</v>
          </cell>
        </row>
        <row r="242">
          <cell r="A242" t="str">
            <v>TENDREPINE</v>
          </cell>
          <cell r="B242">
            <v>9698</v>
          </cell>
          <cell r="C242" t="str">
            <v>EST</v>
          </cell>
          <cell r="D242" t="str">
            <v>Plaine des Palmistes</v>
          </cell>
          <cell r="E242" t="str">
            <v>2EME VILLAGE ERUDEL</v>
          </cell>
          <cell r="F242">
            <v>35</v>
          </cell>
          <cell r="G242" t="str">
            <v>LLTS</v>
          </cell>
          <cell r="J242" t="str">
            <v>MV</v>
          </cell>
          <cell r="K242" t="str">
            <v>RF</v>
          </cell>
          <cell r="L242" t="str">
            <v>SIDR</v>
          </cell>
          <cell r="M242" t="str">
            <v>maitrisé</v>
          </cell>
          <cell r="N242" t="str">
            <v>CLa</v>
          </cell>
          <cell r="O242" t="str">
            <v>JMO</v>
          </cell>
          <cell r="P242" t="str">
            <v>CC</v>
          </cell>
          <cell r="Q242" t="str">
            <v>HBM</v>
          </cell>
          <cell r="R242">
            <v>2009</v>
          </cell>
          <cell r="S242">
            <v>0</v>
          </cell>
          <cell r="T242" t="str">
            <v>avis défavorable DDE sortie RN !!!!/refus pc /nego foncier pour 26 logt</v>
          </cell>
          <cell r="U242" t="str">
            <v xml:space="preserve">J. HOUAREAU </v>
          </cell>
          <cell r="V242" t="str">
            <v>F - APD</v>
          </cell>
          <cell r="W242">
            <v>39902</v>
          </cell>
          <cell r="X242" t="str">
            <v>d</v>
          </cell>
          <cell r="AA242" t="str">
            <v/>
          </cell>
          <cell r="AB242">
            <v>39870</v>
          </cell>
          <cell r="AC242" t="str">
            <v>v</v>
          </cell>
          <cell r="AE242">
            <v>40071</v>
          </cell>
          <cell r="AF242" t="str">
            <v/>
          </cell>
          <cell r="AH242">
            <v>40071</v>
          </cell>
          <cell r="AI242" t="str">
            <v/>
          </cell>
          <cell r="AJ242">
            <v>40252</v>
          </cell>
          <cell r="AK242" t="str">
            <v/>
          </cell>
          <cell r="AL242">
            <v>5.9508153603366649</v>
          </cell>
          <cell r="AM242">
            <v>2010</v>
          </cell>
          <cell r="AN242">
            <v>15</v>
          </cell>
          <cell r="AO242">
            <v>40709</v>
          </cell>
          <cell r="AP242">
            <v>40724</v>
          </cell>
          <cell r="AQ242" t="str">
            <v/>
          </cell>
          <cell r="AR242">
            <v>2011</v>
          </cell>
          <cell r="BK242">
            <v>0</v>
          </cell>
          <cell r="CJ242" t="str">
            <v>-</v>
          </cell>
          <cell r="CK242" t="str">
            <v>-</v>
          </cell>
          <cell r="CL242" t="str">
            <v>-</v>
          </cell>
          <cell r="CM242" t="str">
            <v>-</v>
          </cell>
          <cell r="CN242">
            <v>0</v>
          </cell>
          <cell r="CQ242" t="str">
            <v>non</v>
          </cell>
          <cell r="CX242">
            <v>0</v>
          </cell>
          <cell r="DE242">
            <v>0</v>
          </cell>
          <cell r="DJ242">
            <v>0</v>
          </cell>
          <cell r="DO242">
            <v>0</v>
          </cell>
          <cell r="DS242">
            <v>0</v>
          </cell>
          <cell r="DT242">
            <v>0</v>
          </cell>
          <cell r="DU242">
            <v>0</v>
          </cell>
          <cell r="ED242" t="str">
            <v>G:\Habitat\OPERATIONNEL HABITAT\02- Operations\Photothèque\image non disponible.jpg</v>
          </cell>
          <cell r="EE242" t="str">
            <v>G:\Habitat\OPERATIONNEL HABITAT\02- Operations\Photothèque\image non disponible.jpg</v>
          </cell>
        </row>
        <row r="243">
          <cell r="A243" t="str">
            <v>TENERIFE</v>
          </cell>
          <cell r="B243">
            <v>9644</v>
          </cell>
          <cell r="C243" t="str">
            <v>OUEST</v>
          </cell>
          <cell r="D243" t="str">
            <v>Possession</v>
          </cell>
          <cell r="E243" t="str">
            <v>CENTRE VILLE</v>
          </cell>
          <cell r="F243">
            <v>12</v>
          </cell>
          <cell r="G243" t="str">
            <v>LLTS</v>
          </cell>
          <cell r="H243" t="str">
            <v>à déposer</v>
          </cell>
          <cell r="I243" t="str">
            <v>CG5</v>
          </cell>
          <cell r="J243" t="str">
            <v>COL</v>
          </cell>
          <cell r="K243" t="str">
            <v>ACQ</v>
          </cell>
          <cell r="L243" t="str">
            <v>SIDR</v>
          </cell>
          <cell r="M243" t="str">
            <v>maitrisé</v>
          </cell>
          <cell r="N243" t="str">
            <v>JEM</v>
          </cell>
          <cell r="O243" t="str">
            <v>PE</v>
          </cell>
          <cell r="P243" t="str">
            <v>CS</v>
          </cell>
          <cell r="Q243" t="str">
            <v>HBM</v>
          </cell>
          <cell r="R243">
            <v>2009</v>
          </cell>
          <cell r="S243">
            <v>0.75</v>
          </cell>
          <cell r="T243" t="str">
            <v>abandon du projet foyer (19 logts LBU 2008 - suite à retrait du CCAS pour la gestion) - demande de la DDE d'étudier une variante permettant de conserver le nombre de 19 logements (la commune se dit prete à une derogation pour des stationnements hors site)</v>
          </cell>
          <cell r="U243" t="str">
            <v>D JAN</v>
          </cell>
          <cell r="V243" t="str">
            <v>E - APS / PC</v>
          </cell>
          <cell r="W243">
            <v>39933</v>
          </cell>
          <cell r="X243" t="str">
            <v/>
          </cell>
          <cell r="AA243" t="str">
            <v/>
          </cell>
          <cell r="AB243">
            <v>39553</v>
          </cell>
          <cell r="AC243" t="str">
            <v>v</v>
          </cell>
          <cell r="AE243">
            <v>39717</v>
          </cell>
          <cell r="AF243" t="str">
            <v>f</v>
          </cell>
          <cell r="AH243">
            <v>40071</v>
          </cell>
          <cell r="AI243" t="str">
            <v/>
          </cell>
          <cell r="AJ243">
            <v>40252</v>
          </cell>
          <cell r="AK243" t="str">
            <v/>
          </cell>
          <cell r="AL243">
            <v>5.9508153603366649</v>
          </cell>
          <cell r="AM243">
            <v>2010</v>
          </cell>
          <cell r="AN243">
            <v>12</v>
          </cell>
          <cell r="AO243">
            <v>40617</v>
          </cell>
          <cell r="AP243">
            <v>40632</v>
          </cell>
          <cell r="AQ243" t="str">
            <v/>
          </cell>
          <cell r="AR243">
            <v>2011</v>
          </cell>
          <cell r="AS243">
            <v>16</v>
          </cell>
          <cell r="AT243">
            <v>17</v>
          </cell>
          <cell r="BK243">
            <v>16</v>
          </cell>
          <cell r="BL243">
            <v>10.83</v>
          </cell>
          <cell r="BM243">
            <v>0.82</v>
          </cell>
          <cell r="BO243" t="str">
            <v>à faire</v>
          </cell>
          <cell r="BQ243" t="str">
            <v>à faire</v>
          </cell>
          <cell r="BY243">
            <v>231.9</v>
          </cell>
          <cell r="BZ243">
            <v>255</v>
          </cell>
          <cell r="CA243">
            <v>231.9</v>
          </cell>
          <cell r="CE243" t="str">
            <v>ECS ind</v>
          </cell>
          <cell r="CF243">
            <v>44400</v>
          </cell>
          <cell r="CG243">
            <v>13320</v>
          </cell>
          <cell r="CH243">
            <v>19980</v>
          </cell>
          <cell r="CI243">
            <v>11100</v>
          </cell>
          <cell r="CJ243" t="str">
            <v>A déterminer</v>
          </cell>
          <cell r="CK243" t="str">
            <v>INFI</v>
          </cell>
          <cell r="CL243" t="str">
            <v>-</v>
          </cell>
          <cell r="CM243" t="str">
            <v>-</v>
          </cell>
          <cell r="CN243">
            <v>0</v>
          </cell>
          <cell r="CQ243" t="str">
            <v>non</v>
          </cell>
          <cell r="CX243">
            <v>0</v>
          </cell>
          <cell r="DE243">
            <v>33300</v>
          </cell>
          <cell r="DJ243">
            <v>33300</v>
          </cell>
          <cell r="DO243">
            <v>0</v>
          </cell>
          <cell r="DQ243">
            <v>19355</v>
          </cell>
          <cell r="DR243">
            <v>12000</v>
          </cell>
          <cell r="DS243">
            <v>31355</v>
          </cell>
          <cell r="DT243">
            <v>62710</v>
          </cell>
          <cell r="DU243">
            <v>96010</v>
          </cell>
          <cell r="ED243" t="str">
            <v>G:\Habitat\OPERATIONNEL HABITAT\02- Operations\Photothèque\image non disponible.jpg</v>
          </cell>
          <cell r="EE243" t="str">
            <v>G:\Habitat\OPERATIONNEL HABITAT\02- Operations\Photothèque\image non disponible.jpg</v>
          </cell>
        </row>
        <row r="244">
          <cell r="A244" t="str">
            <v>TISSERIN</v>
          </cell>
          <cell r="B244">
            <v>9646</v>
          </cell>
          <cell r="C244" t="str">
            <v>NORD</v>
          </cell>
          <cell r="D244" t="str">
            <v>Possession</v>
          </cell>
          <cell r="E244" t="str">
            <v>RHI PETITE ILE</v>
          </cell>
          <cell r="F244">
            <v>44</v>
          </cell>
          <cell r="G244" t="str">
            <v>LLTS</v>
          </cell>
          <cell r="H244" t="str">
            <v>déposé</v>
          </cell>
          <cell r="I244" t="str">
            <v>20CG5</v>
          </cell>
          <cell r="J244" t="str">
            <v>MIXT</v>
          </cell>
          <cell r="K244" t="str">
            <v>CF</v>
          </cell>
          <cell r="L244" t="str">
            <v>SIDR</v>
          </cell>
          <cell r="M244" t="str">
            <v>maitrisé</v>
          </cell>
          <cell r="N244" t="str">
            <v>JPM</v>
          </cell>
          <cell r="O244" t="str">
            <v>PE</v>
          </cell>
          <cell r="P244" t="str">
            <v>CC</v>
          </cell>
          <cell r="Q244" t="str">
            <v>SM</v>
          </cell>
          <cell r="R244">
            <v>2006</v>
          </cell>
          <cell r="S244">
            <v>0</v>
          </cell>
          <cell r="T244" t="str">
            <v>pb libération foncière liée à Paille en queue/ mi 2008/PC initial refus/PC modif obtenu/Report sur lbu 2008  refuse par la DDE</v>
          </cell>
          <cell r="U244" t="str">
            <v>MEUNIER</v>
          </cell>
          <cell r="V244" t="str">
            <v>E - APS / PC</v>
          </cell>
          <cell r="W244">
            <v>39666</v>
          </cell>
          <cell r="X244" t="str">
            <v>d</v>
          </cell>
          <cell r="Y244" t="str">
            <v>97441108A0422</v>
          </cell>
          <cell r="Z244">
            <v>39750</v>
          </cell>
          <cell r="AA244" t="str">
            <v>o</v>
          </cell>
          <cell r="AB244">
            <v>39613</v>
          </cell>
          <cell r="AC244" t="str">
            <v>v</v>
          </cell>
          <cell r="AD244">
            <v>38990</v>
          </cell>
          <cell r="AE244">
            <v>38911</v>
          </cell>
          <cell r="AF244" t="str">
            <v>f</v>
          </cell>
          <cell r="AH244">
            <v>39934</v>
          </cell>
          <cell r="AI244" t="str">
            <v/>
          </cell>
          <cell r="AJ244">
            <v>40118</v>
          </cell>
          <cell r="AK244" t="str">
            <v/>
          </cell>
          <cell r="AL244">
            <v>6.0494476591267752</v>
          </cell>
          <cell r="AM244">
            <v>2009</v>
          </cell>
          <cell r="AN244">
            <v>16</v>
          </cell>
          <cell r="AO244">
            <v>40603</v>
          </cell>
          <cell r="AP244">
            <v>40618</v>
          </cell>
          <cell r="AQ244" t="str">
            <v/>
          </cell>
          <cell r="AR244">
            <v>2011</v>
          </cell>
          <cell r="AW244">
            <v>14</v>
          </cell>
          <cell r="AX244">
            <v>58</v>
          </cell>
          <cell r="BA244">
            <v>15</v>
          </cell>
          <cell r="BB244">
            <v>70</v>
          </cell>
          <cell r="BE244">
            <v>12</v>
          </cell>
          <cell r="BF244">
            <v>77</v>
          </cell>
          <cell r="BI244">
            <v>3</v>
          </cell>
          <cell r="BJ244">
            <v>85</v>
          </cell>
          <cell r="BK244">
            <v>44</v>
          </cell>
          <cell r="BL244">
            <v>4.28</v>
          </cell>
          <cell r="BM244">
            <v>0.82</v>
          </cell>
          <cell r="BO244" t="str">
            <v>à faire</v>
          </cell>
          <cell r="BQ244" t="str">
            <v>à faire</v>
          </cell>
          <cell r="BX244" t="str">
            <v>demande à faire</v>
          </cell>
          <cell r="BY244">
            <v>3115.34</v>
          </cell>
          <cell r="BZ244">
            <v>3427</v>
          </cell>
          <cell r="CA244">
            <v>3115.34</v>
          </cell>
          <cell r="CE244" t="str">
            <v>ECS ind</v>
          </cell>
          <cell r="CJ244" t="str">
            <v>A déterminer</v>
          </cell>
          <cell r="CK244" t="str">
            <v>INFI</v>
          </cell>
          <cell r="CL244" t="str">
            <v>-</v>
          </cell>
          <cell r="CM244" t="str">
            <v>-</v>
          </cell>
          <cell r="CN244">
            <v>0</v>
          </cell>
          <cell r="CQ244" t="str">
            <v>non</v>
          </cell>
          <cell r="CX244">
            <v>0</v>
          </cell>
          <cell r="DE244">
            <v>0</v>
          </cell>
          <cell r="DJ244">
            <v>0</v>
          </cell>
          <cell r="DO244">
            <v>0</v>
          </cell>
          <cell r="DQ244">
            <v>139427</v>
          </cell>
          <cell r="DR244">
            <v>39600</v>
          </cell>
          <cell r="DS244">
            <v>179027</v>
          </cell>
          <cell r="DT244">
            <v>358054</v>
          </cell>
          <cell r="DU244">
            <v>358054</v>
          </cell>
          <cell r="ED244" t="str">
            <v>G:\Habitat\OPERATIONNEL HABITAT\02- Operations\Photothèque\images locatifs\tisserin\pers 2 ss nom.jpg</v>
          </cell>
          <cell r="EE244" t="str">
            <v>G:\Habitat\OPERATIONNEL HABITAT\02- Operations\Photothèque\images locatifs\tisserin\Pers 01 modif ss nom.jpg</v>
          </cell>
        </row>
        <row r="245">
          <cell r="A245" t="str">
            <v>TRINITE 1 b</v>
          </cell>
          <cell r="B245">
            <v>9720</v>
          </cell>
          <cell r="C245" t="str">
            <v>SUD</v>
          </cell>
          <cell r="D245" t="str">
            <v>Saint-Denis</v>
          </cell>
          <cell r="E245" t="str">
            <v>RHI multisite</v>
          </cell>
          <cell r="F245">
            <v>40</v>
          </cell>
          <cell r="G245" t="str">
            <v>LESG</v>
          </cell>
          <cell r="J245" t="str">
            <v>IND</v>
          </cell>
          <cell r="K245" t="str">
            <v>CF</v>
          </cell>
          <cell r="L245" t="str">
            <v>SIDR</v>
          </cell>
          <cell r="M245" t="str">
            <v>autres</v>
          </cell>
          <cell r="N245" t="str">
            <v>N.A.</v>
          </cell>
          <cell r="O245" t="str">
            <v>FG</v>
          </cell>
          <cell r="P245" t="str">
            <v>LV</v>
          </cell>
          <cell r="Q245" t="str">
            <v>HBM</v>
          </cell>
          <cell r="R245">
            <v>2011</v>
          </cell>
          <cell r="T245" t="str">
            <v>acquisition amelioration</v>
          </cell>
          <cell r="U245" t="str">
            <v>EMPREINTE</v>
          </cell>
          <cell r="V245" t="str">
            <v>A - NON LANCE</v>
          </cell>
          <cell r="W245">
            <v>39871</v>
          </cell>
          <cell r="X245" t="str">
            <v/>
          </cell>
          <cell r="Z245">
            <v>39994</v>
          </cell>
          <cell r="AA245" t="str">
            <v/>
          </cell>
          <cell r="AB245">
            <v>39845</v>
          </cell>
          <cell r="AC245" t="str">
            <v/>
          </cell>
          <cell r="AE245">
            <v>40024</v>
          </cell>
          <cell r="AF245" t="str">
            <v/>
          </cell>
          <cell r="AH245">
            <v>39963</v>
          </cell>
          <cell r="AI245" t="str">
            <v/>
          </cell>
          <cell r="AJ245">
            <v>40147</v>
          </cell>
          <cell r="AK245" t="str">
            <v/>
          </cell>
          <cell r="AL245">
            <v>0</v>
          </cell>
          <cell r="AM245" t="str">
            <v/>
          </cell>
          <cell r="AN245">
            <v>12</v>
          </cell>
          <cell r="AO245" t="str">
            <v/>
          </cell>
          <cell r="AP245" t="str">
            <v/>
          </cell>
          <cell r="AQ245" t="str">
            <v/>
          </cell>
          <cell r="AR245" t="str">
            <v/>
          </cell>
          <cell r="CJ245" t="str">
            <v>-</v>
          </cell>
          <cell r="CK245" t="str">
            <v>-</v>
          </cell>
          <cell r="CL245" t="str">
            <v>-</v>
          </cell>
          <cell r="CM245" t="str">
            <v>-</v>
          </cell>
          <cell r="CN245">
            <v>0</v>
          </cell>
          <cell r="CQ245" t="str">
            <v>non</v>
          </cell>
          <cell r="CX245">
            <v>0</v>
          </cell>
          <cell r="DE245">
            <v>0</v>
          </cell>
          <cell r="DJ245">
            <v>0</v>
          </cell>
          <cell r="DO245">
            <v>0</v>
          </cell>
          <cell r="DS245">
            <v>0</v>
          </cell>
          <cell r="DT245">
            <v>0</v>
          </cell>
          <cell r="DU245">
            <v>0</v>
          </cell>
          <cell r="ED245" t="str">
            <v>G:\Habitat\OPERATIONNEL HABITAT\02- Operations\Photothèque\image non disponible.jpg</v>
          </cell>
          <cell r="EE245" t="str">
            <v>G:\Habitat\OPERATIONNEL HABITAT\02- Operations\Photothèque\image non disponible.jpg</v>
          </cell>
        </row>
        <row r="246">
          <cell r="A246" t="str">
            <v>TRINITE 1</v>
          </cell>
          <cell r="B246" t="str">
            <v>xxxx</v>
          </cell>
          <cell r="C246" t="str">
            <v>SUD</v>
          </cell>
          <cell r="D246" t="str">
            <v>Saint-Philippe</v>
          </cell>
          <cell r="E246" t="str">
            <v>CENTRE VILLE</v>
          </cell>
          <cell r="F246">
            <v>30</v>
          </cell>
          <cell r="G246" t="str">
            <v>LLTS</v>
          </cell>
          <cell r="J246" t="str">
            <v>MIXT</v>
          </cell>
          <cell r="K246" t="str">
            <v>CF</v>
          </cell>
          <cell r="L246" t="str">
            <v>SIDR</v>
          </cell>
          <cell r="N246" t="str">
            <v>N.A.</v>
          </cell>
          <cell r="Q246" t="str">
            <v>HBM</v>
          </cell>
          <cell r="R246">
            <v>2011</v>
          </cell>
          <cell r="T246" t="str">
            <v>Etude de faisabilité financée par DDE ?</v>
          </cell>
          <cell r="V246" t="str">
            <v>A - NON LANCE</v>
          </cell>
          <cell r="X246" t="str">
            <v/>
          </cell>
          <cell r="AA246" t="str">
            <v/>
          </cell>
          <cell r="AC246" t="str">
            <v/>
          </cell>
          <cell r="AF246" t="str">
            <v/>
          </cell>
          <cell r="AI246" t="str">
            <v/>
          </cell>
          <cell r="AK246" t="str">
            <v/>
          </cell>
          <cell r="AL246">
            <v>0</v>
          </cell>
          <cell r="AM246" t="str">
            <v/>
          </cell>
          <cell r="AO246" t="str">
            <v/>
          </cell>
          <cell r="AP246" t="str">
            <v/>
          </cell>
          <cell r="AQ246" t="str">
            <v/>
          </cell>
          <cell r="CJ246" t="str">
            <v>-</v>
          </cell>
          <cell r="CK246" t="str">
            <v>-</v>
          </cell>
          <cell r="CL246" t="str">
            <v>-</v>
          </cell>
          <cell r="CM246" t="str">
            <v>-</v>
          </cell>
          <cell r="CN246">
            <v>0</v>
          </cell>
          <cell r="CQ246" t="str">
            <v>non</v>
          </cell>
          <cell r="CX246">
            <v>0</v>
          </cell>
          <cell r="DE246">
            <v>0</v>
          </cell>
          <cell r="DJ246">
            <v>0</v>
          </cell>
          <cell r="DO246">
            <v>0</v>
          </cell>
          <cell r="DS246">
            <v>0</v>
          </cell>
          <cell r="DT246">
            <v>0</v>
          </cell>
          <cell r="DU246">
            <v>0</v>
          </cell>
          <cell r="ED246" t="str">
            <v>G:\Habitat\OPERATIONNEL HABITAT\02- Operations\Photothèque\image non disponible.jpg</v>
          </cell>
          <cell r="EE246" t="str">
            <v>G:\Habitat\OPERATIONNEL HABITAT\02- Operations\Photothèque\image non disponible.jpg</v>
          </cell>
        </row>
        <row r="247">
          <cell r="A247" t="str">
            <v>TRINITE 2</v>
          </cell>
          <cell r="B247">
            <v>9603</v>
          </cell>
          <cell r="C247" t="str">
            <v>SUD</v>
          </cell>
          <cell r="D247" t="str">
            <v>Saint-Philippe</v>
          </cell>
          <cell r="E247" t="str">
            <v>POLE DE CENTRALITE</v>
          </cell>
          <cell r="F247">
            <v>90</v>
          </cell>
          <cell r="G247" t="str">
            <v>LLTS</v>
          </cell>
          <cell r="H247" t="str">
            <v>signé</v>
          </cell>
          <cell r="I247" t="str">
            <v>SG 2005</v>
          </cell>
          <cell r="J247" t="str">
            <v>MIXT</v>
          </cell>
          <cell r="K247" t="str">
            <v>CF</v>
          </cell>
          <cell r="L247" t="str">
            <v>SIDR</v>
          </cell>
          <cell r="M247" t="str">
            <v>sous compromis</v>
          </cell>
          <cell r="N247" t="str">
            <v>N.A.</v>
          </cell>
          <cell r="O247" t="str">
            <v>JH</v>
          </cell>
          <cell r="P247" t="str">
            <v>CC</v>
          </cell>
          <cell r="Q247" t="str">
            <v>HBM</v>
          </cell>
          <cell r="R247">
            <v>2011</v>
          </cell>
          <cell r="T247" t="str">
            <v>équilibre avec défisc ok DG/attente cotation entreprise Zenith demande HPG le 27/11/2008</v>
          </cell>
          <cell r="U247" t="str">
            <v>BRACHET</v>
          </cell>
          <cell r="V247" t="str">
            <v>I - ACT</v>
          </cell>
          <cell r="W247">
            <v>38553</v>
          </cell>
          <cell r="X247" t="str">
            <v>d</v>
          </cell>
          <cell r="Y247" t="str">
            <v>97440205A0089</v>
          </cell>
          <cell r="Z247">
            <v>39125</v>
          </cell>
          <cell r="AA247" t="str">
            <v/>
          </cell>
          <cell r="AB247" t="str">
            <v>validé</v>
          </cell>
          <cell r="AC247" t="str">
            <v/>
          </cell>
          <cell r="AE247">
            <v>38553</v>
          </cell>
          <cell r="AF247" t="str">
            <v>f</v>
          </cell>
          <cell r="AG247">
            <v>38722</v>
          </cell>
          <cell r="AH247">
            <v>39611</v>
          </cell>
          <cell r="AI247" t="str">
            <v/>
          </cell>
          <cell r="AJ247">
            <v>39887</v>
          </cell>
          <cell r="AK247" t="str">
            <v/>
          </cell>
          <cell r="AL247">
            <v>0</v>
          </cell>
          <cell r="AM247">
            <v>2009</v>
          </cell>
          <cell r="AN247">
            <v>15</v>
          </cell>
          <cell r="AO247">
            <v>40344</v>
          </cell>
          <cell r="AP247">
            <v>40359</v>
          </cell>
          <cell r="AQ247" t="str">
            <v/>
          </cell>
          <cell r="AR247">
            <v>2010</v>
          </cell>
          <cell r="AW247">
            <v>31</v>
          </cell>
          <cell r="AX247">
            <v>56.17</v>
          </cell>
          <cell r="BA247">
            <v>4</v>
          </cell>
          <cell r="BB247">
            <v>69.650000000000006</v>
          </cell>
          <cell r="BK247">
            <v>35</v>
          </cell>
          <cell r="BL247">
            <v>4.3499999999999996</v>
          </cell>
          <cell r="BM247">
            <v>0.3</v>
          </cell>
          <cell r="BN247">
            <v>0.4</v>
          </cell>
          <cell r="BO247" t="str">
            <v>signée</v>
          </cell>
          <cell r="BP247">
            <v>0.6</v>
          </cell>
          <cell r="BQ247" t="str">
            <v xml:space="preserve">transmis </v>
          </cell>
          <cell r="BR247" t="str">
            <v>CGAL</v>
          </cell>
          <cell r="BT247" t="str">
            <v>signée</v>
          </cell>
          <cell r="BX247" t="str">
            <v>demande à faire</v>
          </cell>
          <cell r="BY247">
            <v>1955</v>
          </cell>
          <cell r="BZ247">
            <v>2408</v>
          </cell>
          <cell r="CA247">
            <v>2041</v>
          </cell>
          <cell r="CE247" t="str">
            <v>ECS ind</v>
          </cell>
          <cell r="CJ247" t="str">
            <v>-</v>
          </cell>
          <cell r="CK247" t="str">
            <v>-</v>
          </cell>
          <cell r="CL247" t="str">
            <v>-</v>
          </cell>
          <cell r="CM247" t="str">
            <v>-</v>
          </cell>
          <cell r="CN247">
            <v>0</v>
          </cell>
          <cell r="CO247" t="str">
            <v>199 undecies A</v>
          </cell>
          <cell r="CQ247" t="str">
            <v>non</v>
          </cell>
          <cell r="CX247">
            <v>0</v>
          </cell>
          <cell r="DE247">
            <v>0</v>
          </cell>
          <cell r="DJ247">
            <v>0</v>
          </cell>
          <cell r="DO247">
            <v>0</v>
          </cell>
          <cell r="DQ247">
            <v>55032</v>
          </cell>
          <cell r="DR247">
            <v>40800</v>
          </cell>
          <cell r="DS247">
            <v>0</v>
          </cell>
          <cell r="DT247">
            <v>0</v>
          </cell>
          <cell r="DU247">
            <v>0</v>
          </cell>
          <cell r="ED247" t="str">
            <v>G:\Habitat\OPERATIONNEL HABITAT\02- Operations\Photothèque\image non disponible.jpg</v>
          </cell>
          <cell r="EE247" t="str">
            <v>G:\Habitat\OPERATIONNEL HABITAT\02- Operations\Photothèque\image non disponible.jpg</v>
          </cell>
        </row>
        <row r="248">
          <cell r="A248" t="str">
            <v>VIEUX MUR</v>
          </cell>
          <cell r="B248">
            <v>9720</v>
          </cell>
          <cell r="C248" t="str">
            <v>OUEST</v>
          </cell>
          <cell r="D248" t="str">
            <v>Saint-Philippe</v>
          </cell>
          <cell r="E248" t="str">
            <v>RHI multisite</v>
          </cell>
          <cell r="F248">
            <v>17</v>
          </cell>
          <cell r="G248" t="str">
            <v>nd</v>
          </cell>
          <cell r="H248" t="str">
            <v>déposé</v>
          </cell>
          <cell r="I248" t="str">
            <v>5CG5</v>
          </cell>
          <cell r="J248" t="str">
            <v>COL</v>
          </cell>
          <cell r="K248" t="str">
            <v>CF</v>
          </cell>
          <cell r="L248" t="str">
            <v>SIDR</v>
          </cell>
          <cell r="M248" t="str">
            <v>autres</v>
          </cell>
          <cell r="N248" t="str">
            <v>BB</v>
          </cell>
          <cell r="O248" t="str">
            <v>FG</v>
          </cell>
          <cell r="P248" t="str">
            <v>LV</v>
          </cell>
          <cell r="Q248" t="str">
            <v>VM</v>
          </cell>
          <cell r="R248">
            <v>2009</v>
          </cell>
          <cell r="S248">
            <v>1</v>
          </cell>
          <cell r="T248" t="str">
            <v>acquisition amelioration</v>
          </cell>
          <cell r="U248" t="str">
            <v>EMPREINTE</v>
          </cell>
          <cell r="V248" t="str">
            <v>D - ESQUISSES</v>
          </cell>
          <cell r="W248">
            <v>39871</v>
          </cell>
          <cell r="X248" t="str">
            <v>d</v>
          </cell>
          <cell r="Y248" t="str">
            <v>97441606A0688</v>
          </cell>
          <cell r="Z248">
            <v>39994</v>
          </cell>
          <cell r="AA248" t="str">
            <v/>
          </cell>
          <cell r="AB248">
            <v>39845</v>
          </cell>
          <cell r="AC248" t="str">
            <v>v</v>
          </cell>
          <cell r="AD248">
            <v>39030</v>
          </cell>
          <cell r="AE248">
            <v>40024</v>
          </cell>
          <cell r="AF248" t="str">
            <v>f</v>
          </cell>
          <cell r="AG248">
            <v>39093</v>
          </cell>
          <cell r="AH248">
            <v>39963</v>
          </cell>
          <cell r="AI248" t="str">
            <v/>
          </cell>
          <cell r="AJ248">
            <v>40147</v>
          </cell>
          <cell r="AK248" t="str">
            <v/>
          </cell>
          <cell r="AL248">
            <v>6.0494476591267752</v>
          </cell>
          <cell r="AM248">
            <v>2009</v>
          </cell>
          <cell r="AN248">
            <v>12</v>
          </cell>
          <cell r="AO248">
            <v>40512</v>
          </cell>
          <cell r="AP248">
            <v>40527</v>
          </cell>
          <cell r="AQ248" t="str">
            <v/>
          </cell>
          <cell r="AR248">
            <v>2010</v>
          </cell>
          <cell r="AS248">
            <v>2</v>
          </cell>
          <cell r="AT248">
            <v>33</v>
          </cell>
          <cell r="AW248">
            <v>4</v>
          </cell>
          <cell r="AX248">
            <v>60</v>
          </cell>
          <cell r="BA248">
            <v>6</v>
          </cell>
          <cell r="BB248">
            <v>70</v>
          </cell>
          <cell r="BE248">
            <v>2</v>
          </cell>
          <cell r="BF248">
            <v>99</v>
          </cell>
          <cell r="BI248">
            <v>2</v>
          </cell>
          <cell r="BJ248">
            <v>99</v>
          </cell>
          <cell r="BK248">
            <v>16</v>
          </cell>
          <cell r="BL248">
            <v>4.33</v>
          </cell>
          <cell r="BM248">
            <v>0.82</v>
          </cell>
          <cell r="BO248" t="str">
            <v>signée</v>
          </cell>
          <cell r="BQ248" t="str">
            <v>signée</v>
          </cell>
          <cell r="BX248" t="str">
            <v>signé</v>
          </cell>
          <cell r="BY248">
            <v>1097</v>
          </cell>
          <cell r="BZ248">
            <v>1496</v>
          </cell>
          <cell r="CA248">
            <v>1117.33</v>
          </cell>
          <cell r="CE248" t="str">
            <v>ECS ind</v>
          </cell>
          <cell r="CI248" t="str">
            <v>D a faire</v>
          </cell>
          <cell r="CJ248" t="str">
            <v>-</v>
          </cell>
          <cell r="CK248" t="str">
            <v>-</v>
          </cell>
          <cell r="CL248" t="str">
            <v>-</v>
          </cell>
          <cell r="CM248" t="str">
            <v>-</v>
          </cell>
          <cell r="CN248">
            <v>0</v>
          </cell>
          <cell r="CO248" t="str">
            <v>199 undecies A</v>
          </cell>
          <cell r="CQ248" t="str">
            <v>non</v>
          </cell>
          <cell r="CX248">
            <v>0</v>
          </cell>
          <cell r="DE248">
            <v>0</v>
          </cell>
          <cell r="DJ248">
            <v>0</v>
          </cell>
          <cell r="DO248">
            <v>0</v>
          </cell>
          <cell r="DQ248">
            <v>45841</v>
          </cell>
          <cell r="DR248">
            <v>13875</v>
          </cell>
          <cell r="DS248">
            <v>0</v>
          </cell>
          <cell r="DT248">
            <v>0</v>
          </cell>
          <cell r="DU248">
            <v>0</v>
          </cell>
          <cell r="ED248" t="str">
            <v>G:\Habitat\OPERATIONNEL HABITAT\02- Operations\Photothèque\image non disponible.jpg</v>
          </cell>
          <cell r="EE248" t="str">
            <v>G:\Habitat\OPERATIONNEL HABITAT\02- Operations\Photothèque\image non disponible.jpg</v>
          </cell>
        </row>
        <row r="249">
          <cell r="A249" t="str">
            <v>VINCENDO</v>
          </cell>
          <cell r="B249" t="str">
            <v>xxxx</v>
          </cell>
          <cell r="C249" t="str">
            <v>EST</v>
          </cell>
          <cell r="D249" t="str">
            <v>Saint-Pierre</v>
          </cell>
          <cell r="F249">
            <v>30</v>
          </cell>
          <cell r="G249" t="str">
            <v>LLS</v>
          </cell>
          <cell r="J249" t="str">
            <v>COL</v>
          </cell>
          <cell r="N249" t="str">
            <v>Cla</v>
          </cell>
          <cell r="R249">
            <v>2010</v>
          </cell>
          <cell r="T249" t="str">
            <v>Etude de faisabilité financée par DDE ?</v>
          </cell>
          <cell r="V249" t="str">
            <v>A - NON LANCE</v>
          </cell>
          <cell r="X249" t="str">
            <v/>
          </cell>
          <cell r="AA249" t="str">
            <v/>
          </cell>
          <cell r="AC249" t="str">
            <v/>
          </cell>
          <cell r="AF249" t="str">
            <v/>
          </cell>
          <cell r="AI249" t="str">
            <v/>
          </cell>
          <cell r="AK249" t="str">
            <v/>
          </cell>
          <cell r="AL249">
            <v>0</v>
          </cell>
          <cell r="AM249" t="str">
            <v/>
          </cell>
          <cell r="AO249" t="str">
            <v/>
          </cell>
          <cell r="AP249" t="str">
            <v/>
          </cell>
          <cell r="AQ249" t="str">
            <v/>
          </cell>
          <cell r="AR249" t="str">
            <v/>
          </cell>
          <cell r="CJ249" t="str">
            <v>-</v>
          </cell>
          <cell r="CK249" t="str">
            <v>-</v>
          </cell>
          <cell r="CL249" t="str">
            <v>-</v>
          </cell>
          <cell r="CM249" t="str">
            <v>-</v>
          </cell>
          <cell r="CN249">
            <v>0</v>
          </cell>
          <cell r="CQ249" t="str">
            <v>non</v>
          </cell>
          <cell r="CX249">
            <v>0</v>
          </cell>
          <cell r="DE249">
            <v>0</v>
          </cell>
          <cell r="DJ249">
            <v>0</v>
          </cell>
          <cell r="DO249">
            <v>0</v>
          </cell>
          <cell r="DS249">
            <v>0</v>
          </cell>
          <cell r="DT249">
            <v>0</v>
          </cell>
          <cell r="DU249">
            <v>0</v>
          </cell>
          <cell r="ED249" t="str">
            <v>G:\Habitat\OPERATIONNEL HABITAT\02- Operations\Photothèque\image non disponible.jpg</v>
          </cell>
          <cell r="EE249" t="str">
            <v>G:\Habitat\OPERATIONNEL HABITAT\02- Operations\Photothèque\image non disponible.jpg</v>
          </cell>
        </row>
        <row r="250">
          <cell r="A250" t="str">
            <v>VOILIER</v>
          </cell>
          <cell r="B250">
            <v>9603</v>
          </cell>
          <cell r="C250" t="str">
            <v>EST</v>
          </cell>
          <cell r="D250" t="str">
            <v>Bras Panon</v>
          </cell>
          <cell r="E250" t="str">
            <v>POLE DE CENTRALITE</v>
          </cell>
          <cell r="F250">
            <v>35</v>
          </cell>
          <cell r="G250" t="str">
            <v>LLTS</v>
          </cell>
          <cell r="H250" t="str">
            <v>signé</v>
          </cell>
          <cell r="I250" t="str">
            <v>SG 2005</v>
          </cell>
          <cell r="J250" t="str">
            <v>COL</v>
          </cell>
          <cell r="K250" t="str">
            <v>CF</v>
          </cell>
          <cell r="L250" t="str">
            <v>SEMAC</v>
          </cell>
          <cell r="M250" t="str">
            <v>sous compromis</v>
          </cell>
          <cell r="N250" t="str">
            <v>JPM</v>
          </cell>
          <cell r="O250" t="str">
            <v>PE</v>
          </cell>
          <cell r="P250" t="str">
            <v>CC</v>
          </cell>
          <cell r="R250">
            <v>2005</v>
          </cell>
          <cell r="S250">
            <v>1</v>
          </cell>
          <cell r="T250" t="str">
            <v>équilibre avec défisc ok DG/attente cotation entreprise Zenith demande HPG le 27/11/2008</v>
          </cell>
          <cell r="U250" t="str">
            <v>BRACHET</v>
          </cell>
          <cell r="V250" t="str">
            <v>I - ACT</v>
          </cell>
          <cell r="W250">
            <v>38553</v>
          </cell>
          <cell r="X250" t="str">
            <v>d</v>
          </cell>
          <cell r="Y250" t="str">
            <v>97440205A0089</v>
          </cell>
          <cell r="Z250">
            <v>39125</v>
          </cell>
          <cell r="AA250" t="str">
            <v>o</v>
          </cell>
          <cell r="AB250" t="str">
            <v>validé</v>
          </cell>
          <cell r="AC250" t="str">
            <v/>
          </cell>
          <cell r="AD250">
            <v>39597</v>
          </cell>
          <cell r="AE250">
            <v>38553</v>
          </cell>
          <cell r="AF250" t="str">
            <v>f</v>
          </cell>
          <cell r="AG250">
            <v>38722</v>
          </cell>
          <cell r="AH250">
            <v>39611</v>
          </cell>
          <cell r="AI250" t="str">
            <v>ao</v>
          </cell>
          <cell r="AJ250">
            <v>39887</v>
          </cell>
          <cell r="AK250" t="str">
            <v>ch</v>
          </cell>
          <cell r="AL250">
            <v>9.0741714886901637</v>
          </cell>
          <cell r="AM250">
            <v>2009</v>
          </cell>
          <cell r="AN250">
            <v>15</v>
          </cell>
          <cell r="AO250">
            <v>40344</v>
          </cell>
          <cell r="AP250">
            <v>40359</v>
          </cell>
          <cell r="AQ250" t="str">
            <v/>
          </cell>
          <cell r="AR250">
            <v>2010</v>
          </cell>
          <cell r="AW250">
            <v>31</v>
          </cell>
          <cell r="AX250">
            <v>56.17</v>
          </cell>
          <cell r="BA250">
            <v>4</v>
          </cell>
          <cell r="BB250">
            <v>69.650000000000006</v>
          </cell>
          <cell r="BK250">
            <v>35</v>
          </cell>
          <cell r="BL250">
            <v>4.3499999999999996</v>
          </cell>
          <cell r="BM250">
            <v>0.3</v>
          </cell>
          <cell r="BN250">
            <v>0.4</v>
          </cell>
          <cell r="BO250" t="str">
            <v>signée</v>
          </cell>
          <cell r="BP250">
            <v>0.6</v>
          </cell>
          <cell r="BQ250" t="str">
            <v xml:space="preserve">transmis </v>
          </cell>
          <cell r="BR250" t="str">
            <v>CGAL</v>
          </cell>
          <cell r="BT250" t="str">
            <v>signée</v>
          </cell>
          <cell r="BX250" t="str">
            <v>demande à faire</v>
          </cell>
          <cell r="BY250">
            <v>1955</v>
          </cell>
          <cell r="BZ250">
            <v>2408</v>
          </cell>
          <cell r="CA250">
            <v>2041</v>
          </cell>
          <cell r="CE250" t="str">
            <v>ECS ind</v>
          </cell>
          <cell r="CJ250" t="str">
            <v>SCI Saint André</v>
          </cell>
          <cell r="CK250" t="str">
            <v>INFI</v>
          </cell>
          <cell r="CL250">
            <v>39773</v>
          </cell>
          <cell r="CM250" t="str">
            <v>-</v>
          </cell>
          <cell r="CN250">
            <v>0</v>
          </cell>
          <cell r="CO250" t="str">
            <v>199 undecies A</v>
          </cell>
          <cell r="CQ250" t="str">
            <v>non</v>
          </cell>
          <cell r="CX250">
            <v>0</v>
          </cell>
          <cell r="DE250">
            <v>0</v>
          </cell>
          <cell r="DJ250">
            <v>0</v>
          </cell>
          <cell r="DO250">
            <v>0</v>
          </cell>
          <cell r="DQ250">
            <v>55032</v>
          </cell>
          <cell r="DR250">
            <v>40800</v>
          </cell>
          <cell r="DS250">
            <v>95832</v>
          </cell>
          <cell r="DT250">
            <v>191664</v>
          </cell>
          <cell r="DU250">
            <v>191664</v>
          </cell>
          <cell r="ED250" t="str">
            <v>G:\Habitat\OPERATIONNEL HABITAT\02- Operations\Photothèque\images locatifs\voilier\pers web voilier.jpg</v>
          </cell>
          <cell r="EE250" t="str">
            <v>G:\Habitat\OPERATIONNEL HABITAT\02- Operations\Photothèque\image non disponible.jpg</v>
          </cell>
        </row>
        <row r="251">
          <cell r="A251" t="str">
            <v>WALLIS</v>
          </cell>
          <cell r="B251">
            <v>9643</v>
          </cell>
          <cell r="C251" t="str">
            <v>SUD</v>
          </cell>
          <cell r="D251" t="str">
            <v>Saint-Pierre</v>
          </cell>
          <cell r="E251" t="str">
            <v>RHI BASSE TERRE</v>
          </cell>
          <cell r="F251">
            <v>16</v>
          </cell>
          <cell r="G251" t="str">
            <v>LLTS</v>
          </cell>
          <cell r="H251" t="str">
            <v>déposé</v>
          </cell>
          <cell r="I251" t="str">
            <v>5CG5</v>
          </cell>
          <cell r="J251" t="str">
            <v>COL</v>
          </cell>
          <cell r="K251" t="str">
            <v>CF</v>
          </cell>
          <cell r="L251" t="str">
            <v>SIDR</v>
          </cell>
          <cell r="M251" t="str">
            <v>maitrisé</v>
          </cell>
          <cell r="N251" t="str">
            <v>LC</v>
          </cell>
          <cell r="O251" t="str">
            <v>OS</v>
          </cell>
          <cell r="P251" t="str">
            <v>AM</v>
          </cell>
          <cell r="Q251" t="str">
            <v>HBM</v>
          </cell>
          <cell r="R251">
            <v>2006</v>
          </cell>
          <cell r="S251">
            <v>1</v>
          </cell>
          <cell r="T251" t="str">
            <v>dépassement budget 250K€ financer RHI 215K€</v>
          </cell>
          <cell r="U251" t="str">
            <v>FAESSEL BOHE</v>
          </cell>
          <cell r="V251" t="str">
            <v>K - OS TRAVAUX</v>
          </cell>
          <cell r="W251">
            <v>38958</v>
          </cell>
          <cell r="X251" t="str">
            <v>d</v>
          </cell>
          <cell r="Y251" t="str">
            <v>97441606A0688</v>
          </cell>
          <cell r="Z251">
            <v>39120</v>
          </cell>
          <cell r="AA251" t="str">
            <v>o</v>
          </cell>
          <cell r="AB251">
            <v>38974</v>
          </cell>
          <cell r="AC251" t="str">
            <v>v</v>
          </cell>
          <cell r="AD251">
            <v>39030</v>
          </cell>
          <cell r="AE251">
            <v>38967</v>
          </cell>
          <cell r="AF251" t="str">
            <v>f</v>
          </cell>
          <cell r="AG251">
            <v>39093</v>
          </cell>
          <cell r="AH251">
            <v>39248</v>
          </cell>
          <cell r="AI251" t="str">
            <v>ao</v>
          </cell>
          <cell r="AJ251">
            <v>39800</v>
          </cell>
          <cell r="AK251" t="str">
            <v>ch</v>
          </cell>
          <cell r="AL251">
            <v>18.148342977380327</v>
          </cell>
          <cell r="AM251">
            <v>2008</v>
          </cell>
          <cell r="AN251">
            <v>14</v>
          </cell>
          <cell r="AO251">
            <v>40227</v>
          </cell>
          <cell r="AP251">
            <v>40242</v>
          </cell>
          <cell r="AQ251" t="str">
            <v/>
          </cell>
          <cell r="AR251">
            <v>2010</v>
          </cell>
          <cell r="AS251">
            <v>2</v>
          </cell>
          <cell r="AT251">
            <v>33</v>
          </cell>
          <cell r="AU251">
            <v>7</v>
          </cell>
          <cell r="AV251">
            <v>50.483333333333327</v>
          </cell>
          <cell r="AW251">
            <v>4</v>
          </cell>
          <cell r="AX251">
            <v>60</v>
          </cell>
          <cell r="AY251">
            <v>3</v>
          </cell>
          <cell r="AZ251">
            <v>56.620000000000005</v>
          </cell>
          <cell r="BA251">
            <v>6</v>
          </cell>
          <cell r="BB251">
            <v>70</v>
          </cell>
          <cell r="BE251">
            <v>2</v>
          </cell>
          <cell r="BF251">
            <v>99</v>
          </cell>
          <cell r="BI251">
            <v>2</v>
          </cell>
          <cell r="BJ251">
            <v>99</v>
          </cell>
          <cell r="BK251">
            <v>16</v>
          </cell>
          <cell r="BL251">
            <v>4.33</v>
          </cell>
          <cell r="BM251">
            <v>0.82</v>
          </cell>
          <cell r="BN251">
            <v>0.4</v>
          </cell>
          <cell r="BO251" t="str">
            <v>signée</v>
          </cell>
          <cell r="BP251">
            <v>0.6</v>
          </cell>
          <cell r="BQ251" t="str">
            <v>signée</v>
          </cell>
          <cell r="BR251" t="str">
            <v>CG</v>
          </cell>
          <cell r="BX251" t="str">
            <v>signé</v>
          </cell>
          <cell r="BY251">
            <v>1097</v>
          </cell>
          <cell r="BZ251">
            <v>1496</v>
          </cell>
          <cell r="CA251">
            <v>1117.33</v>
          </cell>
          <cell r="CE251" t="str">
            <v>ECS ind</v>
          </cell>
          <cell r="CF251">
            <v>186717</v>
          </cell>
          <cell r="CG251">
            <v>72150</v>
          </cell>
          <cell r="CH251">
            <v>108225</v>
          </cell>
          <cell r="CI251" t="str">
            <v>D a faire</v>
          </cell>
          <cell r="CJ251" t="str">
            <v>SCI Saint André</v>
          </cell>
          <cell r="CK251" t="str">
            <v>INFI</v>
          </cell>
          <cell r="CL251">
            <v>39773</v>
          </cell>
          <cell r="CM251" t="str">
            <v>-</v>
          </cell>
          <cell r="CN251">
            <v>0</v>
          </cell>
          <cell r="CO251" t="str">
            <v>199 undecies A</v>
          </cell>
          <cell r="CQ251" t="str">
            <v>non</v>
          </cell>
          <cell r="CR251">
            <v>205500</v>
          </cell>
          <cell r="CT251">
            <v>5114497</v>
          </cell>
          <cell r="CX251">
            <v>0</v>
          </cell>
          <cell r="DE251">
            <v>0</v>
          </cell>
          <cell r="DJ251">
            <v>0</v>
          </cell>
          <cell r="DO251">
            <v>0</v>
          </cell>
          <cell r="DQ251">
            <v>45841</v>
          </cell>
          <cell r="DR251">
            <v>13875</v>
          </cell>
          <cell r="DS251">
            <v>59716</v>
          </cell>
          <cell r="DT251">
            <v>119432</v>
          </cell>
          <cell r="DU251">
            <v>119432</v>
          </cell>
          <cell r="ED251" t="str">
            <v>G:\Habitat\OPERATIONNEL HABITAT\02- Operations\Photothèque\images locatifs\wallis futuna\SIDR_WALLIS 01.jpg</v>
          </cell>
          <cell r="EE251" t="str">
            <v>G:\Habitat\OPERATIONNEL HABITAT\02- Operations\Photothèque\images locatifs\wallis futuna\SIDR_WALLIS 02.jpg</v>
          </cell>
        </row>
        <row r="252">
          <cell r="A252" t="str">
            <v>LES BUTTES CITONNELLES</v>
          </cell>
          <cell r="B252">
            <v>9605</v>
          </cell>
          <cell r="C252" t="str">
            <v>SUD</v>
          </cell>
          <cell r="D252" t="str">
            <v>Etang-Salé</v>
          </cell>
          <cell r="E252" t="str">
            <v>RHI SAY PISCINE</v>
          </cell>
          <cell r="F252">
            <v>37</v>
          </cell>
          <cell r="G252" t="str">
            <v>nd</v>
          </cell>
          <cell r="J252" t="str">
            <v>IND</v>
          </cell>
          <cell r="K252" t="str">
            <v>CF</v>
          </cell>
          <cell r="L252" t="str">
            <v>SIDR</v>
          </cell>
          <cell r="M252" t="str">
            <v>maitrisé</v>
          </cell>
          <cell r="N252" t="str">
            <v>BS</v>
          </cell>
          <cell r="O252" t="str">
            <v>GG</v>
          </cell>
          <cell r="P252" t="str">
            <v>CC</v>
          </cell>
          <cell r="Q252" t="str">
            <v>OP</v>
          </cell>
          <cell r="R252">
            <v>2012</v>
          </cell>
          <cell r="T252" t="str">
            <v>retard livraison consuel/DGI 7/01/2007/eval perene ok/enquette clients</v>
          </cell>
          <cell r="U252" t="str">
            <v>REYNAUD</v>
          </cell>
          <cell r="V252" t="str">
            <v>A - NON LANCE</v>
          </cell>
          <cell r="W252">
            <v>38553</v>
          </cell>
          <cell r="X252" t="str">
            <v/>
          </cell>
          <cell r="Y252" t="str">
            <v>97440705A0063</v>
          </cell>
          <cell r="Z252">
            <v>38727</v>
          </cell>
          <cell r="AA252" t="str">
            <v/>
          </cell>
          <cell r="AB252" t="str">
            <v>validé</v>
          </cell>
          <cell r="AC252" t="str">
            <v/>
          </cell>
          <cell r="AD252">
            <v>38624</v>
          </cell>
          <cell r="AE252">
            <v>38551</v>
          </cell>
          <cell r="AF252" t="str">
            <v/>
          </cell>
          <cell r="AG252">
            <v>38722</v>
          </cell>
          <cell r="AH252">
            <v>38657</v>
          </cell>
          <cell r="AI252" t="str">
            <v/>
          </cell>
          <cell r="AJ252">
            <v>38859</v>
          </cell>
          <cell r="AK252" t="str">
            <v/>
          </cell>
          <cell r="AL252">
            <v>0</v>
          </cell>
          <cell r="AM252" t="str">
            <v/>
          </cell>
          <cell r="AN252">
            <v>19</v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>
            <v>3</v>
          </cell>
          <cell r="AT252">
            <v>28</v>
          </cell>
          <cell r="AU252">
            <v>1</v>
          </cell>
          <cell r="AV252">
            <v>50</v>
          </cell>
          <cell r="AW252">
            <v>7</v>
          </cell>
          <cell r="AX252">
            <v>58</v>
          </cell>
          <cell r="BA252">
            <v>13</v>
          </cell>
          <cell r="BB252">
            <v>69</v>
          </cell>
          <cell r="BE252">
            <v>10</v>
          </cell>
          <cell r="BF252">
            <v>80</v>
          </cell>
          <cell r="BI252">
            <v>3</v>
          </cell>
          <cell r="BJ252">
            <v>90</v>
          </cell>
          <cell r="BK252">
            <v>37</v>
          </cell>
          <cell r="BL252">
            <v>6.33</v>
          </cell>
          <cell r="BM252">
            <v>0.82</v>
          </cell>
          <cell r="BN252">
            <v>0.2</v>
          </cell>
          <cell r="BO252" t="str">
            <v>signée</v>
          </cell>
          <cell r="BP252">
            <v>0.8</v>
          </cell>
          <cell r="BQ252" t="str">
            <v>signée</v>
          </cell>
          <cell r="BX252" t="str">
            <v>signé</v>
          </cell>
          <cell r="BY252">
            <v>2342</v>
          </cell>
          <cell r="BZ252">
            <v>4735</v>
          </cell>
          <cell r="CA252">
            <v>3036</v>
          </cell>
          <cell r="CE252" t="str">
            <v>ECS ind</v>
          </cell>
          <cell r="CF252">
            <v>136900</v>
          </cell>
          <cell r="CG252">
            <v>41070</v>
          </cell>
          <cell r="CH252">
            <v>61605</v>
          </cell>
          <cell r="CI252" t="str">
            <v>AR 07/2006</v>
          </cell>
          <cell r="CJ252" t="str">
            <v>-</v>
          </cell>
          <cell r="CK252" t="str">
            <v>-</v>
          </cell>
          <cell r="CL252" t="str">
            <v>-</v>
          </cell>
          <cell r="CM252" t="str">
            <v>-</v>
          </cell>
          <cell r="CN252">
            <v>0</v>
          </cell>
          <cell r="CQ252" t="str">
            <v>non</v>
          </cell>
          <cell r="CR252">
            <v>105966</v>
          </cell>
          <cell r="CT252">
            <v>2696438</v>
          </cell>
          <cell r="CX252">
            <v>0</v>
          </cell>
          <cell r="DE252">
            <v>0</v>
          </cell>
          <cell r="DJ252">
            <v>0</v>
          </cell>
          <cell r="DO252">
            <v>0</v>
          </cell>
          <cell r="DQ252">
            <v>26393</v>
          </cell>
          <cell r="DS252">
            <v>0</v>
          </cell>
          <cell r="DT252">
            <v>0</v>
          </cell>
          <cell r="DU252">
            <v>0</v>
          </cell>
          <cell r="ED252" t="str">
            <v>G:\Habitat\OPERATIONNEL HABITAT\02- Operations\Photothèque\image non disponible.jpg</v>
          </cell>
          <cell r="EE252" t="str">
            <v>G:\Habitat\OPERATIONNEL HABITAT\02- Operations\Photothèque\image non disponible.jpg</v>
          </cell>
        </row>
        <row r="253">
          <cell r="A253" t="str">
            <v>ZAC FAYARD(LES RESIDENCES DU PARC)</v>
          </cell>
          <cell r="B253">
            <v>9351</v>
          </cell>
          <cell r="C253" t="str">
            <v>EST</v>
          </cell>
          <cell r="D253" t="str">
            <v>Etang-Salé</v>
          </cell>
          <cell r="E253" t="str">
            <v>ZAC FAYARD</v>
          </cell>
          <cell r="F253">
            <v>38</v>
          </cell>
          <cell r="G253" t="str">
            <v>ACC</v>
          </cell>
          <cell r="J253" t="str">
            <v>COL</v>
          </cell>
          <cell r="K253" t="str">
            <v>CF</v>
          </cell>
          <cell r="L253" t="str">
            <v>SEDRE</v>
          </cell>
          <cell r="M253" t="str">
            <v>maitrisé</v>
          </cell>
          <cell r="N253" t="str">
            <v>Cla</v>
          </cell>
          <cell r="O253" t="str">
            <v>JH</v>
          </cell>
          <cell r="P253" t="str">
            <v>CC</v>
          </cell>
          <cell r="R253">
            <v>2008</v>
          </cell>
          <cell r="S253">
            <v>1</v>
          </cell>
          <cell r="T253" t="str">
            <v xml:space="preserve">PPRI/plu/ EU </v>
          </cell>
          <cell r="U253" t="str">
            <v>ROUX</v>
          </cell>
          <cell r="V253" t="str">
            <v>G - PROJET</v>
          </cell>
          <cell r="W253">
            <v>39583</v>
          </cell>
          <cell r="X253" t="str">
            <v>d</v>
          </cell>
          <cell r="Y253" t="str">
            <v>97440908A0161</v>
          </cell>
          <cell r="Z253">
            <v>39735</v>
          </cell>
          <cell r="AA253" t="str">
            <v>o</v>
          </cell>
          <cell r="AB253">
            <v>39568</v>
          </cell>
          <cell r="AC253" t="str">
            <v>v</v>
          </cell>
          <cell r="AD253">
            <v>39597</v>
          </cell>
          <cell r="AE253">
            <v>37540</v>
          </cell>
          <cell r="AF253" t="str">
            <v/>
          </cell>
          <cell r="AG253" t="str">
            <v>O</v>
          </cell>
          <cell r="AH253">
            <v>39859</v>
          </cell>
          <cell r="AI253" t="str">
            <v>ao</v>
          </cell>
          <cell r="AJ253">
            <v>40040</v>
          </cell>
          <cell r="AK253" t="str">
            <v/>
          </cell>
          <cell r="AL253">
            <v>5.9508153603366649</v>
          </cell>
          <cell r="AM253">
            <v>2009</v>
          </cell>
          <cell r="AN253">
            <v>14</v>
          </cell>
          <cell r="AO253">
            <v>40466</v>
          </cell>
          <cell r="AP253">
            <v>40481</v>
          </cell>
          <cell r="AQ253" t="str">
            <v/>
          </cell>
          <cell r="AR253">
            <v>2010</v>
          </cell>
          <cell r="BO253" t="str">
            <v>signée</v>
          </cell>
          <cell r="BQ253" t="str">
            <v>signée</v>
          </cell>
          <cell r="BX253" t="str">
            <v>signé</v>
          </cell>
          <cell r="CA253">
            <v>3805</v>
          </cell>
          <cell r="CE253" t="str">
            <v>ECS ind</v>
          </cell>
          <cell r="CF253">
            <v>124600</v>
          </cell>
          <cell r="CG253">
            <v>37380</v>
          </cell>
          <cell r="CH253">
            <v>56070</v>
          </cell>
          <cell r="CI253">
            <v>31150</v>
          </cell>
          <cell r="CJ253" t="str">
            <v>-</v>
          </cell>
          <cell r="CK253" t="str">
            <v>-</v>
          </cell>
          <cell r="CL253" t="str">
            <v>-</v>
          </cell>
          <cell r="CM253" t="str">
            <v>-</v>
          </cell>
          <cell r="CN253">
            <v>0</v>
          </cell>
          <cell r="CQ253" t="str">
            <v>non</v>
          </cell>
          <cell r="CT253">
            <v>2637259</v>
          </cell>
          <cell r="CX253">
            <v>0</v>
          </cell>
          <cell r="DE253">
            <v>0</v>
          </cell>
          <cell r="DJ253">
            <v>0</v>
          </cell>
          <cell r="DO253">
            <v>0</v>
          </cell>
          <cell r="DQ253">
            <v>40626</v>
          </cell>
          <cell r="DR253">
            <v>31050</v>
          </cell>
          <cell r="DS253">
            <v>0</v>
          </cell>
          <cell r="DT253">
            <v>0</v>
          </cell>
          <cell r="DU253">
            <v>0</v>
          </cell>
          <cell r="ED253" t="str">
            <v>G:\Habitat\OPERATIONNEL HABITAT\02- Operations\Photothèque\image non disponible.jpg</v>
          </cell>
          <cell r="EE253" t="str">
            <v>G:\Habitat\OPERATIONNEL HABITAT\02- Operations\Photothèque\image non disponible.jpg</v>
          </cell>
        </row>
        <row r="254">
          <cell r="A254" t="str">
            <v>ZAC MADELEINE(ATHENA)</v>
          </cell>
          <cell r="B254">
            <v>9566</v>
          </cell>
          <cell r="C254" t="str">
            <v>EST</v>
          </cell>
          <cell r="D254" t="str">
            <v>Saint-André</v>
          </cell>
          <cell r="E254" t="str">
            <v>ZAC MADELEINE</v>
          </cell>
          <cell r="F254">
            <v>63</v>
          </cell>
          <cell r="G254" t="str">
            <v>LLS</v>
          </cell>
          <cell r="J254" t="str">
            <v>COL</v>
          </cell>
          <cell r="K254" t="str">
            <v>CF</v>
          </cell>
          <cell r="L254" t="str">
            <v>SEMAC</v>
          </cell>
          <cell r="M254" t="str">
            <v>maitrisé</v>
          </cell>
          <cell r="N254" t="str">
            <v>CLa</v>
          </cell>
          <cell r="O254" t="str">
            <v>JMO</v>
          </cell>
          <cell r="P254" t="str">
            <v>CC</v>
          </cell>
          <cell r="R254">
            <v>2006</v>
          </cell>
          <cell r="S254">
            <v>0</v>
          </cell>
          <cell r="U254" t="str">
            <v>BOCQUEE</v>
          </cell>
          <cell r="V254" t="str">
            <v>L - CHANTIER EN COURS</v>
          </cell>
          <cell r="W254">
            <v>38751</v>
          </cell>
          <cell r="X254" t="str">
            <v>d</v>
          </cell>
          <cell r="Y254" t="str">
            <v>97441106A0018</v>
          </cell>
          <cell r="Z254">
            <v>38846</v>
          </cell>
          <cell r="AA254" t="str">
            <v>o</v>
          </cell>
          <cell r="AB254">
            <v>38881</v>
          </cell>
          <cell r="AC254" t="str">
            <v>v</v>
          </cell>
          <cell r="AD254">
            <v>38883</v>
          </cell>
          <cell r="AE254">
            <v>38798</v>
          </cell>
          <cell r="AF254" t="str">
            <v>f</v>
          </cell>
          <cell r="AG254">
            <v>39113</v>
          </cell>
          <cell r="AH254">
            <v>38803</v>
          </cell>
          <cell r="AI254" t="str">
            <v>ao</v>
          </cell>
          <cell r="AJ254">
            <v>38999</v>
          </cell>
          <cell r="AK254" t="str">
            <v/>
          </cell>
          <cell r="AL254">
            <v>6.4439768542872171</v>
          </cell>
          <cell r="AM254">
            <v>2006</v>
          </cell>
          <cell r="AN254">
            <v>22</v>
          </cell>
          <cell r="AO254">
            <v>39690</v>
          </cell>
          <cell r="AP254">
            <v>39705</v>
          </cell>
          <cell r="AQ254" t="str">
            <v>li</v>
          </cell>
          <cell r="AR254">
            <v>2008</v>
          </cell>
          <cell r="AS254">
            <v>8</v>
          </cell>
          <cell r="AT254">
            <v>28.506666666666664</v>
          </cell>
          <cell r="AU254">
            <v>7</v>
          </cell>
          <cell r="AV254">
            <v>50.483333333333327</v>
          </cell>
          <cell r="AW254">
            <v>7</v>
          </cell>
          <cell r="AX254">
            <v>56.620000000000005</v>
          </cell>
          <cell r="AY254">
            <v>3</v>
          </cell>
          <cell r="AZ254">
            <v>56.620000000000005</v>
          </cell>
          <cell r="BA254">
            <v>23</v>
          </cell>
          <cell r="BB254">
            <v>70.22999999999999</v>
          </cell>
          <cell r="BE254">
            <v>11</v>
          </cell>
          <cell r="BF254">
            <v>89.318571428571431</v>
          </cell>
          <cell r="BI254">
            <v>4</v>
          </cell>
          <cell r="BJ254">
            <v>97.575000000000003</v>
          </cell>
          <cell r="BK254">
            <v>63</v>
          </cell>
          <cell r="BL254">
            <v>5.9</v>
          </cell>
          <cell r="BM254">
            <v>0.84</v>
          </cell>
          <cell r="BN254">
            <v>0.4</v>
          </cell>
          <cell r="BO254" t="str">
            <v>signée</v>
          </cell>
          <cell r="BP254">
            <v>0.6</v>
          </cell>
          <cell r="BQ254" t="str">
            <v>signée</v>
          </cell>
          <cell r="BR254" t="str">
            <v>CG</v>
          </cell>
          <cell r="BX254" t="str">
            <v>signé</v>
          </cell>
          <cell r="BY254">
            <v>4889</v>
          </cell>
          <cell r="BZ254">
            <v>7665</v>
          </cell>
          <cell r="CA254">
            <v>5013.26</v>
          </cell>
          <cell r="CE254" t="str">
            <v>ECS ind</v>
          </cell>
          <cell r="CF254">
            <v>186717</v>
          </cell>
          <cell r="CG254">
            <v>72150</v>
          </cell>
          <cell r="CH254">
            <v>108225</v>
          </cell>
          <cell r="CI254">
            <v>60125</v>
          </cell>
          <cell r="CJ254" t="str">
            <v>-</v>
          </cell>
          <cell r="CK254" t="str">
            <v>-</v>
          </cell>
          <cell r="CL254" t="str">
            <v>-</v>
          </cell>
          <cell r="CM254" t="str">
            <v>-</v>
          </cell>
          <cell r="CN254">
            <v>0</v>
          </cell>
          <cell r="CQ254" t="str">
            <v>oui</v>
          </cell>
          <cell r="CR254">
            <v>205500</v>
          </cell>
          <cell r="CT254">
            <v>5114497</v>
          </cell>
          <cell r="CX254">
            <v>5319997</v>
          </cell>
          <cell r="DE254">
            <v>180375</v>
          </cell>
          <cell r="DJ254">
            <v>180375</v>
          </cell>
          <cell r="DO254">
            <v>0</v>
          </cell>
          <cell r="DR254">
            <v>39299</v>
          </cell>
          <cell r="DS254">
            <v>39299</v>
          </cell>
          <cell r="DT254">
            <v>78598</v>
          </cell>
          <cell r="DU254">
            <v>-5061024</v>
          </cell>
          <cell r="ED254" t="str">
            <v>G:\Habitat\OPERATIONNEL HABITAT\02- Operations\Photothèque\images locatifs\ZAC Madeleine\madeleine 1.jpg</v>
          </cell>
          <cell r="EE254" t="str">
            <v>G:\Habitat\OPERATIONNEL HABITAT\02- Operations\Photothèque\images locatifs\ZAC Madeleine\madeleine 2.jpg</v>
          </cell>
        </row>
        <row r="255">
          <cell r="A255" t="str">
            <v>ZANZIBAR</v>
          </cell>
          <cell r="B255">
            <v>9605</v>
          </cell>
          <cell r="C255" t="str">
            <v>OUEST</v>
          </cell>
          <cell r="D255" t="str">
            <v>Saint-Benoît</v>
          </cell>
          <cell r="E255" t="str">
            <v>RHI SAY PISCINE</v>
          </cell>
          <cell r="F255">
            <v>37</v>
          </cell>
          <cell r="G255" t="str">
            <v>LLS</v>
          </cell>
          <cell r="J255" t="str">
            <v>COL</v>
          </cell>
          <cell r="K255" t="str">
            <v>CF</v>
          </cell>
          <cell r="L255" t="str">
            <v>SIDR</v>
          </cell>
          <cell r="M255" t="str">
            <v>maitrisé</v>
          </cell>
          <cell r="N255" t="str">
            <v>JPM</v>
          </cell>
          <cell r="O255" t="str">
            <v>GG</v>
          </cell>
          <cell r="P255" t="str">
            <v>CC</v>
          </cell>
          <cell r="Q255" t="str">
            <v>OP</v>
          </cell>
          <cell r="R255">
            <v>2005</v>
          </cell>
          <cell r="T255" t="str">
            <v>retard livraison consuel/DGI 7/01/2007/eval perene ok/enquette clients</v>
          </cell>
          <cell r="U255" t="str">
            <v>REYNAUD</v>
          </cell>
          <cell r="V255" t="str">
            <v>M - LIVRE/GPA</v>
          </cell>
          <cell r="W255">
            <v>38553</v>
          </cell>
          <cell r="X255" t="str">
            <v>d</v>
          </cell>
          <cell r="Y255" t="str">
            <v>97440705A0063</v>
          </cell>
          <cell r="Z255">
            <v>38727</v>
          </cell>
          <cell r="AA255" t="str">
            <v>o</v>
          </cell>
          <cell r="AB255" t="str">
            <v>validé</v>
          </cell>
          <cell r="AC255" t="str">
            <v/>
          </cell>
          <cell r="AD255">
            <v>38624</v>
          </cell>
          <cell r="AE255">
            <v>38551</v>
          </cell>
          <cell r="AF255" t="str">
            <v>f</v>
          </cell>
          <cell r="AG255">
            <v>38722</v>
          </cell>
          <cell r="AH255">
            <v>38657</v>
          </cell>
          <cell r="AI255" t="str">
            <v>ao</v>
          </cell>
          <cell r="AJ255">
            <v>38859</v>
          </cell>
          <cell r="AK255" t="str">
            <v/>
          </cell>
          <cell r="AL255">
            <v>6.6412414518674385</v>
          </cell>
          <cell r="AM255">
            <v>2006</v>
          </cell>
          <cell r="AN255">
            <v>19</v>
          </cell>
          <cell r="AO255">
            <v>39405</v>
          </cell>
          <cell r="AP255">
            <v>39436</v>
          </cell>
          <cell r="AQ255" t="str">
            <v>li</v>
          </cell>
          <cell r="AR255">
            <v>2007</v>
          </cell>
          <cell r="AS255">
            <v>3</v>
          </cell>
          <cell r="AT255">
            <v>28</v>
          </cell>
          <cell r="AU255">
            <v>1</v>
          </cell>
          <cell r="AV255">
            <v>50</v>
          </cell>
          <cell r="AW255">
            <v>7</v>
          </cell>
          <cell r="AX255">
            <v>58</v>
          </cell>
          <cell r="BA255">
            <v>13</v>
          </cell>
          <cell r="BB255">
            <v>69</v>
          </cell>
          <cell r="BE255">
            <v>10</v>
          </cell>
          <cell r="BF255">
            <v>80</v>
          </cell>
          <cell r="BI255">
            <v>3</v>
          </cell>
          <cell r="BJ255">
            <v>90</v>
          </cell>
          <cell r="BK255">
            <v>37</v>
          </cell>
          <cell r="BL255">
            <v>6.33</v>
          </cell>
          <cell r="BM255">
            <v>0.82</v>
          </cell>
          <cell r="BN255">
            <v>0.2</v>
          </cell>
          <cell r="BO255" t="str">
            <v>signée</v>
          </cell>
          <cell r="BP255">
            <v>0.8</v>
          </cell>
          <cell r="BQ255" t="str">
            <v>signée</v>
          </cell>
          <cell r="BX255" t="str">
            <v>signé</v>
          </cell>
          <cell r="BY255">
            <v>2342</v>
          </cell>
          <cell r="BZ255">
            <v>4735</v>
          </cell>
          <cell r="CA255">
            <v>3036</v>
          </cell>
          <cell r="CE255" t="str">
            <v>ECS ind</v>
          </cell>
          <cell r="CF255">
            <v>136900</v>
          </cell>
          <cell r="CG255">
            <v>41070</v>
          </cell>
          <cell r="CH255">
            <v>61605</v>
          </cell>
          <cell r="CI255" t="str">
            <v>AR 07/2006</v>
          </cell>
          <cell r="CJ255" t="str">
            <v>-</v>
          </cell>
          <cell r="CK255" t="str">
            <v>-</v>
          </cell>
          <cell r="CL255" t="str">
            <v>-</v>
          </cell>
          <cell r="CM255" t="str">
            <v>-</v>
          </cell>
          <cell r="CN255">
            <v>0</v>
          </cell>
          <cell r="CQ255" t="str">
            <v>oui</v>
          </cell>
          <cell r="CR255">
            <v>105966</v>
          </cell>
          <cell r="CT255">
            <v>2696438</v>
          </cell>
          <cell r="CX255">
            <v>2802404</v>
          </cell>
          <cell r="DE255">
            <v>102675</v>
          </cell>
          <cell r="DJ255">
            <v>102675</v>
          </cell>
          <cell r="DO255">
            <v>0</v>
          </cell>
          <cell r="DQ255">
            <v>26393</v>
          </cell>
          <cell r="DS255">
            <v>26393</v>
          </cell>
          <cell r="DT255">
            <v>52786</v>
          </cell>
          <cell r="DU255">
            <v>-2646943</v>
          </cell>
          <cell r="ED255" t="str">
            <v>G:\Habitat\OPERATIONNEL HABITAT\02- Operations\Photothèque\images locatifs\Zanzibar\Zanzibar.jpg</v>
          </cell>
          <cell r="EE255" t="str">
            <v>G:\Habitat\OPERATIONNEL HABITAT\02- Operations\Photothèque\images locatifs\Zanzibar\zanzibar ouest juin 2005 copie.jpg</v>
          </cell>
        </row>
      </sheetData>
      <sheetData sheetId="1" refreshError="1"/>
      <sheetData sheetId="2" refreshError="1">
        <row r="1">
          <cell r="B1" t="str">
            <v>FICHE DE SYNTHESE OPERATION | SIDR | Département CONSTRUCTION</v>
          </cell>
          <cell r="P1">
            <v>39920</v>
          </cell>
        </row>
        <row r="3">
          <cell r="B3" t="str">
            <v>opération</v>
          </cell>
          <cell r="C3" t="str">
            <v>BŒUF MORT 2</v>
          </cell>
          <cell r="O3" t="str">
            <v>N° compte</v>
          </cell>
          <cell r="P3">
            <v>9739</v>
          </cell>
        </row>
        <row r="5">
          <cell r="B5" t="str">
            <v>Données opération</v>
          </cell>
          <cell r="I5" t="str">
            <v>Données Gestion Immobilière</v>
          </cell>
        </row>
        <row r="7">
          <cell r="B7" t="str">
            <v>Nbre L</v>
          </cell>
          <cell r="C7">
            <v>36</v>
          </cell>
          <cell r="E7" t="str">
            <v>COP</v>
          </cell>
          <cell r="F7" t="str">
            <v>JEM</v>
          </cell>
          <cell r="I7" t="str">
            <v>Type</v>
          </cell>
          <cell r="J7" t="str">
            <v>Nbre</v>
          </cell>
          <cell r="K7" t="str">
            <v>surfaces</v>
          </cell>
          <cell r="L7" t="str">
            <v>smini</v>
          </cell>
          <cell r="M7" t="str">
            <v>%age|mini</v>
          </cell>
          <cell r="N7" t="str">
            <v>loyer</v>
          </cell>
          <cell r="O7" t="str">
            <v>charges</v>
          </cell>
          <cell r="P7" t="str">
            <v>total</v>
          </cell>
        </row>
        <row r="8">
          <cell r="B8" t="str">
            <v>produit</v>
          </cell>
          <cell r="C8" t="str">
            <v>LLTS</v>
          </cell>
          <cell r="E8" t="str">
            <v>CTX</v>
          </cell>
          <cell r="F8" t="str">
            <v>DL</v>
          </cell>
          <cell r="I8" t="str">
            <v>t1bis</v>
          </cell>
          <cell r="J8">
            <v>0</v>
          </cell>
          <cell r="K8">
            <v>0</v>
          </cell>
          <cell r="L8">
            <v>30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B9" t="str">
            <v>LBU</v>
          </cell>
          <cell r="C9">
            <v>2009</v>
          </cell>
          <cell r="E9" t="str">
            <v>Maitrise d'œuvre</v>
          </cell>
          <cell r="F9" t="str">
            <v>BERTIN LEBEIGLE</v>
          </cell>
          <cell r="I9" t="str">
            <v>T2</v>
          </cell>
          <cell r="J9">
            <v>0</v>
          </cell>
          <cell r="K9">
            <v>0</v>
          </cell>
          <cell r="L9">
            <v>46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B10" t="str">
            <v>Commune</v>
          </cell>
          <cell r="C10" t="str">
            <v>Possession</v>
          </cell>
          <cell r="E10" t="str">
            <v>Surfaces</v>
          </cell>
          <cell r="I10" t="str">
            <v>T2/3</v>
          </cell>
          <cell r="J10">
            <v>0</v>
          </cell>
          <cell r="K10">
            <v>0</v>
          </cell>
          <cell r="L10">
            <v>56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B11" t="str">
            <v>Localisation</v>
          </cell>
          <cell r="C11">
            <v>0</v>
          </cell>
          <cell r="E11" t="str">
            <v>Sha</v>
          </cell>
          <cell r="F11">
            <v>0</v>
          </cell>
          <cell r="G11" t="str">
            <v>m²</v>
          </cell>
          <cell r="I11" t="str">
            <v>T3</v>
          </cell>
          <cell r="J11">
            <v>0</v>
          </cell>
          <cell r="K11">
            <v>0</v>
          </cell>
          <cell r="L11">
            <v>56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B12" t="str">
            <v>zone</v>
          </cell>
          <cell r="C12" t="str">
            <v>OUEST</v>
          </cell>
          <cell r="E12" t="str">
            <v>Shon</v>
          </cell>
          <cell r="F12">
            <v>0</v>
          </cell>
          <cell r="G12" t="str">
            <v>m²</v>
          </cell>
          <cell r="I12" t="str">
            <v>T3/4</v>
          </cell>
          <cell r="J12">
            <v>0</v>
          </cell>
          <cell r="K12">
            <v>0</v>
          </cell>
          <cell r="L12">
            <v>66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B13" t="str">
            <v>n° compt</v>
          </cell>
          <cell r="C13">
            <v>9739</v>
          </cell>
          <cell r="E13" t="str">
            <v>Shob</v>
          </cell>
          <cell r="F13">
            <v>0</v>
          </cell>
          <cell r="G13" t="str">
            <v>m²</v>
          </cell>
          <cell r="I13" t="str">
            <v>T4</v>
          </cell>
          <cell r="J13">
            <v>0</v>
          </cell>
          <cell r="K13">
            <v>0</v>
          </cell>
          <cell r="L13">
            <v>66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B14" t="str">
            <v>Origine du foncier</v>
          </cell>
          <cell r="C14" t="str">
            <v>CF</v>
          </cell>
          <cell r="E14" t="str">
            <v>S finançables</v>
          </cell>
          <cell r="F14">
            <v>0</v>
          </cell>
          <cell r="G14" t="str">
            <v>m²</v>
          </cell>
          <cell r="I14" t="str">
            <v>T4/5</v>
          </cell>
          <cell r="J14">
            <v>0</v>
          </cell>
          <cell r="K14">
            <v>0</v>
          </cell>
          <cell r="L14">
            <v>76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B15" t="str">
            <v>si Charge foncière</v>
          </cell>
          <cell r="C15">
            <v>0</v>
          </cell>
          <cell r="E15" t="str">
            <v>S défiscalisable</v>
          </cell>
          <cell r="F15">
            <v>0</v>
          </cell>
          <cell r="G15" t="str">
            <v>m²</v>
          </cell>
          <cell r="I15" t="str">
            <v>T5</v>
          </cell>
          <cell r="J15">
            <v>0</v>
          </cell>
          <cell r="K15">
            <v>0</v>
          </cell>
          <cell r="L15">
            <v>76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B16" t="str">
            <v>Maitrise duFoncier</v>
          </cell>
          <cell r="C16" t="str">
            <v>autres</v>
          </cell>
          <cell r="E16" t="str">
            <v>terrain</v>
          </cell>
          <cell r="F16">
            <v>0</v>
          </cell>
          <cell r="G16" t="str">
            <v>m²</v>
          </cell>
          <cell r="I16" t="str">
            <v>T5/6</v>
          </cell>
          <cell r="J16">
            <v>0</v>
          </cell>
          <cell r="K16">
            <v>0</v>
          </cell>
          <cell r="L16">
            <v>86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B17" t="str">
            <v>Identifier au COS</v>
          </cell>
          <cell r="C17">
            <v>0</v>
          </cell>
          <cell r="E17" t="str">
            <v>S espcaces verts</v>
          </cell>
          <cell r="F17">
            <v>0</v>
          </cell>
          <cell r="G17" t="str">
            <v>m²</v>
          </cell>
          <cell r="I17" t="str">
            <v>Total</v>
          </cell>
          <cell r="J17">
            <v>0</v>
          </cell>
          <cell r="K17">
            <v>0</v>
          </cell>
        </row>
        <row r="18">
          <cell r="B18" t="str">
            <v>PérimètreANRU</v>
          </cell>
          <cell r="C18">
            <v>0</v>
          </cell>
          <cell r="E18" t="str">
            <v>S espaces communs</v>
          </cell>
          <cell r="F18">
            <v>0</v>
          </cell>
          <cell r="G18" t="str">
            <v>m²</v>
          </cell>
          <cell r="N18" t="str">
            <v>loyer prev</v>
          </cell>
          <cell r="O18" t="str">
            <v>charges prev</v>
          </cell>
        </row>
        <row r="19">
          <cell r="J19" t="str">
            <v>surface logement moyen</v>
          </cell>
          <cell r="K19">
            <v>0</v>
          </cell>
          <cell r="N19">
            <v>0</v>
          </cell>
          <cell r="O19">
            <v>0</v>
          </cell>
        </row>
        <row r="21">
          <cell r="B21" t="str">
            <v>Données Avancement</v>
          </cell>
          <cell r="F21" t="str">
            <v>Données Financières</v>
          </cell>
          <cell r="I21" t="str">
            <v>Couts</v>
          </cell>
          <cell r="L21" t="str">
            <v>Réservataires</v>
          </cell>
        </row>
        <row r="23">
          <cell r="B23" t="str">
            <v>AVANCEMENT</v>
          </cell>
          <cell r="C23" t="str">
            <v>D - ESQUISSES</v>
          </cell>
          <cell r="F23" t="str">
            <v>Garanties Emprunts</v>
          </cell>
          <cell r="I23" t="str">
            <v>Charge foncière</v>
          </cell>
          <cell r="J23">
            <v>0</v>
          </cell>
          <cell r="M23" t="str">
            <v>nb lgts</v>
          </cell>
          <cell r="N23" t="str">
            <v>Convention</v>
          </cell>
          <cell r="O23" t="str">
            <v>Montant</v>
          </cell>
          <cell r="P23" t="str">
            <v>% reseva°</v>
          </cell>
        </row>
        <row r="24">
          <cell r="F24" t="str">
            <v>Conseil Général</v>
          </cell>
          <cell r="G24">
            <v>0</v>
          </cell>
          <cell r="I24" t="str">
            <v>dont terrain</v>
          </cell>
          <cell r="J24">
            <v>0</v>
          </cell>
          <cell r="L24" t="str">
            <v>CAF (LLTS)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B25" t="str">
            <v>Dépôt PC</v>
          </cell>
          <cell r="C25">
            <v>39933</v>
          </cell>
          <cell r="D25" t="str">
            <v>prévisionnel</v>
          </cell>
          <cell r="F25" t="str">
            <v>Taux garentie CG</v>
          </cell>
          <cell r="G25">
            <v>0</v>
          </cell>
          <cell r="I25" t="str">
            <v>Bâtiment</v>
          </cell>
          <cell r="J25">
            <v>0</v>
          </cell>
          <cell r="L25" t="str">
            <v>1% ACLPME</v>
          </cell>
          <cell r="M25">
            <v>0</v>
          </cell>
          <cell r="N25">
            <v>0</v>
          </cell>
          <cell r="O25">
            <v>0</v>
          </cell>
        </row>
        <row r="26">
          <cell r="B26" t="str">
            <v>N° de permis de construire</v>
          </cell>
          <cell r="C26">
            <v>39933</v>
          </cell>
          <cell r="F26" t="str">
            <v>Commune</v>
          </cell>
          <cell r="G26">
            <v>0</v>
          </cell>
          <cell r="I26" t="str">
            <v>Honoraires</v>
          </cell>
          <cell r="J26">
            <v>0</v>
          </cell>
          <cell r="L26" t="str">
            <v>1% CILR</v>
          </cell>
          <cell r="M26">
            <v>0</v>
          </cell>
          <cell r="N26">
            <v>0</v>
          </cell>
          <cell r="O26">
            <v>0</v>
          </cell>
        </row>
        <row r="27">
          <cell r="B27" t="str">
            <v>Obtention PC</v>
          </cell>
          <cell r="C27">
            <v>0</v>
          </cell>
          <cell r="F27" t="str">
            <v>Taux garentie com</v>
          </cell>
          <cell r="G27">
            <v>0</v>
          </cell>
          <cell r="I27" t="str">
            <v>Solaire</v>
          </cell>
          <cell r="J27">
            <v>0</v>
          </cell>
          <cell r="L27" t="str">
            <v>LA POSTE</v>
          </cell>
          <cell r="M27">
            <v>0</v>
          </cell>
          <cell r="N27">
            <v>0</v>
          </cell>
          <cell r="O27">
            <v>0</v>
          </cell>
        </row>
        <row r="28">
          <cell r="B28" t="str">
            <v>Comité Engt</v>
          </cell>
          <cell r="C28">
            <v>39524</v>
          </cell>
          <cell r="I28" t="str">
            <v>Interet prefinancement</v>
          </cell>
          <cell r="J28">
            <v>0</v>
          </cell>
          <cell r="L28" t="str">
            <v>Préffecture</v>
          </cell>
          <cell r="P28">
            <v>0</v>
          </cell>
        </row>
        <row r="29">
          <cell r="B29" t="str">
            <v>CA du</v>
          </cell>
          <cell r="C29">
            <v>0</v>
          </cell>
          <cell r="F29" t="str">
            <v>Prêt CDC ou autre</v>
          </cell>
          <cell r="I29" t="str">
            <v>TOTAL</v>
          </cell>
          <cell r="J29">
            <v>0</v>
          </cell>
          <cell r="L29" t="str">
            <v>Commune</v>
          </cell>
          <cell r="P29">
            <v>0</v>
          </cell>
        </row>
        <row r="30">
          <cell r="B30" t="str">
            <v>Dépôt FINCT</v>
          </cell>
          <cell r="C30">
            <v>40040</v>
          </cell>
          <cell r="D30" t="str">
            <v>prévisionnel</v>
          </cell>
          <cell r="F30" t="str">
            <v>Prêt CDC ou autre</v>
          </cell>
          <cell r="G30">
            <v>0</v>
          </cell>
          <cell r="L30" t="str">
            <v>Autres</v>
          </cell>
          <cell r="M30">
            <v>0</v>
          </cell>
          <cell r="N30">
            <v>0</v>
          </cell>
          <cell r="O30">
            <v>0</v>
          </cell>
        </row>
        <row r="31">
          <cell r="B31" t="str">
            <v>Décision finct</v>
          </cell>
          <cell r="C31">
            <v>0</v>
          </cell>
          <cell r="D31" t="str">
            <v>réel</v>
          </cell>
        </row>
        <row r="32">
          <cell r="B32" t="str">
            <v>lanct AO</v>
          </cell>
          <cell r="C32">
            <v>40053</v>
          </cell>
          <cell r="D32" t="str">
            <v>prévisionnel</v>
          </cell>
        </row>
        <row r="33">
          <cell r="B33" t="str">
            <v>OS</v>
          </cell>
          <cell r="C33">
            <v>40237</v>
          </cell>
          <cell r="D33" t="str">
            <v>prévisionnel</v>
          </cell>
          <cell r="F33" t="str">
            <v>Défiscalisation</v>
          </cell>
          <cell r="I33" t="str">
            <v>Financement</v>
          </cell>
          <cell r="L33" t="str">
            <v>Ratios</v>
          </cell>
        </row>
        <row r="34">
          <cell r="B34" t="str">
            <v>DOC</v>
          </cell>
          <cell r="C34">
            <v>0</v>
          </cell>
        </row>
        <row r="35">
          <cell r="B35" t="str">
            <v>durée cont. Chantier</v>
          </cell>
          <cell r="C35">
            <v>16</v>
          </cell>
          <cell r="F35" t="str">
            <v>Véhicule fiscal</v>
          </cell>
          <cell r="G35" t="str">
            <v>-</v>
          </cell>
          <cell r="I35" t="str">
            <v>Subventions</v>
          </cell>
          <cell r="J35">
            <v>0</v>
          </cell>
          <cell r="L35" t="str">
            <v>Cout de construction</v>
          </cell>
        </row>
        <row r="36">
          <cell r="B36" t="str">
            <v>DAT &amp; Conformité</v>
          </cell>
          <cell r="C36">
            <v>0</v>
          </cell>
          <cell r="F36" t="str">
            <v>Défiscalisateur</v>
          </cell>
          <cell r="G36" t="str">
            <v>-</v>
          </cell>
          <cell r="I36" t="str">
            <v>Prêts</v>
          </cell>
          <cell r="J36">
            <v>0</v>
          </cell>
          <cell r="L36" t="str">
            <v>ratio CF</v>
          </cell>
          <cell r="M36">
            <v>0</v>
          </cell>
          <cell r="N36" t="str">
            <v>au logt</v>
          </cell>
        </row>
        <row r="37">
          <cell r="B37" t="str">
            <v>LIV contract</v>
          </cell>
          <cell r="C37">
            <v>40722</v>
          </cell>
          <cell r="D37" t="str">
            <v>prévisionnel</v>
          </cell>
          <cell r="F37" t="str">
            <v>Demande d'agrément</v>
          </cell>
          <cell r="G37" t="str">
            <v>-</v>
          </cell>
          <cell r="I37" t="str">
            <v>Fonds propres</v>
          </cell>
          <cell r="J37">
            <v>0</v>
          </cell>
          <cell r="L37" t="str">
            <v>ratio BAT</v>
          </cell>
          <cell r="M37">
            <v>0</v>
          </cell>
          <cell r="N37" t="str">
            <v>m² surface finançable</v>
          </cell>
        </row>
        <row r="38">
          <cell r="B38" t="str">
            <v>LIV reelle</v>
          </cell>
          <cell r="C38">
            <v>40737</v>
          </cell>
          <cell r="D38" t="str">
            <v>prévisionnel</v>
          </cell>
          <cell r="F38" t="str">
            <v>Agrément</v>
          </cell>
          <cell r="G38" t="str">
            <v>-</v>
          </cell>
          <cell r="I38" t="str">
            <v>Apport défisc</v>
          </cell>
          <cell r="J38">
            <v>0</v>
          </cell>
        </row>
        <row r="39">
          <cell r="L39" t="str">
            <v>cout logt</v>
          </cell>
          <cell r="M39">
            <v>0</v>
          </cell>
          <cell r="N39" t="str">
            <v>au logt</v>
          </cell>
        </row>
        <row r="40">
          <cell r="M40">
            <v>0</v>
          </cell>
          <cell r="N40" t="str">
            <v>au m² financable</v>
          </cell>
        </row>
        <row r="41">
          <cell r="L41" t="str">
            <v>FP</v>
          </cell>
          <cell r="M41">
            <v>0</v>
          </cell>
          <cell r="N41" t="str">
            <v>au logt</v>
          </cell>
        </row>
        <row r="42">
          <cell r="B42" t="str">
            <v>Images | Photos du Projet</v>
          </cell>
        </row>
        <row r="43">
          <cell r="B43" t="str">
            <v>G:\Habitat\OPERATIONNEL HABITAT\02- Operations\Photothèque\image non disponible.jpg</v>
          </cell>
          <cell r="C43" t="str">
            <v>G:\Habitat\OPERATIONNEL HABITAT\02- Operations\Photothèque\image non disponible.jpg</v>
          </cell>
          <cell r="J43" t="str">
            <v>G:\Habitat\OPERATIONNEL HABITAT\02- Operations\Photothèque\image non disponible.jpg</v>
          </cell>
        </row>
        <row r="44">
          <cell r="L44" t="str">
            <v>Présentation de l'opération</v>
          </cell>
        </row>
        <row r="46">
          <cell r="L46">
            <v>0</v>
          </cell>
        </row>
        <row r="50">
          <cell r="L50" t="str">
            <v>Adresse de l'opération</v>
          </cell>
        </row>
        <row r="52">
          <cell r="L52" t="str">
            <v>Section cadastral</v>
          </cell>
          <cell r="N52">
            <v>0</v>
          </cell>
        </row>
        <row r="53">
          <cell r="L53" t="str">
            <v>Adresse postale</v>
          </cell>
          <cell r="N53">
            <v>0</v>
          </cell>
        </row>
        <row r="55">
          <cell r="L55" t="str">
            <v>Remarques | Commentaires</v>
          </cell>
        </row>
        <row r="57">
          <cell r="L57" t="str">
            <v>validation tracé chemin bœuf mort/financement vrd/planning vrd - En attente autorisation de construire sur terrain appartenant à l'etat de la part de la DDE afin que la commune puisse accorder le PC - En attente du prix du foncier, le bilan est basé sur u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A4" t="str">
            <v>COP</v>
          </cell>
          <cell r="B4" t="str">
            <v>CTX</v>
          </cell>
          <cell r="C4" t="str">
            <v>ASS</v>
          </cell>
          <cell r="D4" t="str">
            <v>AVANCEMENT</v>
          </cell>
          <cell r="I4" t="str">
            <v>PRODUIT</v>
          </cell>
          <cell r="J4" t="str">
            <v>FINANCT</v>
          </cell>
          <cell r="K4" t="str">
            <v>FONCIER</v>
          </cell>
          <cell r="L4" t="str">
            <v>AMENAGEUR</v>
          </cell>
          <cell r="M4" t="str">
            <v>garanties emprunts</v>
          </cell>
          <cell r="N4" t="str">
            <v>prêts</v>
          </cell>
          <cell r="O4" t="str">
            <v>probabilité finct LBU</v>
          </cell>
          <cell r="Q4" t="str">
            <v>Defiscalisateur</v>
          </cell>
        </row>
        <row r="5">
          <cell r="B5" t="str">
            <v>PC</v>
          </cell>
          <cell r="C5" t="str">
            <v>AM</v>
          </cell>
          <cell r="D5" t="str">
            <v>A - NON LANCE</v>
          </cell>
          <cell r="I5" t="str">
            <v>LOCATIF</v>
          </cell>
          <cell r="J5" t="str">
            <v>LLS</v>
          </cell>
          <cell r="K5" t="str">
            <v>CF</v>
          </cell>
          <cell r="L5" t="str">
            <v>SIDR</v>
          </cell>
          <cell r="M5" t="str">
            <v>à faire</v>
          </cell>
          <cell r="N5" t="str">
            <v>demande à faire</v>
          </cell>
          <cell r="O5">
            <v>1</v>
          </cell>
          <cell r="Q5" t="str">
            <v>INFI</v>
          </cell>
        </row>
        <row r="6">
          <cell r="B6" t="str">
            <v>DL</v>
          </cell>
          <cell r="C6" t="str">
            <v>CS</v>
          </cell>
          <cell r="D6" t="str">
            <v>B - ETUDE PRE-OP</v>
          </cell>
          <cell r="I6" t="str">
            <v>ACCESSION</v>
          </cell>
          <cell r="J6" t="str">
            <v>LLTS</v>
          </cell>
          <cell r="K6" t="str">
            <v>RF</v>
          </cell>
          <cell r="L6" t="str">
            <v>SEDRE</v>
          </cell>
          <cell r="M6" t="str">
            <v xml:space="preserve">transmis </v>
          </cell>
          <cell r="O6">
            <v>0.75</v>
          </cell>
          <cell r="Q6" t="str">
            <v>ALCYOM</v>
          </cell>
        </row>
        <row r="7">
          <cell r="B7" t="str">
            <v>Jmo</v>
          </cell>
          <cell r="C7" t="str">
            <v>CC</v>
          </cell>
          <cell r="D7" t="str">
            <v>C - PROGRAMME</v>
          </cell>
          <cell r="I7" t="str">
            <v>ACCESSION SOCIALE</v>
          </cell>
          <cell r="J7" t="str">
            <v>PLS</v>
          </cell>
          <cell r="K7" t="str">
            <v>ACQ</v>
          </cell>
          <cell r="L7" t="str">
            <v>SEMAC</v>
          </cell>
          <cell r="M7" t="str">
            <v>signée</v>
          </cell>
          <cell r="N7" t="str">
            <v>en attente garanties emprunts</v>
          </cell>
          <cell r="O7">
            <v>0.5</v>
          </cell>
          <cell r="Q7" t="str">
            <v>OUTREMER FINANCE</v>
          </cell>
        </row>
        <row r="8">
          <cell r="B8" t="str">
            <v>JH</v>
          </cell>
          <cell r="C8" t="str">
            <v>LV</v>
          </cell>
          <cell r="D8" t="str">
            <v>D - ESQUISSES</v>
          </cell>
          <cell r="J8" t="str">
            <v>FOY</v>
          </cell>
          <cell r="L8" t="str">
            <v>SEMADER</v>
          </cell>
          <cell r="N8" t="str">
            <v>émis signature garants en cours</v>
          </cell>
          <cell r="O8">
            <v>0.25</v>
          </cell>
          <cell r="Q8" t="str">
            <v>-</v>
          </cell>
        </row>
        <row r="9">
          <cell r="B9" t="str">
            <v>CA</v>
          </cell>
          <cell r="D9" t="str">
            <v>E - APS / PC</v>
          </cell>
          <cell r="J9" t="str">
            <v>RPA</v>
          </cell>
          <cell r="L9" t="str">
            <v>SDI</v>
          </cell>
          <cell r="N9" t="str">
            <v>signé</v>
          </cell>
          <cell r="O9">
            <v>0</v>
          </cell>
        </row>
        <row r="10">
          <cell r="B10" t="str">
            <v>FG</v>
          </cell>
          <cell r="D10" t="str">
            <v>F - APD</v>
          </cell>
          <cell r="J10" t="str">
            <v>LESG</v>
          </cell>
          <cell r="L10" t="str">
            <v>SODIAC</v>
          </cell>
        </row>
        <row r="11">
          <cell r="B11" t="str">
            <v>OS</v>
          </cell>
          <cell r="D11" t="str">
            <v>G - PROJET</v>
          </cell>
          <cell r="J11" t="str">
            <v>LES+</v>
          </cell>
          <cell r="L11" t="str">
            <v>CBO</v>
          </cell>
        </row>
        <row r="12">
          <cell r="B12" t="str">
            <v>PE</v>
          </cell>
          <cell r="D12" t="str">
            <v>H - APPEL D'OFFRES</v>
          </cell>
          <cell r="J12" t="str">
            <v>LESD</v>
          </cell>
          <cell r="L12" t="str">
            <v>autres</v>
          </cell>
        </row>
        <row r="13">
          <cell r="D13" t="str">
            <v>I - ACT</v>
          </cell>
          <cell r="J13" t="str">
            <v>ACC</v>
          </cell>
        </row>
        <row r="14">
          <cell r="D14" t="str">
            <v>J - PREPARATION MARCHES</v>
          </cell>
          <cell r="J14" t="str">
            <v>PTZ</v>
          </cell>
        </row>
        <row r="15">
          <cell r="D15" t="str">
            <v>K - OS TRAVAUX</v>
          </cell>
          <cell r="J15" t="str">
            <v>nd</v>
          </cell>
        </row>
        <row r="16">
          <cell r="D16" t="str">
            <v>L - CHANTIER EN COURS</v>
          </cell>
        </row>
        <row r="17">
          <cell r="D17" t="str">
            <v>M - LIVRE/GPA</v>
          </cell>
        </row>
        <row r="32">
          <cell r="A32" t="str">
            <v>OUI NON</v>
          </cell>
          <cell r="D32" t="str">
            <v>maitrise foncier</v>
          </cell>
        </row>
        <row r="33">
          <cell r="A33" t="str">
            <v xml:space="preserve">OUI </v>
          </cell>
          <cell r="D33" t="str">
            <v>non maitrisé</v>
          </cell>
        </row>
        <row r="34">
          <cell r="A34" t="str">
            <v>NON</v>
          </cell>
        </row>
        <row r="35">
          <cell r="D35" t="str">
            <v>sous compromis</v>
          </cell>
        </row>
        <row r="36">
          <cell r="D36" t="str">
            <v>acte signé</v>
          </cell>
        </row>
        <row r="37">
          <cell r="D37" t="str">
            <v>maitrisé</v>
          </cell>
        </row>
        <row r="38">
          <cell r="D38" t="str">
            <v>prob foncier</v>
          </cell>
        </row>
        <row r="40">
          <cell r="D40" t="str">
            <v>acq en DUP</v>
          </cell>
        </row>
        <row r="41">
          <cell r="D41" t="str">
            <v>autres</v>
          </cell>
        </row>
      </sheetData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- Process"/>
      <sheetName val="summary"/>
      <sheetName val="Modele"/>
      <sheetName val="Termination Values"/>
      <sheetName val="Schedules-Doc final-CSA"/>
      <sheetName val="Equity-Advance Rental-Set-Off"/>
      <sheetName val="Charts"/>
      <sheetName val="AIRCRAFT PRICE PAYMENT - CF 1"/>
      <sheetName val="AIRCRAFT PRICE PAYMENT - CF 2"/>
      <sheetName val="Cash Flows"/>
      <sheetName val="Fees Sharing"/>
      <sheetName val="BNP Paribas CF"/>
      <sheetName val="BNP Paribas margin"/>
      <sheetName val="Balance"/>
      <sheetName val="Declining Amort"/>
      <sheetName val="RBT Pur - Reco analytique"/>
      <sheetName val="RBT Global"/>
    </sheetNames>
    <sheetDataSet>
      <sheetData sheetId="0" refreshError="1"/>
      <sheetData sheetId="1" refreshError="1"/>
      <sheetData sheetId="2">
        <row r="6">
          <cell r="E6">
            <v>1.2825</v>
          </cell>
        </row>
        <row r="35">
          <cell r="E35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ép et Terr"/>
      <sheetName val="Calcul"/>
      <sheetName val="Calcul 2"/>
    </sheetNames>
    <sheetDataSet>
      <sheetData sheetId="0" refreshError="1">
        <row r="3">
          <cell r="B3">
            <v>2008</v>
          </cell>
          <cell r="C3">
            <v>2009</v>
          </cell>
          <cell r="D3">
            <v>2010</v>
          </cell>
          <cell r="E3">
            <v>2011</v>
          </cell>
          <cell r="F3">
            <v>2012</v>
          </cell>
          <cell r="G3">
            <v>2013</v>
          </cell>
          <cell r="H3">
            <v>2014</v>
          </cell>
          <cell r="I3">
            <v>2015</v>
          </cell>
          <cell r="J3">
            <v>2016</v>
          </cell>
          <cell r="K3">
            <v>2017</v>
          </cell>
        </row>
      </sheetData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isie"/>
      <sheetName val="Graphique"/>
      <sheetName val="Résultats"/>
      <sheetName val="Synthèse VAN TRI TRFP"/>
      <sheetName val="Saisie_Données_Obligatoires"/>
      <sheetName val="Calcul VAN TRI TRFP"/>
      <sheetName val="Saisie_Données_Facultatives"/>
    </sheetNames>
    <sheetDataSet>
      <sheetData sheetId="0" refreshError="1">
        <row r="17">
          <cell r="F17" t="str">
            <v xml:space="preserve"> LLTS</v>
          </cell>
        </row>
        <row r="26">
          <cell r="D26">
            <v>847437.92295999988</v>
          </cell>
          <cell r="F26">
            <v>830007.76</v>
          </cell>
        </row>
        <row r="29">
          <cell r="C29">
            <v>0.01</v>
          </cell>
        </row>
        <row r="31">
          <cell r="D31">
            <v>45893.759999999995</v>
          </cell>
        </row>
        <row r="38">
          <cell r="C38">
            <v>19</v>
          </cell>
        </row>
        <row r="39">
          <cell r="C39">
            <v>2</v>
          </cell>
        </row>
        <row r="40">
          <cell r="C40">
            <v>322.5</v>
          </cell>
        </row>
        <row r="41">
          <cell r="C41">
            <v>432.96</v>
          </cell>
        </row>
        <row r="48">
          <cell r="E48" t="e">
            <v>#NAME?</v>
          </cell>
          <cell r="F48">
            <v>1084926</v>
          </cell>
        </row>
        <row r="49">
          <cell r="F49">
            <v>1105968</v>
          </cell>
        </row>
        <row r="50">
          <cell r="E50" t="e">
            <v>#NAME?</v>
          </cell>
        </row>
        <row r="57">
          <cell r="D57">
            <v>0</v>
          </cell>
        </row>
        <row r="60">
          <cell r="F60">
            <v>-255496.92295999988</v>
          </cell>
        </row>
        <row r="61">
          <cell r="F61">
            <v>378596</v>
          </cell>
        </row>
        <row r="62">
          <cell r="F62">
            <v>0</v>
          </cell>
        </row>
        <row r="63">
          <cell r="F63">
            <v>0</v>
          </cell>
        </row>
        <row r="64">
          <cell r="C64">
            <v>3.3</v>
          </cell>
          <cell r="D64">
            <v>50</v>
          </cell>
        </row>
        <row r="68">
          <cell r="E68">
            <v>6</v>
          </cell>
        </row>
        <row r="70">
          <cell r="D70">
            <v>16796</v>
          </cell>
        </row>
        <row r="72">
          <cell r="D72">
            <v>41</v>
          </cell>
        </row>
        <row r="78">
          <cell r="C78">
            <v>39918</v>
          </cell>
        </row>
        <row r="79">
          <cell r="C79">
            <v>14</v>
          </cell>
        </row>
        <row r="82">
          <cell r="C82">
            <v>40816</v>
          </cell>
        </row>
        <row r="84">
          <cell r="C84">
            <v>3.3</v>
          </cell>
        </row>
        <row r="85">
          <cell r="C85">
            <v>5.0000000000000001E-3</v>
          </cell>
        </row>
        <row r="86">
          <cell r="C86">
            <v>40</v>
          </cell>
        </row>
        <row r="87">
          <cell r="D87">
            <v>900</v>
          </cell>
        </row>
        <row r="88">
          <cell r="D88">
            <v>250</v>
          </cell>
        </row>
        <row r="89">
          <cell r="C89">
            <v>0.6</v>
          </cell>
          <cell r="D89">
            <v>5</v>
          </cell>
        </row>
        <row r="90">
          <cell r="C90">
            <v>1.5</v>
          </cell>
        </row>
        <row r="91">
          <cell r="C91">
            <v>1.5</v>
          </cell>
        </row>
        <row r="92">
          <cell r="C92">
            <v>25</v>
          </cell>
          <cell r="D92">
            <v>500</v>
          </cell>
        </row>
        <row r="93">
          <cell r="C93">
            <v>2.5</v>
          </cell>
        </row>
        <row r="94">
          <cell r="C94">
            <v>2.5</v>
          </cell>
        </row>
        <row r="95">
          <cell r="C95">
            <v>2</v>
          </cell>
        </row>
        <row r="99">
          <cell r="F99">
            <v>0.03</v>
          </cell>
        </row>
        <row r="100">
          <cell r="F100">
            <v>26033.29</v>
          </cell>
        </row>
        <row r="101">
          <cell r="F101">
            <v>0.05</v>
          </cell>
        </row>
        <row r="102">
          <cell r="F102">
            <v>43388.82</v>
          </cell>
        </row>
        <row r="104">
          <cell r="F104">
            <v>43389</v>
          </cell>
        </row>
      </sheetData>
      <sheetData sheetId="1" refreshError="1"/>
      <sheetData sheetId="2" refreshError="1">
        <row r="1">
          <cell r="R1">
            <v>40359</v>
          </cell>
        </row>
        <row r="9">
          <cell r="CS9">
            <v>2011</v>
          </cell>
          <cell r="ET9">
            <v>0</v>
          </cell>
          <cell r="FD9">
            <v>1901</v>
          </cell>
          <cell r="FE9">
            <v>1901</v>
          </cell>
          <cell r="FF9">
            <v>1901</v>
          </cell>
          <cell r="FG9">
            <v>2011</v>
          </cell>
          <cell r="FH9">
            <v>1901</v>
          </cell>
          <cell r="FI9">
            <v>1901</v>
          </cell>
          <cell r="FJ9">
            <v>2011</v>
          </cell>
        </row>
        <row r="10">
          <cell r="ET10">
            <v>0.44176134875766382</v>
          </cell>
        </row>
        <row r="11">
          <cell r="ET11">
            <v>0</v>
          </cell>
        </row>
        <row r="12">
          <cell r="ET12">
            <v>0</v>
          </cell>
        </row>
        <row r="13">
          <cell r="G13">
            <v>3.4500000000000003E-2</v>
          </cell>
          <cell r="O13">
            <v>0</v>
          </cell>
          <cell r="ET13">
            <v>0</v>
          </cell>
        </row>
        <row r="14">
          <cell r="G14">
            <v>3.3000000000000002E-2</v>
          </cell>
          <cell r="O14">
            <v>40451</v>
          </cell>
        </row>
        <row r="18">
          <cell r="G18">
            <v>3.3000000000000002E-2</v>
          </cell>
          <cell r="O18">
            <v>40451</v>
          </cell>
        </row>
        <row r="19">
          <cell r="G19">
            <v>2.9499999999999998E-2</v>
          </cell>
          <cell r="O19">
            <v>0</v>
          </cell>
        </row>
        <row r="26">
          <cell r="J26">
            <v>0.02</v>
          </cell>
        </row>
        <row r="30">
          <cell r="H30">
            <v>262.65625</v>
          </cell>
          <cell r="J30">
            <v>2.5000000000000001E-2</v>
          </cell>
          <cell r="K30">
            <v>2.5000000000000001E-2</v>
          </cell>
        </row>
        <row r="31">
          <cell r="H31">
            <v>945.56249999999989</v>
          </cell>
        </row>
        <row r="32">
          <cell r="H32">
            <v>525.3125</v>
          </cell>
          <cell r="J32">
            <v>2.5000000000000001E-2</v>
          </cell>
          <cell r="K32">
            <v>2.5000000000000001E-2</v>
          </cell>
        </row>
        <row r="34">
          <cell r="H34">
            <v>6.0000000000000001E-3</v>
          </cell>
          <cell r="J34">
            <v>2.5000000000000001E-2</v>
          </cell>
        </row>
        <row r="39">
          <cell r="C39">
            <v>40359</v>
          </cell>
        </row>
        <row r="43">
          <cell r="H43">
            <v>45141.9156</v>
          </cell>
        </row>
        <row r="50">
          <cell r="AT50">
            <v>-813.82538903505076</v>
          </cell>
        </row>
        <row r="51">
          <cell r="AV51">
            <v>-492.67131086069423</v>
          </cell>
          <cell r="AX51">
            <v>37</v>
          </cell>
          <cell r="AY51">
            <v>-683.17332408760808</v>
          </cell>
          <cell r="BA51">
            <v>37</v>
          </cell>
        </row>
        <row r="61">
          <cell r="BV61">
            <v>49840</v>
          </cell>
          <cell r="BW61">
            <v>42551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unt (2)"/>
      <sheetName val="COROSSOL"/>
      <sheetName val="Sub COROSSOL"/>
      <sheetName val="Surfaces Corossol"/>
      <sheetName val="Hypothèses Investissement"/>
      <sheetName val="Données Exploitation"/>
      <sheetName val="Invest"/>
      <sheetName val="Loyers SCI"/>
      <sheetName val="SCI"/>
      <sheetName val="SCI bis"/>
      <sheetName val="Emprunt"/>
      <sheetName val="Rém Compte séquestre CPI"/>
      <sheetName val="Plans de Financement"/>
      <sheetName val="Schéma"/>
    </sheetNames>
    <sheetDataSet>
      <sheetData sheetId="0"/>
      <sheetData sheetId="1"/>
      <sheetData sheetId="2"/>
      <sheetData sheetId="3">
        <row r="15">
          <cell r="BC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</row>
        <row r="16">
          <cell r="BC16">
            <v>1</v>
          </cell>
          <cell r="BD16" t="str">
            <v>I</v>
          </cell>
          <cell r="BE16">
            <v>1</v>
          </cell>
          <cell r="BF16">
            <v>14</v>
          </cell>
          <cell r="BG16">
            <v>30</v>
          </cell>
          <cell r="BH16">
            <v>14</v>
          </cell>
          <cell r="BI16">
            <v>30</v>
          </cell>
          <cell r="BJ16">
            <v>14</v>
          </cell>
          <cell r="BK16">
            <v>30</v>
          </cell>
        </row>
        <row r="17">
          <cell r="BC17">
            <v>1.1000000000000001</v>
          </cell>
          <cell r="BD17" t="str">
            <v>I.bis</v>
          </cell>
          <cell r="BE17" t="str">
            <v>1b</v>
          </cell>
          <cell r="BF17">
            <v>28</v>
          </cell>
          <cell r="BG17">
            <v>50</v>
          </cell>
          <cell r="BH17">
            <v>25</v>
          </cell>
          <cell r="BI17">
            <v>52</v>
          </cell>
          <cell r="BJ17">
            <v>25</v>
          </cell>
          <cell r="BK17">
            <v>52</v>
          </cell>
        </row>
        <row r="18">
          <cell r="BC18">
            <v>1.5</v>
          </cell>
          <cell r="BD18" t="str">
            <v>I+v</v>
          </cell>
          <cell r="BE18" t="str">
            <v>1/2</v>
          </cell>
          <cell r="BF18">
            <v>14</v>
          </cell>
          <cell r="BG18">
            <v>30</v>
          </cell>
          <cell r="BH18">
            <v>14</v>
          </cell>
          <cell r="BI18">
            <v>30</v>
          </cell>
          <cell r="BJ18">
            <v>14</v>
          </cell>
          <cell r="BK18">
            <v>30</v>
          </cell>
        </row>
        <row r="19">
          <cell r="BC19">
            <v>1.6</v>
          </cell>
          <cell r="BD19" t="str">
            <v>I.bis+v</v>
          </cell>
          <cell r="BE19" t="str">
            <v>1b/2</v>
          </cell>
          <cell r="BF19">
            <v>28</v>
          </cell>
          <cell r="BG19">
            <v>50</v>
          </cell>
          <cell r="BH19">
            <v>25</v>
          </cell>
          <cell r="BI19">
            <v>52</v>
          </cell>
          <cell r="BJ19">
            <v>25</v>
          </cell>
          <cell r="BK19">
            <v>52</v>
          </cell>
        </row>
        <row r="20">
          <cell r="BC20">
            <v>2</v>
          </cell>
          <cell r="BD20" t="str">
            <v>II</v>
          </cell>
          <cell r="BE20" t="str">
            <v>2</v>
          </cell>
          <cell r="BF20">
            <v>42</v>
          </cell>
          <cell r="BG20">
            <v>70</v>
          </cell>
          <cell r="BH20">
            <v>42</v>
          </cell>
          <cell r="BI20">
            <v>64</v>
          </cell>
          <cell r="BJ20">
            <v>42</v>
          </cell>
          <cell r="BK20">
            <v>64</v>
          </cell>
        </row>
        <row r="21">
          <cell r="BC21">
            <v>2.5</v>
          </cell>
          <cell r="BD21" t="str">
            <v>II+v</v>
          </cell>
          <cell r="BE21" t="str">
            <v>2/3</v>
          </cell>
          <cell r="BF21">
            <v>56</v>
          </cell>
          <cell r="BG21">
            <v>85</v>
          </cell>
          <cell r="BH21">
            <v>55</v>
          </cell>
          <cell r="BI21">
            <v>90</v>
          </cell>
          <cell r="BJ21">
            <v>55</v>
          </cell>
          <cell r="BK21">
            <v>90</v>
          </cell>
        </row>
        <row r="22">
          <cell r="BC22">
            <v>3</v>
          </cell>
          <cell r="BD22" t="str">
            <v>III</v>
          </cell>
          <cell r="BE22" t="str">
            <v>3</v>
          </cell>
          <cell r="BF22">
            <v>56</v>
          </cell>
          <cell r="BG22">
            <v>85</v>
          </cell>
          <cell r="BH22">
            <v>55</v>
          </cell>
          <cell r="BI22">
            <v>90</v>
          </cell>
          <cell r="BJ22">
            <v>55</v>
          </cell>
          <cell r="BK22">
            <v>90</v>
          </cell>
        </row>
        <row r="23">
          <cell r="BC23">
            <v>3.5</v>
          </cell>
          <cell r="BD23" t="str">
            <v>III+v</v>
          </cell>
          <cell r="BE23" t="str">
            <v>3/4</v>
          </cell>
          <cell r="BF23">
            <v>66</v>
          </cell>
          <cell r="BG23">
            <v>100</v>
          </cell>
          <cell r="BH23">
            <v>66</v>
          </cell>
          <cell r="BI23">
            <v>104</v>
          </cell>
          <cell r="BJ23">
            <v>66</v>
          </cell>
          <cell r="BK23">
            <v>104</v>
          </cell>
        </row>
        <row r="24">
          <cell r="BC24">
            <v>4</v>
          </cell>
          <cell r="BD24" t="str">
            <v>IV</v>
          </cell>
          <cell r="BE24" t="str">
            <v>4</v>
          </cell>
          <cell r="BF24">
            <v>66</v>
          </cell>
          <cell r="BG24">
            <v>100</v>
          </cell>
          <cell r="BH24">
            <v>66</v>
          </cell>
          <cell r="BI24">
            <v>104</v>
          </cell>
          <cell r="BJ24">
            <v>66</v>
          </cell>
          <cell r="BK24">
            <v>104</v>
          </cell>
        </row>
        <row r="25">
          <cell r="BC25">
            <v>4.5</v>
          </cell>
          <cell r="BD25" t="str">
            <v>IV+v</v>
          </cell>
          <cell r="BE25" t="str">
            <v>4/5</v>
          </cell>
          <cell r="BF25">
            <v>76</v>
          </cell>
          <cell r="BG25">
            <v>115</v>
          </cell>
          <cell r="BH25">
            <v>80</v>
          </cell>
          <cell r="BI25">
            <v>126</v>
          </cell>
          <cell r="BJ25">
            <v>80</v>
          </cell>
          <cell r="BK25">
            <v>126</v>
          </cell>
        </row>
        <row r="26">
          <cell r="BC26">
            <v>5</v>
          </cell>
          <cell r="BD26" t="str">
            <v>V</v>
          </cell>
          <cell r="BE26" t="str">
            <v>5</v>
          </cell>
          <cell r="BF26">
            <v>76</v>
          </cell>
          <cell r="BG26">
            <v>115</v>
          </cell>
          <cell r="BH26">
            <v>80</v>
          </cell>
          <cell r="BI26">
            <v>126</v>
          </cell>
          <cell r="BJ26">
            <v>80</v>
          </cell>
          <cell r="BK26">
            <v>126</v>
          </cell>
        </row>
        <row r="27">
          <cell r="BC27">
            <v>5.5</v>
          </cell>
          <cell r="BD27" t="str">
            <v>V+v</v>
          </cell>
          <cell r="BE27" t="str">
            <v>5/6</v>
          </cell>
          <cell r="BF27">
            <v>86</v>
          </cell>
          <cell r="BG27">
            <v>130</v>
          </cell>
          <cell r="BH27">
            <v>90</v>
          </cell>
          <cell r="BI27">
            <v>148</v>
          </cell>
          <cell r="BJ27">
            <v>90</v>
          </cell>
          <cell r="BK27">
            <v>148</v>
          </cell>
        </row>
        <row r="28">
          <cell r="BC28">
            <v>6</v>
          </cell>
          <cell r="BD28" t="str">
            <v>VI</v>
          </cell>
          <cell r="BE28" t="str">
            <v>6</v>
          </cell>
          <cell r="BF28">
            <v>86</v>
          </cell>
          <cell r="BG28">
            <v>130</v>
          </cell>
          <cell r="BH28">
            <v>90</v>
          </cell>
          <cell r="BI28">
            <v>148</v>
          </cell>
          <cell r="BJ28">
            <v>90</v>
          </cell>
          <cell r="BK28">
            <v>148</v>
          </cell>
        </row>
        <row r="29">
          <cell r="BC29">
            <v>6.5</v>
          </cell>
          <cell r="BD29" t="str">
            <v>VI+v</v>
          </cell>
          <cell r="BE29" t="str">
            <v>6/7</v>
          </cell>
          <cell r="BF29">
            <v>96</v>
          </cell>
          <cell r="BG29">
            <v>145</v>
          </cell>
          <cell r="BH29">
            <v>110</v>
          </cell>
          <cell r="BI29">
            <v>176</v>
          </cell>
          <cell r="BJ29">
            <v>110</v>
          </cell>
          <cell r="BK29">
            <v>176</v>
          </cell>
        </row>
        <row r="30">
          <cell r="BC30">
            <v>7</v>
          </cell>
          <cell r="BD30" t="str">
            <v>VII</v>
          </cell>
          <cell r="BE30">
            <v>7</v>
          </cell>
          <cell r="BF30">
            <v>96</v>
          </cell>
          <cell r="BG30">
            <v>145</v>
          </cell>
          <cell r="BH30">
            <v>110</v>
          </cell>
          <cell r="BI30">
            <v>176</v>
          </cell>
          <cell r="BJ30">
            <v>110</v>
          </cell>
          <cell r="BK30">
            <v>176</v>
          </cell>
        </row>
        <row r="31">
          <cell r="BC31">
            <v>7.5</v>
          </cell>
          <cell r="BD31" t="str">
            <v>VII+v</v>
          </cell>
          <cell r="BE31" t="str">
            <v>7/8</v>
          </cell>
          <cell r="BF31">
            <v>106</v>
          </cell>
          <cell r="BG31">
            <v>160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</row>
        <row r="32">
          <cell r="BC32">
            <v>8</v>
          </cell>
          <cell r="BD32" t="str">
            <v>VIII</v>
          </cell>
          <cell r="BE32">
            <v>8</v>
          </cell>
          <cell r="BF32">
            <v>106</v>
          </cell>
          <cell r="BG32">
            <v>160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</row>
        <row r="63">
          <cell r="E63">
            <v>2027.32</v>
          </cell>
        </row>
        <row r="65">
          <cell r="E65">
            <v>948.6</v>
          </cell>
        </row>
        <row r="85">
          <cell r="D85" t="str">
            <v>1 368,64</v>
          </cell>
        </row>
      </sheetData>
      <sheetData sheetId="4">
        <row r="26">
          <cell r="I26">
            <v>4</v>
          </cell>
        </row>
        <row r="38">
          <cell r="J38">
            <v>0.4</v>
          </cell>
        </row>
        <row r="47">
          <cell r="D47">
            <v>1522434.4786581756</v>
          </cell>
        </row>
        <row r="50">
          <cell r="D50">
            <v>624199</v>
          </cell>
        </row>
        <row r="58">
          <cell r="C58">
            <v>0</v>
          </cell>
          <cell r="E58">
            <v>463120</v>
          </cell>
          <cell r="I58" t="str">
            <v>Semestriel</v>
          </cell>
        </row>
      </sheetData>
      <sheetData sheetId="5"/>
      <sheetData sheetId="6"/>
      <sheetData sheetId="7">
        <row r="1">
          <cell r="A1" t="str">
            <v>Annuel</v>
          </cell>
          <cell r="B1">
            <v>1</v>
          </cell>
          <cell r="C1">
            <v>2</v>
          </cell>
          <cell r="D1" t="str">
            <v>secteur libre</v>
          </cell>
          <cell r="E1">
            <v>5</v>
          </cell>
          <cell r="F1">
            <v>6</v>
          </cell>
        </row>
        <row r="2">
          <cell r="A2" t="str">
            <v>Mensuel</v>
          </cell>
          <cell r="B2">
            <v>12</v>
          </cell>
          <cell r="D2" t="str">
            <v>secteur intermédiaire</v>
          </cell>
          <cell r="E2">
            <v>6</v>
          </cell>
        </row>
        <row r="3">
          <cell r="A3" t="str">
            <v>Semestriel</v>
          </cell>
          <cell r="B3">
            <v>2</v>
          </cell>
        </row>
        <row r="4">
          <cell r="A4" t="str">
            <v>Trimestriel</v>
          </cell>
          <cell r="B4">
            <v>4</v>
          </cell>
        </row>
        <row r="11">
          <cell r="G11">
            <v>40178</v>
          </cell>
          <cell r="H11">
            <v>2009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</row>
        <row r="12">
          <cell r="F12">
            <v>0</v>
          </cell>
          <cell r="G12">
            <v>40359</v>
          </cell>
          <cell r="H12">
            <v>2010</v>
          </cell>
          <cell r="I12">
            <v>0</v>
          </cell>
          <cell r="J12">
            <v>0</v>
          </cell>
          <cell r="K12">
            <v>0</v>
          </cell>
          <cell r="L12">
            <v>761.26666666666665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</row>
        <row r="13">
          <cell r="B13" t="str">
            <v>Semestriel</v>
          </cell>
          <cell r="F13">
            <v>0</v>
          </cell>
          <cell r="G13">
            <v>40543</v>
          </cell>
          <cell r="H13">
            <v>2010</v>
          </cell>
          <cell r="I13">
            <v>0</v>
          </cell>
          <cell r="J13">
            <v>0</v>
          </cell>
          <cell r="K13">
            <v>0</v>
          </cell>
          <cell r="L13">
            <v>761.26666666666665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</row>
        <row r="14">
          <cell r="F14">
            <v>0</v>
          </cell>
          <cell r="G14">
            <v>40724</v>
          </cell>
          <cell r="H14">
            <v>2011</v>
          </cell>
          <cell r="I14">
            <v>0</v>
          </cell>
          <cell r="J14">
            <v>0</v>
          </cell>
          <cell r="K14">
            <v>0</v>
          </cell>
          <cell r="L14">
            <v>761.26666666666665</v>
          </cell>
          <cell r="M14">
            <v>0</v>
          </cell>
          <cell r="N14">
            <v>0</v>
          </cell>
          <cell r="O14">
            <v>0</v>
          </cell>
          <cell r="P14">
            <v>8100</v>
          </cell>
          <cell r="Q14">
            <v>2250</v>
          </cell>
          <cell r="R14">
            <v>0</v>
          </cell>
          <cell r="S14">
            <v>0</v>
          </cell>
        </row>
        <row r="15">
          <cell r="F15">
            <v>1</v>
          </cell>
          <cell r="G15">
            <v>40908</v>
          </cell>
          <cell r="H15">
            <v>2011</v>
          </cell>
          <cell r="I15">
            <v>36083.646143999998</v>
          </cell>
          <cell r="J15">
            <v>36083.646143999998</v>
          </cell>
          <cell r="K15">
            <v>0</v>
          </cell>
          <cell r="L15">
            <v>761.26666666666665</v>
          </cell>
          <cell r="M15">
            <v>7216.7292287999999</v>
          </cell>
          <cell r="N15">
            <v>721.67292287999999</v>
          </cell>
          <cell r="O15">
            <v>0</v>
          </cell>
          <cell r="P15">
            <v>8100</v>
          </cell>
          <cell r="Q15">
            <v>2250</v>
          </cell>
          <cell r="R15">
            <v>0</v>
          </cell>
          <cell r="S15">
            <v>0</v>
          </cell>
        </row>
        <row r="16">
          <cell r="F16">
            <v>2</v>
          </cell>
          <cell r="G16">
            <v>41090</v>
          </cell>
          <cell r="H16">
            <v>2012</v>
          </cell>
          <cell r="I16">
            <v>36083.646143999998</v>
          </cell>
          <cell r="J16">
            <v>36083.646143999998</v>
          </cell>
          <cell r="K16">
            <v>0</v>
          </cell>
          <cell r="L16">
            <v>761.26666666666665</v>
          </cell>
          <cell r="M16">
            <v>7216.7292287999999</v>
          </cell>
          <cell r="N16">
            <v>721.67292287999999</v>
          </cell>
          <cell r="O16">
            <v>0</v>
          </cell>
          <cell r="P16">
            <v>8302.5</v>
          </cell>
          <cell r="Q16">
            <v>2306.25</v>
          </cell>
          <cell r="R16">
            <v>0</v>
          </cell>
          <cell r="S16">
            <v>0</v>
          </cell>
        </row>
        <row r="17">
          <cell r="F17">
            <v>3</v>
          </cell>
          <cell r="G17">
            <v>41274</v>
          </cell>
          <cell r="H17">
            <v>2012</v>
          </cell>
          <cell r="I17">
            <v>36805.319066880002</v>
          </cell>
          <cell r="J17">
            <v>36805.319066880002</v>
          </cell>
          <cell r="K17">
            <v>0</v>
          </cell>
          <cell r="L17">
            <v>761.26666666666665</v>
          </cell>
          <cell r="M17">
            <v>7361.0638133760003</v>
          </cell>
          <cell r="N17">
            <v>736.10638133760006</v>
          </cell>
          <cell r="O17">
            <v>0</v>
          </cell>
          <cell r="P17">
            <v>8302.5</v>
          </cell>
          <cell r="Q17">
            <v>2306.25</v>
          </cell>
          <cell r="R17">
            <v>0</v>
          </cell>
          <cell r="S17">
            <v>0</v>
          </cell>
        </row>
        <row r="18">
          <cell r="F18">
            <v>4</v>
          </cell>
          <cell r="G18">
            <v>41455</v>
          </cell>
          <cell r="H18">
            <v>2013</v>
          </cell>
          <cell r="I18">
            <v>36805.319066880002</v>
          </cell>
          <cell r="J18">
            <v>36805.319066880002</v>
          </cell>
          <cell r="K18">
            <v>0</v>
          </cell>
          <cell r="L18">
            <v>761.26666666666665</v>
          </cell>
          <cell r="M18">
            <v>7361.0638133760003</v>
          </cell>
          <cell r="N18">
            <v>736.10638133760006</v>
          </cell>
          <cell r="O18">
            <v>0</v>
          </cell>
          <cell r="P18">
            <v>8510.0625</v>
          </cell>
          <cell r="Q18">
            <v>2363.90625</v>
          </cell>
          <cell r="R18">
            <v>0</v>
          </cell>
          <cell r="S18">
            <v>0</v>
          </cell>
        </row>
        <row r="19">
          <cell r="F19">
            <v>5</v>
          </cell>
          <cell r="G19">
            <v>41639</v>
          </cell>
          <cell r="H19">
            <v>2013</v>
          </cell>
          <cell r="I19">
            <v>37541.425448217604</v>
          </cell>
          <cell r="J19">
            <v>37541.425448217604</v>
          </cell>
          <cell r="K19">
            <v>0</v>
          </cell>
          <cell r="L19">
            <v>761.26666666666665</v>
          </cell>
          <cell r="M19">
            <v>7508.2850896435211</v>
          </cell>
          <cell r="N19">
            <v>750.82850896435207</v>
          </cell>
          <cell r="O19">
            <v>0</v>
          </cell>
          <cell r="P19">
            <v>8510.0625</v>
          </cell>
          <cell r="Q19">
            <v>2363.90625</v>
          </cell>
          <cell r="R19">
            <v>0</v>
          </cell>
          <cell r="S19">
            <v>0</v>
          </cell>
        </row>
        <row r="20">
          <cell r="F20">
            <v>6</v>
          </cell>
          <cell r="G20">
            <v>41820</v>
          </cell>
          <cell r="H20">
            <v>2014</v>
          </cell>
          <cell r="I20">
            <v>37541.425448217604</v>
          </cell>
          <cell r="J20">
            <v>37541.425448217604</v>
          </cell>
          <cell r="K20">
            <v>0</v>
          </cell>
          <cell r="L20">
            <v>761.26666666666665</v>
          </cell>
          <cell r="M20">
            <v>7508.2850896435211</v>
          </cell>
          <cell r="N20">
            <v>750.82850896435207</v>
          </cell>
          <cell r="O20">
            <v>0</v>
          </cell>
          <cell r="P20">
            <v>8722.8140624999996</v>
          </cell>
          <cell r="Q20">
            <v>2423.00390625</v>
          </cell>
          <cell r="R20">
            <v>0</v>
          </cell>
          <cell r="S20">
            <v>0</v>
          </cell>
        </row>
        <row r="21">
          <cell r="F21">
            <v>7</v>
          </cell>
          <cell r="G21">
            <v>42004</v>
          </cell>
          <cell r="H21">
            <v>2014</v>
          </cell>
          <cell r="I21">
            <v>38292.253957181958</v>
          </cell>
          <cell r="J21">
            <v>38292.253957181958</v>
          </cell>
          <cell r="K21">
            <v>0</v>
          </cell>
          <cell r="L21">
            <v>761.26666666666665</v>
          </cell>
          <cell r="M21">
            <v>7658.4507914363921</v>
          </cell>
          <cell r="N21">
            <v>765.84507914363917</v>
          </cell>
          <cell r="O21">
            <v>0</v>
          </cell>
          <cell r="P21">
            <v>8722.8140624999996</v>
          </cell>
          <cell r="Q21">
            <v>2423.00390625</v>
          </cell>
          <cell r="R21">
            <v>0</v>
          </cell>
          <cell r="S21">
            <v>0</v>
          </cell>
        </row>
        <row r="22">
          <cell r="F22">
            <v>8</v>
          </cell>
          <cell r="G22">
            <v>42185</v>
          </cell>
          <cell r="H22">
            <v>2015</v>
          </cell>
          <cell r="I22">
            <v>38292.253957181958</v>
          </cell>
          <cell r="J22">
            <v>38292.253957181958</v>
          </cell>
          <cell r="K22">
            <v>0</v>
          </cell>
          <cell r="L22">
            <v>761.26666666666665</v>
          </cell>
          <cell r="M22">
            <v>7658.4507914363921</v>
          </cell>
          <cell r="N22">
            <v>765.84507914363917</v>
          </cell>
          <cell r="O22">
            <v>0</v>
          </cell>
          <cell r="P22">
            <v>8940.8844140624988</v>
          </cell>
          <cell r="Q22">
            <v>2483.5790039062499</v>
          </cell>
          <cell r="R22">
            <v>0</v>
          </cell>
          <cell r="S22">
            <v>0</v>
          </cell>
        </row>
        <row r="23">
          <cell r="F23">
            <v>9</v>
          </cell>
          <cell r="G23">
            <v>42369</v>
          </cell>
          <cell r="H23">
            <v>2015</v>
          </cell>
          <cell r="I23">
            <v>39058.099036325599</v>
          </cell>
          <cell r="J23">
            <v>39058.099036325599</v>
          </cell>
          <cell r="K23">
            <v>0</v>
          </cell>
          <cell r="L23">
            <v>761.26666666666665</v>
          </cell>
          <cell r="M23">
            <v>7811.6198072651205</v>
          </cell>
          <cell r="N23">
            <v>781.16198072651196</v>
          </cell>
          <cell r="O23">
            <v>0</v>
          </cell>
          <cell r="P23">
            <v>8940.8844140624988</v>
          </cell>
          <cell r="Q23">
            <v>2483.5790039062499</v>
          </cell>
          <cell r="R23">
            <v>0</v>
          </cell>
          <cell r="S23">
            <v>0</v>
          </cell>
        </row>
        <row r="24">
          <cell r="F24">
            <v>10</v>
          </cell>
          <cell r="G24">
            <v>42551</v>
          </cell>
          <cell r="H24">
            <v>2016</v>
          </cell>
          <cell r="I24">
            <v>39058.099036325599</v>
          </cell>
          <cell r="J24">
            <v>39058.099036325599</v>
          </cell>
          <cell r="K24">
            <v>0</v>
          </cell>
          <cell r="L24">
            <v>761.26666666666665</v>
          </cell>
          <cell r="M24">
            <v>7811.6198072651205</v>
          </cell>
          <cell r="N24">
            <v>781.16198072651196</v>
          </cell>
          <cell r="O24">
            <v>0</v>
          </cell>
          <cell r="P24">
            <v>9164.4065244140602</v>
          </cell>
          <cell r="Q24">
            <v>2545.6684790039058</v>
          </cell>
          <cell r="R24">
            <v>0</v>
          </cell>
          <cell r="S24">
            <v>0</v>
          </cell>
        </row>
        <row r="25">
          <cell r="F25">
            <v>11</v>
          </cell>
          <cell r="G25">
            <v>42735</v>
          </cell>
          <cell r="H25">
            <v>2016</v>
          </cell>
          <cell r="I25">
            <v>39839.261017052115</v>
          </cell>
          <cell r="J25">
            <v>39839.261017052115</v>
          </cell>
          <cell r="K25">
            <v>0</v>
          </cell>
          <cell r="L25">
            <v>761.26666666666665</v>
          </cell>
          <cell r="M25">
            <v>7967.8522034104235</v>
          </cell>
          <cell r="N25">
            <v>796.7852203410423</v>
          </cell>
          <cell r="O25">
            <v>4625.7845422465316</v>
          </cell>
          <cell r="P25">
            <v>9164.4065244140602</v>
          </cell>
          <cell r="Q25">
            <v>2545.6684790039058</v>
          </cell>
          <cell r="R25">
            <v>0</v>
          </cell>
          <cell r="S25">
            <v>0</v>
          </cell>
        </row>
        <row r="26">
          <cell r="F26">
            <v>12</v>
          </cell>
          <cell r="G26">
            <v>42916</v>
          </cell>
          <cell r="H26">
            <v>2017</v>
          </cell>
          <cell r="I26">
            <v>39839.261017052115</v>
          </cell>
          <cell r="J26">
            <v>39839.261017052115</v>
          </cell>
          <cell r="K26">
            <v>0</v>
          </cell>
          <cell r="L26">
            <v>761.26666666666665</v>
          </cell>
          <cell r="M26">
            <v>7967.8522034104235</v>
          </cell>
          <cell r="N26">
            <v>796.7852203410423</v>
          </cell>
          <cell r="O26">
            <v>4625.7845422465316</v>
          </cell>
          <cell r="P26">
            <v>9393.5166875244104</v>
          </cell>
          <cell r="Q26">
            <v>2609.310190979003</v>
          </cell>
          <cell r="R26">
            <v>0</v>
          </cell>
          <cell r="S26">
            <v>0</v>
          </cell>
        </row>
        <row r="27">
          <cell r="F27">
            <v>13</v>
          </cell>
          <cell r="G27">
            <v>43100</v>
          </cell>
          <cell r="H27">
            <v>2017</v>
          </cell>
          <cell r="I27">
            <v>40636.046237393159</v>
          </cell>
          <cell r="J27">
            <v>40636.046237393159</v>
          </cell>
          <cell r="K27">
            <v>0</v>
          </cell>
          <cell r="L27">
            <v>0</v>
          </cell>
          <cell r="M27">
            <v>8127.2092474786323</v>
          </cell>
          <cell r="N27">
            <v>812.72092474786314</v>
          </cell>
          <cell r="O27">
            <v>4741.4291558026944</v>
          </cell>
          <cell r="P27">
            <v>9393.5166875244104</v>
          </cell>
          <cell r="Q27">
            <v>2609.310190979003</v>
          </cell>
          <cell r="R27">
            <v>0</v>
          </cell>
          <cell r="S27">
            <v>0</v>
          </cell>
        </row>
        <row r="28">
          <cell r="F28">
            <v>14</v>
          </cell>
          <cell r="G28">
            <v>43281</v>
          </cell>
          <cell r="H28">
            <v>2018</v>
          </cell>
          <cell r="I28">
            <v>40636.046237393159</v>
          </cell>
          <cell r="J28">
            <v>40636.046237393159</v>
          </cell>
          <cell r="K28">
            <v>0</v>
          </cell>
          <cell r="L28">
            <v>0</v>
          </cell>
          <cell r="M28">
            <v>8127.2092474786323</v>
          </cell>
          <cell r="N28">
            <v>812.72092474786314</v>
          </cell>
          <cell r="O28">
            <v>4741.4291558026944</v>
          </cell>
          <cell r="P28">
            <v>9628.3546047125201</v>
          </cell>
          <cell r="Q28">
            <v>2674.5429457534779</v>
          </cell>
          <cell r="R28">
            <v>0</v>
          </cell>
          <cell r="S28">
            <v>0</v>
          </cell>
        </row>
        <row r="29">
          <cell r="F29">
            <v>15</v>
          </cell>
          <cell r="G29">
            <v>43465</v>
          </cell>
          <cell r="H29">
            <v>2018</v>
          </cell>
          <cell r="I29">
            <v>41448.767162141019</v>
          </cell>
          <cell r="J29">
            <v>41448.767162141019</v>
          </cell>
          <cell r="K29">
            <v>0</v>
          </cell>
          <cell r="L29">
            <v>0</v>
          </cell>
          <cell r="M29">
            <v>8289.7534324282042</v>
          </cell>
          <cell r="N29">
            <v>828.97534324282037</v>
          </cell>
          <cell r="O29">
            <v>4859.9648846977616</v>
          </cell>
          <cell r="P29">
            <v>9628.3546047125201</v>
          </cell>
          <cell r="Q29">
            <v>2674.5429457534779</v>
          </cell>
          <cell r="R29">
            <v>0</v>
          </cell>
          <cell r="S29">
            <v>0</v>
          </cell>
        </row>
        <row r="30">
          <cell r="F30">
            <v>16</v>
          </cell>
          <cell r="G30">
            <v>43646</v>
          </cell>
          <cell r="H30">
            <v>2019</v>
          </cell>
          <cell r="I30">
            <v>41448.767162141019</v>
          </cell>
          <cell r="J30">
            <v>41448.767162141019</v>
          </cell>
          <cell r="K30">
            <v>0</v>
          </cell>
          <cell r="L30">
            <v>0</v>
          </cell>
          <cell r="M30">
            <v>8289.7534324282042</v>
          </cell>
          <cell r="N30">
            <v>828.97534324282037</v>
          </cell>
          <cell r="O30">
            <v>4859.9648846977616</v>
          </cell>
          <cell r="P30">
            <v>9869.0634698303329</v>
          </cell>
          <cell r="Q30">
            <v>2741.4065193973147</v>
          </cell>
          <cell r="R30">
            <v>0</v>
          </cell>
          <cell r="S30">
            <v>0</v>
          </cell>
        </row>
        <row r="31">
          <cell r="F31">
            <v>17</v>
          </cell>
          <cell r="G31">
            <v>43830</v>
          </cell>
          <cell r="H31">
            <v>2019</v>
          </cell>
          <cell r="I31">
            <v>42277.742505383838</v>
          </cell>
          <cell r="J31">
            <v>42277.742505383838</v>
          </cell>
          <cell r="K31">
            <v>0</v>
          </cell>
          <cell r="L31">
            <v>0</v>
          </cell>
          <cell r="M31">
            <v>8455.5485010767679</v>
          </cell>
          <cell r="N31">
            <v>845.55485010767677</v>
          </cell>
          <cell r="O31">
            <v>4981.4640068152048</v>
          </cell>
          <cell r="P31">
            <v>9869.0634698303329</v>
          </cell>
          <cell r="Q31">
            <v>2741.4065193973147</v>
          </cell>
          <cell r="R31">
            <v>0</v>
          </cell>
          <cell r="S31">
            <v>0</v>
          </cell>
        </row>
        <row r="32">
          <cell r="F32">
            <v>18</v>
          </cell>
          <cell r="G32">
            <v>44012</v>
          </cell>
          <cell r="H32">
            <v>2020</v>
          </cell>
          <cell r="I32">
            <v>42277.742505383838</v>
          </cell>
          <cell r="J32">
            <v>42277.742505383838</v>
          </cell>
          <cell r="K32">
            <v>0</v>
          </cell>
          <cell r="L32">
            <v>0</v>
          </cell>
          <cell r="M32">
            <v>8455.5485010767679</v>
          </cell>
          <cell r="N32">
            <v>845.55485010767677</v>
          </cell>
          <cell r="O32">
            <v>4981.4640068152048</v>
          </cell>
          <cell r="P32">
            <v>10115.79005657609</v>
          </cell>
          <cell r="Q32">
            <v>2809.9416823822471</v>
          </cell>
          <cell r="R32">
            <v>0</v>
          </cell>
          <cell r="S32">
            <v>0</v>
          </cell>
        </row>
        <row r="33">
          <cell r="F33">
            <v>19</v>
          </cell>
          <cell r="G33">
            <v>44196</v>
          </cell>
          <cell r="H33">
            <v>2020</v>
          </cell>
          <cell r="I33">
            <v>43123.297355491515</v>
          </cell>
          <cell r="J33">
            <v>43123.297355491515</v>
          </cell>
          <cell r="K33">
            <v>0</v>
          </cell>
          <cell r="L33">
            <v>0</v>
          </cell>
          <cell r="M33">
            <v>8624.6594710983027</v>
          </cell>
          <cell r="N33">
            <v>862.46594710983027</v>
          </cell>
          <cell r="O33">
            <v>5106.0006069855845</v>
          </cell>
          <cell r="P33">
            <v>10115.79005657609</v>
          </cell>
          <cell r="Q33">
            <v>2809.9416823822471</v>
          </cell>
          <cell r="R33">
            <v>0</v>
          </cell>
          <cell r="S33">
            <v>0</v>
          </cell>
        </row>
        <row r="34">
          <cell r="F34">
            <v>20</v>
          </cell>
          <cell r="G34">
            <v>44377</v>
          </cell>
          <cell r="H34">
            <v>2021</v>
          </cell>
          <cell r="I34">
            <v>43123.297355491515</v>
          </cell>
          <cell r="J34">
            <v>43123.297355491515</v>
          </cell>
          <cell r="K34">
            <v>0</v>
          </cell>
          <cell r="L34">
            <v>0</v>
          </cell>
          <cell r="M34">
            <v>8624.6594710983027</v>
          </cell>
          <cell r="N34">
            <v>862.46594710983027</v>
          </cell>
          <cell r="O34">
            <v>5106.0006069855845</v>
          </cell>
          <cell r="P34">
            <v>10368.684807990492</v>
          </cell>
          <cell r="Q34">
            <v>2880.1902244418029</v>
          </cell>
          <cell r="R34">
            <v>0</v>
          </cell>
          <cell r="S34">
            <v>0</v>
          </cell>
        </row>
        <row r="35">
          <cell r="F35">
            <v>21</v>
          </cell>
          <cell r="G35">
            <v>44561</v>
          </cell>
          <cell r="H35">
            <v>2021</v>
          </cell>
          <cell r="I35">
            <v>43985.763302601343</v>
          </cell>
          <cell r="J35">
            <v>43985.763302601343</v>
          </cell>
          <cell r="K35">
            <v>0</v>
          </cell>
          <cell r="L35">
            <v>0</v>
          </cell>
          <cell r="M35">
            <v>8797.1526605202689</v>
          </cell>
          <cell r="N35">
            <v>879.71526605202689</v>
          </cell>
          <cell r="O35">
            <v>5233.650622160224</v>
          </cell>
          <cell r="P35">
            <v>10368.684807990492</v>
          </cell>
          <cell r="Q35">
            <v>2880.1902244418029</v>
          </cell>
          <cell r="R35">
            <v>0</v>
          </cell>
          <cell r="S35">
            <v>0</v>
          </cell>
        </row>
        <row r="36">
          <cell r="F36">
            <v>22</v>
          </cell>
          <cell r="G36">
            <v>44742</v>
          </cell>
          <cell r="H36">
            <v>2022</v>
          </cell>
          <cell r="I36">
            <v>43985.763302601343</v>
          </cell>
          <cell r="J36">
            <v>43985.763302601343</v>
          </cell>
          <cell r="K36">
            <v>0</v>
          </cell>
          <cell r="L36">
            <v>0</v>
          </cell>
          <cell r="M36">
            <v>8797.1526605202689</v>
          </cell>
          <cell r="N36">
            <v>879.71526605202689</v>
          </cell>
          <cell r="O36">
            <v>5233.650622160224</v>
          </cell>
          <cell r="P36">
            <v>10627.901928190253</v>
          </cell>
          <cell r="Q36">
            <v>2952.1949800528478</v>
          </cell>
          <cell r="R36">
            <v>0</v>
          </cell>
          <cell r="S36">
            <v>0</v>
          </cell>
        </row>
        <row r="37">
          <cell r="F37">
            <v>23</v>
          </cell>
          <cell r="G37">
            <v>44926</v>
          </cell>
          <cell r="H37">
            <v>2022</v>
          </cell>
          <cell r="I37">
            <v>44865.478568653372</v>
          </cell>
          <cell r="J37">
            <v>44865.478568653372</v>
          </cell>
          <cell r="K37">
            <v>0</v>
          </cell>
          <cell r="L37">
            <v>0</v>
          </cell>
          <cell r="M37">
            <v>8973.0957137306741</v>
          </cell>
          <cell r="N37">
            <v>897.30957137306746</v>
          </cell>
          <cell r="O37">
            <v>5364.4918877142291</v>
          </cell>
          <cell r="P37">
            <v>10627.901928190253</v>
          </cell>
          <cell r="Q37">
            <v>2952.1949800528478</v>
          </cell>
          <cell r="R37">
            <v>0</v>
          </cell>
          <cell r="S37">
            <v>0</v>
          </cell>
        </row>
        <row r="38">
          <cell r="F38">
            <v>24</v>
          </cell>
          <cell r="G38">
            <v>45107</v>
          </cell>
          <cell r="H38">
            <v>2023</v>
          </cell>
          <cell r="I38">
            <v>44865.478568653372</v>
          </cell>
          <cell r="J38">
            <v>44865.478568653372</v>
          </cell>
          <cell r="K38">
            <v>0</v>
          </cell>
          <cell r="L38">
            <v>0</v>
          </cell>
          <cell r="M38">
            <v>8973.0957137306741</v>
          </cell>
          <cell r="N38">
            <v>897.30957137306746</v>
          </cell>
          <cell r="O38">
            <v>5364.4918877142291</v>
          </cell>
          <cell r="P38">
            <v>10893.599476395008</v>
          </cell>
          <cell r="Q38">
            <v>3025.9998545541689</v>
          </cell>
          <cell r="R38">
            <v>0</v>
          </cell>
          <cell r="S38">
            <v>0</v>
          </cell>
        </row>
        <row r="39">
          <cell r="F39">
            <v>25</v>
          </cell>
          <cell r="G39">
            <v>45291</v>
          </cell>
          <cell r="H39">
            <v>2023</v>
          </cell>
          <cell r="I39">
            <v>45762.788140026438</v>
          </cell>
          <cell r="J39">
            <v>45762.788140026438</v>
          </cell>
          <cell r="K39">
            <v>0</v>
          </cell>
          <cell r="L39">
            <v>0</v>
          </cell>
          <cell r="M39">
            <v>9152.5576280052883</v>
          </cell>
          <cell r="N39">
            <v>915.25576280052883</v>
          </cell>
          <cell r="O39">
            <v>5498.6041849070843</v>
          </cell>
          <cell r="P39">
            <v>10893.599476395008</v>
          </cell>
          <cell r="Q39">
            <v>3025.9998545541689</v>
          </cell>
          <cell r="R39">
            <v>0</v>
          </cell>
          <cell r="S39">
            <v>0</v>
          </cell>
        </row>
        <row r="40">
          <cell r="F40">
            <v>26</v>
          </cell>
          <cell r="G40">
            <v>45473</v>
          </cell>
          <cell r="H40">
            <v>2024</v>
          </cell>
          <cell r="I40">
            <v>45762.788140026438</v>
          </cell>
          <cell r="J40">
            <v>45762.788140026438</v>
          </cell>
          <cell r="K40">
            <v>0</v>
          </cell>
          <cell r="L40">
            <v>0</v>
          </cell>
          <cell r="M40">
            <v>9152.5576280052883</v>
          </cell>
          <cell r="N40">
            <v>915.25576280052883</v>
          </cell>
          <cell r="O40">
            <v>5498.6041849070843</v>
          </cell>
          <cell r="P40">
            <v>11165.939463304881</v>
          </cell>
          <cell r="Q40">
            <v>3101.6498509180228</v>
          </cell>
          <cell r="R40">
            <v>0</v>
          </cell>
          <cell r="S40">
            <v>0</v>
          </cell>
        </row>
        <row r="41">
          <cell r="F41">
            <v>27</v>
          </cell>
          <cell r="G41">
            <v>45657</v>
          </cell>
          <cell r="H41">
            <v>2024</v>
          </cell>
          <cell r="I41">
            <v>46678.043902826968</v>
          </cell>
          <cell r="J41">
            <v>46678.043902826968</v>
          </cell>
          <cell r="K41">
            <v>0</v>
          </cell>
          <cell r="L41">
            <v>0</v>
          </cell>
          <cell r="M41">
            <v>9335.6087805653933</v>
          </cell>
          <cell r="N41">
            <v>933.56087805653942</v>
          </cell>
          <cell r="O41">
            <v>5636.0692895297607</v>
          </cell>
          <cell r="P41">
            <v>11165.939463304881</v>
          </cell>
          <cell r="Q41">
            <v>3101.6498509180228</v>
          </cell>
          <cell r="R41">
            <v>0</v>
          </cell>
          <cell r="S41">
            <v>0</v>
          </cell>
        </row>
        <row r="42">
          <cell r="F42">
            <v>28</v>
          </cell>
          <cell r="G42">
            <v>45838</v>
          </cell>
          <cell r="H42">
            <v>2025</v>
          </cell>
          <cell r="I42">
            <v>46678.043902826968</v>
          </cell>
          <cell r="J42">
            <v>46678.043902826968</v>
          </cell>
          <cell r="K42">
            <v>0</v>
          </cell>
          <cell r="L42">
            <v>0</v>
          </cell>
          <cell r="M42">
            <v>9335.6087805653933</v>
          </cell>
          <cell r="N42">
            <v>933.56087805653942</v>
          </cell>
          <cell r="O42">
            <v>5636.0692895297607</v>
          </cell>
          <cell r="P42">
            <v>11445.087949887502</v>
          </cell>
          <cell r="Q42">
            <v>3179.1910971909733</v>
          </cell>
          <cell r="R42">
            <v>0</v>
          </cell>
          <cell r="S42">
            <v>0</v>
          </cell>
        </row>
        <row r="43">
          <cell r="F43">
            <v>29</v>
          </cell>
          <cell r="G43">
            <v>46022</v>
          </cell>
          <cell r="H43">
            <v>2025</v>
          </cell>
          <cell r="I43">
            <v>47611.604780883506</v>
          </cell>
          <cell r="J43">
            <v>47611.604780883506</v>
          </cell>
          <cell r="K43">
            <v>0</v>
          </cell>
          <cell r="L43">
            <v>0</v>
          </cell>
          <cell r="M43">
            <v>9522.3209561767017</v>
          </cell>
          <cell r="N43">
            <v>952.2320956176701</v>
          </cell>
          <cell r="O43">
            <v>5776.971021768004</v>
          </cell>
          <cell r="P43">
            <v>11445.087949887502</v>
          </cell>
          <cell r="Q43">
            <v>3179.1910971909733</v>
          </cell>
          <cell r="R43">
            <v>0</v>
          </cell>
          <cell r="S43">
            <v>0</v>
          </cell>
        </row>
        <row r="44">
          <cell r="F44">
            <v>30</v>
          </cell>
          <cell r="G44">
            <v>46203</v>
          </cell>
          <cell r="H44">
            <v>2026</v>
          </cell>
          <cell r="I44">
            <v>47611.604780883506</v>
          </cell>
          <cell r="J44">
            <v>47611.604780883506</v>
          </cell>
          <cell r="K44">
            <v>0</v>
          </cell>
          <cell r="L44">
            <v>0</v>
          </cell>
          <cell r="M44">
            <v>9522.3209561767017</v>
          </cell>
          <cell r="N44">
            <v>952.2320956176701</v>
          </cell>
          <cell r="O44">
            <v>5776.971021768004</v>
          </cell>
          <cell r="P44">
            <v>11731.215148634688</v>
          </cell>
          <cell r="Q44">
            <v>3258.6708746207473</v>
          </cell>
          <cell r="R44">
            <v>0</v>
          </cell>
          <cell r="S44">
            <v>0</v>
          </cell>
        </row>
        <row r="45">
          <cell r="F45">
            <v>31</v>
          </cell>
          <cell r="G45">
            <v>46387</v>
          </cell>
          <cell r="H45">
            <v>2026</v>
          </cell>
          <cell r="I45">
            <v>48563.836876501176</v>
          </cell>
          <cell r="J45">
            <v>48563.836876501176</v>
          </cell>
          <cell r="K45">
            <v>0</v>
          </cell>
          <cell r="L45">
            <v>0</v>
          </cell>
          <cell r="M45">
            <v>9712.7673753002364</v>
          </cell>
          <cell r="N45">
            <v>971.27673753002352</v>
          </cell>
          <cell r="O45">
            <v>5921.3952973122032</v>
          </cell>
          <cell r="P45">
            <v>11731.215148634688</v>
          </cell>
          <cell r="Q45">
            <v>3258.6708746207473</v>
          </cell>
          <cell r="R45">
            <v>0</v>
          </cell>
          <cell r="S45">
            <v>0</v>
          </cell>
        </row>
        <row r="46">
          <cell r="F46">
            <v>32</v>
          </cell>
          <cell r="G46">
            <v>46568</v>
          </cell>
          <cell r="H46">
            <v>2027</v>
          </cell>
          <cell r="I46">
            <v>48563.836876501176</v>
          </cell>
          <cell r="J46">
            <v>48563.836876501176</v>
          </cell>
          <cell r="K46">
            <v>0</v>
          </cell>
          <cell r="L46">
            <v>0</v>
          </cell>
          <cell r="M46">
            <v>9712.7673753002364</v>
          </cell>
          <cell r="N46">
            <v>971.27673753002352</v>
          </cell>
          <cell r="O46">
            <v>5921.3952973122032</v>
          </cell>
          <cell r="P46">
            <v>12024.495527350555</v>
          </cell>
          <cell r="Q46">
            <v>3340.1376464862656</v>
          </cell>
          <cell r="R46">
            <v>0</v>
          </cell>
          <cell r="S46">
            <v>0</v>
          </cell>
        </row>
        <row r="47">
          <cell r="F47">
            <v>33</v>
          </cell>
          <cell r="G47">
            <v>46752</v>
          </cell>
          <cell r="H47">
            <v>2027</v>
          </cell>
          <cell r="I47">
            <v>49535.113614031201</v>
          </cell>
          <cell r="J47">
            <v>49535.113614031201</v>
          </cell>
          <cell r="K47">
            <v>0</v>
          </cell>
          <cell r="L47">
            <v>0</v>
          </cell>
          <cell r="M47">
            <v>9907.0227228062413</v>
          </cell>
          <cell r="N47">
            <v>990.70227228062402</v>
          </cell>
          <cell r="O47">
            <v>6069.430179745008</v>
          </cell>
          <cell r="P47">
            <v>12024.495527350555</v>
          </cell>
          <cell r="Q47">
            <v>3340.1376464862656</v>
          </cell>
          <cell r="R47">
            <v>0</v>
          </cell>
          <cell r="S47">
            <v>0</v>
          </cell>
        </row>
        <row r="48">
          <cell r="F48">
            <v>34</v>
          </cell>
          <cell r="G48">
            <v>46934</v>
          </cell>
          <cell r="H48">
            <v>2028</v>
          </cell>
          <cell r="I48">
            <v>49535.113614031201</v>
          </cell>
          <cell r="J48">
            <v>49535.113614031201</v>
          </cell>
          <cell r="K48">
            <v>0</v>
          </cell>
          <cell r="L48">
            <v>0</v>
          </cell>
          <cell r="M48">
            <v>9907.0227228062413</v>
          </cell>
          <cell r="N48">
            <v>990.70227228062402</v>
          </cell>
          <cell r="O48">
            <v>6069.430179745008</v>
          </cell>
          <cell r="P48">
            <v>12325.107915534318</v>
          </cell>
          <cell r="Q48">
            <v>3423.6410876484219</v>
          </cell>
          <cell r="R48">
            <v>0</v>
          </cell>
          <cell r="S48">
            <v>0</v>
          </cell>
        </row>
        <row r="49">
          <cell r="F49">
            <v>35</v>
          </cell>
          <cell r="G49">
            <v>47118</v>
          </cell>
          <cell r="H49">
            <v>2028</v>
          </cell>
          <cell r="I49">
            <v>50525.815886311822</v>
          </cell>
          <cell r="J49">
            <v>50525.815886311822</v>
          </cell>
          <cell r="K49">
            <v>0</v>
          </cell>
          <cell r="L49">
            <v>0</v>
          </cell>
          <cell r="M49">
            <v>10105.163177262366</v>
          </cell>
          <cell r="N49">
            <v>1010.5163177262365</v>
          </cell>
          <cell r="O49">
            <v>6221.1659342386329</v>
          </cell>
          <cell r="P49">
            <v>12325.107915534318</v>
          </cell>
          <cell r="Q49">
            <v>3423.6410876484219</v>
          </cell>
          <cell r="R49">
            <v>0</v>
          </cell>
          <cell r="S49">
            <v>0</v>
          </cell>
        </row>
        <row r="50">
          <cell r="F50">
            <v>36</v>
          </cell>
          <cell r="G50">
            <v>47299</v>
          </cell>
          <cell r="H50">
            <v>2029</v>
          </cell>
          <cell r="I50">
            <v>50525.815886311822</v>
          </cell>
          <cell r="J50">
            <v>50525.815886311822</v>
          </cell>
          <cell r="K50">
            <v>0</v>
          </cell>
          <cell r="L50">
            <v>0</v>
          </cell>
          <cell r="M50">
            <v>10105.163177262366</v>
          </cell>
          <cell r="N50">
            <v>1010.5163177262365</v>
          </cell>
          <cell r="O50">
            <v>6221.1659342386329</v>
          </cell>
          <cell r="P50">
            <v>12633.235613422674</v>
          </cell>
          <cell r="Q50">
            <v>3509.2321148396322</v>
          </cell>
          <cell r="R50">
            <v>0</v>
          </cell>
          <cell r="S50">
            <v>0</v>
          </cell>
        </row>
        <row r="51">
          <cell r="F51">
            <v>37</v>
          </cell>
          <cell r="G51">
            <v>47483</v>
          </cell>
          <cell r="H51">
            <v>2029</v>
          </cell>
          <cell r="I51">
            <v>51536.332204038059</v>
          </cell>
          <cell r="J51">
            <v>51536.332204038059</v>
          </cell>
          <cell r="K51">
            <v>0</v>
          </cell>
          <cell r="L51">
            <v>0</v>
          </cell>
          <cell r="M51">
            <v>10307.266440807613</v>
          </cell>
          <cell r="N51">
            <v>1030.7266440807612</v>
          </cell>
          <cell r="O51">
            <v>6376.6950825945978</v>
          </cell>
          <cell r="P51">
            <v>12633.235613422674</v>
          </cell>
          <cell r="Q51">
            <v>3509.2321148396322</v>
          </cell>
          <cell r="R51">
            <v>0</v>
          </cell>
          <cell r="S51">
            <v>0</v>
          </cell>
        </row>
        <row r="52">
          <cell r="F52">
            <v>38</v>
          </cell>
          <cell r="G52">
            <v>47664</v>
          </cell>
          <cell r="H52">
            <v>2030</v>
          </cell>
          <cell r="I52">
            <v>51536.332204038059</v>
          </cell>
          <cell r="J52">
            <v>51536.332204038059</v>
          </cell>
          <cell r="K52">
            <v>0</v>
          </cell>
          <cell r="L52">
            <v>0</v>
          </cell>
          <cell r="M52">
            <v>10307.266440807613</v>
          </cell>
          <cell r="N52">
            <v>1030.7266440807612</v>
          </cell>
          <cell r="O52">
            <v>6376.6950825945978</v>
          </cell>
          <cell r="P52">
            <v>12949.06650375824</v>
          </cell>
          <cell r="Q52">
            <v>3596.9629177106226</v>
          </cell>
          <cell r="R52">
            <v>0</v>
          </cell>
          <cell r="S52">
            <v>0</v>
          </cell>
        </row>
        <row r="53">
          <cell r="F53">
            <v>39</v>
          </cell>
          <cell r="G53">
            <v>47848</v>
          </cell>
          <cell r="H53">
            <v>2030</v>
          </cell>
          <cell r="I53">
            <v>52567.058848118824</v>
          </cell>
          <cell r="J53">
            <v>52567.058848118824</v>
          </cell>
          <cell r="K53">
            <v>0</v>
          </cell>
          <cell r="L53">
            <v>0</v>
          </cell>
          <cell r="M53">
            <v>10513.411769623766</v>
          </cell>
          <cell r="N53">
            <v>1051.3411769623765</v>
          </cell>
          <cell r="O53">
            <v>6536.1124596594618</v>
          </cell>
          <cell r="P53">
            <v>12949.06650375824</v>
          </cell>
          <cell r="Q53">
            <v>3596.9629177106226</v>
          </cell>
          <cell r="R53">
            <v>0</v>
          </cell>
          <cell r="S53">
            <v>0</v>
          </cell>
        </row>
        <row r="54">
          <cell r="F54">
            <v>40</v>
          </cell>
          <cell r="G54">
            <v>48029</v>
          </cell>
          <cell r="H54">
            <v>2031</v>
          </cell>
          <cell r="I54">
            <v>52567.058848118824</v>
          </cell>
          <cell r="J54">
            <v>52567.058848118824</v>
          </cell>
          <cell r="K54">
            <v>0</v>
          </cell>
          <cell r="L54">
            <v>0</v>
          </cell>
          <cell r="M54">
            <v>10513.411769623766</v>
          </cell>
          <cell r="N54">
            <v>1051.3411769623765</v>
          </cell>
          <cell r="O54">
            <v>6536.1124596594618</v>
          </cell>
          <cell r="P54">
            <v>13272.793166352196</v>
          </cell>
          <cell r="Q54">
            <v>3686.8869906533878</v>
          </cell>
          <cell r="R54">
            <v>0</v>
          </cell>
          <cell r="S54">
            <v>0</v>
          </cell>
        </row>
        <row r="55">
          <cell r="F55">
            <v>41</v>
          </cell>
          <cell r="G55">
            <v>48213</v>
          </cell>
          <cell r="H55">
            <v>2031</v>
          </cell>
          <cell r="I55">
            <v>53618.400025081202</v>
          </cell>
          <cell r="J55">
            <v>53618.400025081202</v>
          </cell>
          <cell r="K55">
            <v>0</v>
          </cell>
          <cell r="L55">
            <v>0</v>
          </cell>
          <cell r="M55">
            <v>10723.680005016242</v>
          </cell>
          <cell r="N55">
            <v>1072.368000501624</v>
          </cell>
          <cell r="O55">
            <v>6699.5152711509481</v>
          </cell>
          <cell r="P55">
            <v>13272.793166352196</v>
          </cell>
          <cell r="Q55">
            <v>3686.8869906533878</v>
          </cell>
          <cell r="R55">
            <v>0</v>
          </cell>
          <cell r="S55">
            <v>0</v>
          </cell>
        </row>
        <row r="56">
          <cell r="F56">
            <v>42</v>
          </cell>
          <cell r="G56">
            <v>48395</v>
          </cell>
          <cell r="H56">
            <v>2032</v>
          </cell>
          <cell r="I56">
            <v>53618.400025081202</v>
          </cell>
          <cell r="J56">
            <v>53618.400025081202</v>
          </cell>
          <cell r="K56">
            <v>0</v>
          </cell>
          <cell r="L56">
            <v>0</v>
          </cell>
          <cell r="M56">
            <v>10723.680005016242</v>
          </cell>
          <cell r="N56">
            <v>1072.368000501624</v>
          </cell>
          <cell r="O56">
            <v>6699.5152711509481</v>
          </cell>
          <cell r="P56">
            <v>13604.612995510999</v>
          </cell>
          <cell r="Q56">
            <v>3779.0591654197224</v>
          </cell>
          <cell r="R56">
            <v>0</v>
          </cell>
          <cell r="S56">
            <v>0</v>
          </cell>
        </row>
        <row r="57">
          <cell r="F57">
            <v>43</v>
          </cell>
          <cell r="G57">
            <v>48579</v>
          </cell>
          <cell r="H57">
            <v>2032</v>
          </cell>
          <cell r="I57">
            <v>54690.768025582831</v>
          </cell>
          <cell r="J57">
            <v>54690.768025582831</v>
          </cell>
          <cell r="K57">
            <v>0</v>
          </cell>
          <cell r="L57">
            <v>0</v>
          </cell>
          <cell r="M57">
            <v>10938.153605116568</v>
          </cell>
          <cell r="N57">
            <v>1093.8153605116565</v>
          </cell>
          <cell r="O57">
            <v>6867.0031529297212</v>
          </cell>
          <cell r="P57">
            <v>13604.612995510999</v>
          </cell>
          <cell r="Q57">
            <v>3779.0591654197224</v>
          </cell>
          <cell r="R57">
            <v>0</v>
          </cell>
          <cell r="S57">
            <v>0</v>
          </cell>
        </row>
        <row r="58">
          <cell r="F58">
            <v>44</v>
          </cell>
          <cell r="G58">
            <v>48760</v>
          </cell>
          <cell r="H58">
            <v>2033</v>
          </cell>
          <cell r="I58">
            <v>54690.768025582831</v>
          </cell>
          <cell r="J58">
            <v>54690.768025582831</v>
          </cell>
          <cell r="K58">
            <v>0</v>
          </cell>
          <cell r="L58">
            <v>0</v>
          </cell>
          <cell r="M58">
            <v>10938.153605116568</v>
          </cell>
          <cell r="N58">
            <v>1093.8153605116565</v>
          </cell>
          <cell r="O58">
            <v>6867.0031529297212</v>
          </cell>
          <cell r="P58">
            <v>13944.728320398774</v>
          </cell>
          <cell r="Q58">
            <v>3873.5356445552152</v>
          </cell>
          <cell r="R58">
            <v>0</v>
          </cell>
          <cell r="S58">
            <v>0</v>
          </cell>
        </row>
        <row r="59">
          <cell r="F59">
            <v>45</v>
          </cell>
          <cell r="G59">
            <v>48944</v>
          </cell>
          <cell r="H59">
            <v>2033</v>
          </cell>
          <cell r="I59">
            <v>55784.583386094491</v>
          </cell>
          <cell r="J59">
            <v>55784.583386094491</v>
          </cell>
          <cell r="K59">
            <v>0</v>
          </cell>
          <cell r="L59">
            <v>0</v>
          </cell>
          <cell r="M59">
            <v>11156.916677218898</v>
          </cell>
          <cell r="N59">
            <v>1115.6916677218899</v>
          </cell>
          <cell r="O59">
            <v>7038.6782317529633</v>
          </cell>
          <cell r="P59">
            <v>13944.728320398774</v>
          </cell>
          <cell r="Q59">
            <v>3873.5356445552152</v>
          </cell>
          <cell r="R59">
            <v>0</v>
          </cell>
          <cell r="S59">
            <v>0</v>
          </cell>
        </row>
        <row r="60">
          <cell r="F60">
            <v>46</v>
          </cell>
          <cell r="G60">
            <v>49125</v>
          </cell>
          <cell r="H60">
            <v>2034</v>
          </cell>
          <cell r="I60">
            <v>55784.583386094491</v>
          </cell>
          <cell r="J60">
            <v>55784.583386094491</v>
          </cell>
          <cell r="K60">
            <v>0</v>
          </cell>
          <cell r="L60">
            <v>0</v>
          </cell>
          <cell r="M60">
            <v>11156.916677218898</v>
          </cell>
          <cell r="N60">
            <v>1115.6916677218899</v>
          </cell>
          <cell r="O60">
            <v>7038.6782317529633</v>
          </cell>
          <cell r="P60">
            <v>14293.346528408742</v>
          </cell>
          <cell r="Q60">
            <v>3970.3740356690951</v>
          </cell>
          <cell r="R60">
            <v>0</v>
          </cell>
          <cell r="S60">
            <v>0</v>
          </cell>
        </row>
        <row r="61">
          <cell r="F61">
            <v>47</v>
          </cell>
          <cell r="G61">
            <v>49309</v>
          </cell>
          <cell r="H61">
            <v>2034</v>
          </cell>
          <cell r="I61">
            <v>56900.275053816382</v>
          </cell>
          <cell r="J61">
            <v>56900.275053816382</v>
          </cell>
          <cell r="K61">
            <v>0</v>
          </cell>
          <cell r="L61">
            <v>0</v>
          </cell>
          <cell r="M61">
            <v>11380.055010763277</v>
          </cell>
          <cell r="N61">
            <v>1138.0055010763276</v>
          </cell>
          <cell r="O61">
            <v>7214.6451875467865</v>
          </cell>
          <cell r="P61">
            <v>14293.346528408742</v>
          </cell>
          <cell r="Q61">
            <v>3970.3740356690951</v>
          </cell>
          <cell r="R61">
            <v>0</v>
          </cell>
          <cell r="S61">
            <v>0</v>
          </cell>
        </row>
        <row r="62">
          <cell r="F62">
            <v>48</v>
          </cell>
          <cell r="G62">
            <v>49490</v>
          </cell>
          <cell r="H62">
            <v>2035</v>
          </cell>
          <cell r="I62">
            <v>56900.275053816382</v>
          </cell>
          <cell r="J62">
            <v>56900.275053816382</v>
          </cell>
          <cell r="K62">
            <v>0</v>
          </cell>
          <cell r="L62">
            <v>0</v>
          </cell>
          <cell r="M62">
            <v>11380.055010763277</v>
          </cell>
          <cell r="N62">
            <v>1138.0055010763276</v>
          </cell>
          <cell r="O62">
            <v>7214.6451875467865</v>
          </cell>
          <cell r="P62">
            <v>14650.680191618958</v>
          </cell>
          <cell r="Q62">
            <v>4069.6333865608221</v>
          </cell>
          <cell r="R62">
            <v>0</v>
          </cell>
          <cell r="S62">
            <v>0</v>
          </cell>
        </row>
        <row r="63">
          <cell r="F63">
            <v>49</v>
          </cell>
          <cell r="G63">
            <v>49674</v>
          </cell>
          <cell r="H63">
            <v>2035</v>
          </cell>
          <cell r="I63">
            <v>58038.280554892714</v>
          </cell>
          <cell r="J63">
            <v>58038.280554892714</v>
          </cell>
          <cell r="K63">
            <v>0</v>
          </cell>
          <cell r="L63">
            <v>0</v>
          </cell>
          <cell r="M63">
            <v>11607.656110978543</v>
          </cell>
          <cell r="N63">
            <v>1160.7656110978544</v>
          </cell>
          <cell r="O63">
            <v>7395.0113172354559</v>
          </cell>
          <cell r="P63">
            <v>14650.680191618958</v>
          </cell>
          <cell r="Q63">
            <v>4069.6333865608221</v>
          </cell>
          <cell r="R63">
            <v>9000</v>
          </cell>
          <cell r="S63">
            <v>9000</v>
          </cell>
        </row>
        <row r="64">
          <cell r="F64">
            <v>50</v>
          </cell>
          <cell r="G64">
            <v>49856</v>
          </cell>
          <cell r="H64">
            <v>2036</v>
          </cell>
          <cell r="I64">
            <v>58038.280554892714</v>
          </cell>
          <cell r="J64">
            <v>58038.280554892714</v>
          </cell>
          <cell r="K64">
            <v>0</v>
          </cell>
          <cell r="L64">
            <v>0</v>
          </cell>
          <cell r="M64">
            <v>11607.656110978543</v>
          </cell>
          <cell r="N64">
            <v>1160.7656110978544</v>
          </cell>
          <cell r="O64">
            <v>7395.0113172354559</v>
          </cell>
          <cell r="P64">
            <v>15016.94719640943</v>
          </cell>
          <cell r="Q64">
            <v>4171.3742212248426</v>
          </cell>
          <cell r="R64">
            <v>0</v>
          </cell>
          <cell r="S64">
            <v>0</v>
          </cell>
        </row>
        <row r="65">
          <cell r="F65">
            <v>51</v>
          </cell>
          <cell r="G65">
            <v>50040</v>
          </cell>
          <cell r="H65">
            <v>2036</v>
          </cell>
          <cell r="I65">
            <v>59199.04616599057</v>
          </cell>
          <cell r="J65">
            <v>59199.04616599057</v>
          </cell>
          <cell r="K65">
            <v>0</v>
          </cell>
          <cell r="L65">
            <v>0</v>
          </cell>
          <cell r="M65">
            <v>11839.809233198115</v>
          </cell>
          <cell r="N65">
            <v>1183.9809233198114</v>
          </cell>
          <cell r="O65">
            <v>7579.8866001663419</v>
          </cell>
          <cell r="P65">
            <v>15016.94719640943</v>
          </cell>
          <cell r="Q65">
            <v>4171.3742212248426</v>
          </cell>
          <cell r="R65">
            <v>9180</v>
          </cell>
          <cell r="S65">
            <v>9180</v>
          </cell>
        </row>
        <row r="66">
          <cell r="F66">
            <v>52</v>
          </cell>
          <cell r="G66">
            <v>50221</v>
          </cell>
          <cell r="H66">
            <v>2037</v>
          </cell>
          <cell r="I66">
            <v>59199.04616599057</v>
          </cell>
          <cell r="J66">
            <v>59199.04616599057</v>
          </cell>
          <cell r="K66">
            <v>0</v>
          </cell>
          <cell r="L66">
            <v>0</v>
          </cell>
          <cell r="M66">
            <v>11839.809233198115</v>
          </cell>
          <cell r="N66">
            <v>1183.9809233198114</v>
          </cell>
          <cell r="O66">
            <v>7579.8866001663419</v>
          </cell>
          <cell r="P66">
            <v>15392.370876319665</v>
          </cell>
          <cell r="Q66">
            <v>4275.6585767554634</v>
          </cell>
          <cell r="R66">
            <v>0</v>
          </cell>
          <cell r="S66">
            <v>0</v>
          </cell>
        </row>
        <row r="67">
          <cell r="F67">
            <v>53</v>
          </cell>
          <cell r="G67">
            <v>50405</v>
          </cell>
          <cell r="H67">
            <v>2037</v>
          </cell>
          <cell r="I67">
            <v>60383.027089310381</v>
          </cell>
          <cell r="J67">
            <v>60383.027089310381</v>
          </cell>
          <cell r="K67">
            <v>0</v>
          </cell>
          <cell r="L67">
            <v>0</v>
          </cell>
          <cell r="M67">
            <v>12076.605417862076</v>
          </cell>
          <cell r="N67">
            <v>1207.6605417862077</v>
          </cell>
          <cell r="O67">
            <v>7769.3837651704998</v>
          </cell>
          <cell r="P67">
            <v>15392.370876319665</v>
          </cell>
          <cell r="Q67">
            <v>4275.6585767554634</v>
          </cell>
          <cell r="R67">
            <v>9363.6</v>
          </cell>
          <cell r="S67">
            <v>9363.6</v>
          </cell>
        </row>
        <row r="68">
          <cell r="F68">
            <v>54</v>
          </cell>
          <cell r="G68">
            <v>50586</v>
          </cell>
          <cell r="H68">
            <v>2038</v>
          </cell>
          <cell r="I68">
            <v>60383.027089310381</v>
          </cell>
          <cell r="J68">
            <v>60383.027089310381</v>
          </cell>
          <cell r="K68">
            <v>0</v>
          </cell>
          <cell r="L68">
            <v>0</v>
          </cell>
          <cell r="M68">
            <v>12076.605417862076</v>
          </cell>
          <cell r="N68">
            <v>1207.6605417862077</v>
          </cell>
          <cell r="O68">
            <v>7769.3837651704998</v>
          </cell>
          <cell r="P68">
            <v>15777.180148227655</v>
          </cell>
          <cell r="Q68">
            <v>4382.5500411743496</v>
          </cell>
          <cell r="R68">
            <v>0</v>
          </cell>
          <cell r="S68">
            <v>0</v>
          </cell>
        </row>
        <row r="69">
          <cell r="F69">
            <v>55</v>
          </cell>
          <cell r="G69">
            <v>50770</v>
          </cell>
          <cell r="H69">
            <v>2038</v>
          </cell>
          <cell r="I69">
            <v>61590.687631096589</v>
          </cell>
          <cell r="J69">
            <v>61590.687631096589</v>
          </cell>
          <cell r="K69">
            <v>0</v>
          </cell>
          <cell r="L69">
            <v>0</v>
          </cell>
          <cell r="M69">
            <v>12318.137526219318</v>
          </cell>
          <cell r="N69">
            <v>1231.8137526219318</v>
          </cell>
          <cell r="O69">
            <v>7963.6183592997613</v>
          </cell>
          <cell r="P69">
            <v>15777.180148227655</v>
          </cell>
          <cell r="Q69">
            <v>4382.5500411743496</v>
          </cell>
          <cell r="R69">
            <v>9550.8720000000012</v>
          </cell>
          <cell r="S69">
            <v>9550.8720000000012</v>
          </cell>
        </row>
        <row r="70">
          <cell r="F70">
            <v>56</v>
          </cell>
          <cell r="G70">
            <v>50951</v>
          </cell>
          <cell r="H70">
            <v>2039</v>
          </cell>
          <cell r="I70">
            <v>61590.687631096589</v>
          </cell>
          <cell r="J70">
            <v>61590.687631096589</v>
          </cell>
          <cell r="K70">
            <v>0</v>
          </cell>
          <cell r="L70">
            <v>0</v>
          </cell>
          <cell r="M70">
            <v>12318.137526219318</v>
          </cell>
          <cell r="N70">
            <v>1231.8137526219318</v>
          </cell>
          <cell r="O70">
            <v>7963.6183592997613</v>
          </cell>
          <cell r="P70">
            <v>16171.609651933346</v>
          </cell>
          <cell r="Q70">
            <v>4492.1137922037078</v>
          </cell>
          <cell r="R70">
            <v>0</v>
          </cell>
          <cell r="S70">
            <v>0</v>
          </cell>
        </row>
        <row r="71">
          <cell r="F71">
            <v>57</v>
          </cell>
          <cell r="G71">
            <v>51135</v>
          </cell>
          <cell r="H71">
            <v>2039</v>
          </cell>
          <cell r="I71">
            <v>62822.501383718525</v>
          </cell>
          <cell r="J71">
            <v>62822.501383718525</v>
          </cell>
          <cell r="K71">
            <v>0</v>
          </cell>
          <cell r="L71">
            <v>0</v>
          </cell>
          <cell r="M71">
            <v>12564.500276743705</v>
          </cell>
          <cell r="N71">
            <v>1256.4500276743706</v>
          </cell>
          <cell r="O71">
            <v>8162.7088182822545</v>
          </cell>
          <cell r="P71">
            <v>16171.609651933346</v>
          </cell>
          <cell r="Q71">
            <v>4492.1137922037078</v>
          </cell>
          <cell r="R71">
            <v>9741.8894400000008</v>
          </cell>
          <cell r="S71">
            <v>9741.8894400000008</v>
          </cell>
        </row>
        <row r="72">
          <cell r="F72">
            <v>58</v>
          </cell>
          <cell r="G72">
            <v>51317</v>
          </cell>
          <cell r="H72">
            <v>2040</v>
          </cell>
          <cell r="I72">
            <v>62822.501383718525</v>
          </cell>
          <cell r="J72">
            <v>62822.501383718525</v>
          </cell>
          <cell r="K72">
            <v>0</v>
          </cell>
          <cell r="L72">
            <v>0</v>
          </cell>
          <cell r="M72">
            <v>12564.500276743705</v>
          </cell>
          <cell r="N72">
            <v>1256.4500276743706</v>
          </cell>
          <cell r="O72">
            <v>8162.7088182822545</v>
          </cell>
          <cell r="P72">
            <v>16575.899893231679</v>
          </cell>
          <cell r="Q72">
            <v>4604.4166370088005</v>
          </cell>
          <cell r="R72">
            <v>0</v>
          </cell>
          <cell r="S72">
            <v>0</v>
          </cell>
        </row>
        <row r="73">
          <cell r="F73">
            <v>59</v>
          </cell>
          <cell r="G73">
            <v>51501</v>
          </cell>
          <cell r="H73">
            <v>2040</v>
          </cell>
          <cell r="I73">
            <v>64078.951411392896</v>
          </cell>
          <cell r="J73">
            <v>64078.951411392896</v>
          </cell>
          <cell r="K73">
            <v>0</v>
          </cell>
          <cell r="L73">
            <v>0</v>
          </cell>
          <cell r="M73">
            <v>12815.79028227858</v>
          </cell>
          <cell r="N73">
            <v>1281.5790282278579</v>
          </cell>
          <cell r="O73">
            <v>8366.7765387393101</v>
          </cell>
          <cell r="P73">
            <v>16575.899893231679</v>
          </cell>
          <cell r="Q73">
            <v>4604.4166370088005</v>
          </cell>
          <cell r="R73">
            <v>9936.7272288000004</v>
          </cell>
          <cell r="S73">
            <v>9936.7272288000004</v>
          </cell>
        </row>
        <row r="74">
          <cell r="F74">
            <v>60</v>
          </cell>
          <cell r="G74">
            <v>51682</v>
          </cell>
          <cell r="H74">
            <v>2041</v>
          </cell>
          <cell r="I74">
            <v>64078.951411392896</v>
          </cell>
          <cell r="J74">
            <v>64078.951411392896</v>
          </cell>
          <cell r="K74">
            <v>0</v>
          </cell>
          <cell r="L74">
            <v>0</v>
          </cell>
          <cell r="M74">
            <v>12815.79028227858</v>
          </cell>
          <cell r="N74">
            <v>1281.5790282278579</v>
          </cell>
          <cell r="O74">
            <v>8366.7765387393101</v>
          </cell>
          <cell r="P74">
            <v>16990.297390562471</v>
          </cell>
          <cell r="Q74">
            <v>4719.5270529340205</v>
          </cell>
          <cell r="R74">
            <v>0</v>
          </cell>
          <cell r="S74">
            <v>0</v>
          </cell>
        </row>
        <row r="75">
          <cell r="F75">
            <v>61</v>
          </cell>
          <cell r="G75">
            <v>51866</v>
          </cell>
          <cell r="H75">
            <v>2041</v>
          </cell>
          <cell r="I75">
            <v>65360.530439620758</v>
          </cell>
          <cell r="J75">
            <v>65360.530439620758</v>
          </cell>
          <cell r="K75">
            <v>0</v>
          </cell>
          <cell r="L75">
            <v>0</v>
          </cell>
          <cell r="M75">
            <v>13072.106087924152</v>
          </cell>
          <cell r="N75">
            <v>1307.2106087924151</v>
          </cell>
          <cell r="O75">
            <v>8575.9459522077923</v>
          </cell>
          <cell r="P75">
            <v>16990.297390562471</v>
          </cell>
          <cell r="Q75">
            <v>4719.5270529340205</v>
          </cell>
          <cell r="R75">
            <v>10135.461773376001</v>
          </cell>
          <cell r="S75">
            <v>10135.461773376001</v>
          </cell>
        </row>
        <row r="76">
          <cell r="F76">
            <v>62</v>
          </cell>
          <cell r="G76">
            <v>52047</v>
          </cell>
          <cell r="H76">
            <v>2042</v>
          </cell>
          <cell r="I76">
            <v>65360.530439620758</v>
          </cell>
          <cell r="J76">
            <v>65360.530439620758</v>
          </cell>
          <cell r="K76">
            <v>0</v>
          </cell>
          <cell r="L76">
            <v>0</v>
          </cell>
          <cell r="M76">
            <v>13072.106087924152</v>
          </cell>
          <cell r="N76">
            <v>1307.2106087924151</v>
          </cell>
          <cell r="O76">
            <v>8575.9459522077923</v>
          </cell>
          <cell r="P76">
            <v>17415.054825326533</v>
          </cell>
          <cell r="Q76">
            <v>4837.5152292573703</v>
          </cell>
          <cell r="R76">
            <v>0</v>
          </cell>
          <cell r="S76">
            <v>0</v>
          </cell>
        </row>
        <row r="77">
          <cell r="F77">
            <v>63</v>
          </cell>
          <cell r="G77">
            <v>52231</v>
          </cell>
          <cell r="H77">
            <v>2042</v>
          </cell>
          <cell r="I77">
            <v>66667.741048413169</v>
          </cell>
          <cell r="J77">
            <v>66667.741048413169</v>
          </cell>
          <cell r="K77">
            <v>0</v>
          </cell>
          <cell r="L77">
            <v>0</v>
          </cell>
          <cell r="M77">
            <v>13333.548209682634</v>
          </cell>
          <cell r="N77">
            <v>1333.3548209682633</v>
          </cell>
          <cell r="O77">
            <v>8790.3446010129865</v>
          </cell>
          <cell r="P77">
            <v>17415.054825326533</v>
          </cell>
          <cell r="Q77">
            <v>4837.5152292573703</v>
          </cell>
          <cell r="R77">
            <v>10338.171008843521</v>
          </cell>
          <cell r="S77">
            <v>10338.171008843521</v>
          </cell>
        </row>
        <row r="78">
          <cell r="F78">
            <v>64</v>
          </cell>
          <cell r="G78">
            <v>52412</v>
          </cell>
          <cell r="H78">
            <v>2043</v>
          </cell>
          <cell r="I78">
            <v>66667.741048413169</v>
          </cell>
          <cell r="J78">
            <v>66667.741048413169</v>
          </cell>
          <cell r="K78">
            <v>0</v>
          </cell>
          <cell r="L78">
            <v>0</v>
          </cell>
          <cell r="M78">
            <v>13333.548209682634</v>
          </cell>
          <cell r="N78">
            <v>1333.3548209682633</v>
          </cell>
          <cell r="O78">
            <v>8790.3446010129865</v>
          </cell>
          <cell r="P78">
            <v>17850.431195959696</v>
          </cell>
          <cell r="Q78">
            <v>4958.4531099888045</v>
          </cell>
          <cell r="R78">
            <v>0</v>
          </cell>
          <cell r="S78">
            <v>0</v>
          </cell>
        </row>
        <row r="79">
          <cell r="F79">
            <v>65</v>
          </cell>
          <cell r="G79">
            <v>52596</v>
          </cell>
          <cell r="H79">
            <v>2043</v>
          </cell>
          <cell r="I79">
            <v>68001.095869381432</v>
          </cell>
          <cell r="J79">
            <v>68001.095869381432</v>
          </cell>
          <cell r="K79">
            <v>0</v>
          </cell>
          <cell r="L79">
            <v>0</v>
          </cell>
          <cell r="M79">
            <v>13600.219173876287</v>
          </cell>
          <cell r="N79">
            <v>1360.0219173876287</v>
          </cell>
          <cell r="O79">
            <v>9010.1032160383111</v>
          </cell>
          <cell r="P79">
            <v>17850.431195959696</v>
          </cell>
          <cell r="Q79">
            <v>4958.4531099888045</v>
          </cell>
          <cell r="R79">
            <v>10544.934429020392</v>
          </cell>
          <cell r="S79">
            <v>10544.934429020392</v>
          </cell>
        </row>
        <row r="80">
          <cell r="F80">
            <v>66</v>
          </cell>
          <cell r="G80">
            <v>52778</v>
          </cell>
          <cell r="H80">
            <v>2044</v>
          </cell>
          <cell r="I80">
            <v>68001.095869381432</v>
          </cell>
          <cell r="J80">
            <v>68001.095869381432</v>
          </cell>
          <cell r="K80">
            <v>0</v>
          </cell>
          <cell r="L80">
            <v>0</v>
          </cell>
          <cell r="M80">
            <v>13600.219173876287</v>
          </cell>
          <cell r="N80">
            <v>1360.0219173876287</v>
          </cell>
          <cell r="O80">
            <v>9010.1032160383111</v>
          </cell>
          <cell r="P80">
            <v>18296.691975858688</v>
          </cell>
          <cell r="Q80">
            <v>5082.4144377385246</v>
          </cell>
          <cell r="R80">
            <v>0</v>
          </cell>
          <cell r="S80">
            <v>0</v>
          </cell>
        </row>
        <row r="81">
          <cell r="F81">
            <v>67</v>
          </cell>
          <cell r="G81">
            <v>52962</v>
          </cell>
          <cell r="H81">
            <v>2044</v>
          </cell>
          <cell r="I81">
            <v>69361.117786769057</v>
          </cell>
          <cell r="J81">
            <v>69361.117786769057</v>
          </cell>
          <cell r="K81">
            <v>0</v>
          </cell>
          <cell r="L81">
            <v>0</v>
          </cell>
          <cell r="M81">
            <v>13872.223557353813</v>
          </cell>
          <cell r="N81">
            <v>1387.2223557353811</v>
          </cell>
          <cell r="O81">
            <v>9235.3557964392676</v>
          </cell>
          <cell r="P81">
            <v>18296.691975858688</v>
          </cell>
          <cell r="Q81">
            <v>5082.4144377385246</v>
          </cell>
          <cell r="R81">
            <v>10755.8331176008</v>
          </cell>
          <cell r="S81">
            <v>10755.8331176008</v>
          </cell>
        </row>
        <row r="82">
          <cell r="F82">
            <v>68</v>
          </cell>
          <cell r="G82">
            <v>53143</v>
          </cell>
          <cell r="H82">
            <v>2045</v>
          </cell>
          <cell r="I82">
            <v>69361.117786769057</v>
          </cell>
          <cell r="J82">
            <v>69361.117786769057</v>
          </cell>
          <cell r="K82">
            <v>0</v>
          </cell>
          <cell r="L82">
            <v>0</v>
          </cell>
          <cell r="M82">
            <v>13872.223557353813</v>
          </cell>
          <cell r="N82">
            <v>1387.2223557353811</v>
          </cell>
          <cell r="O82">
            <v>9235.3557964392676</v>
          </cell>
          <cell r="P82">
            <v>18754.109275255152</v>
          </cell>
          <cell r="Q82">
            <v>5209.4747986819875</v>
          </cell>
          <cell r="R82">
            <v>0</v>
          </cell>
          <cell r="S82">
            <v>0</v>
          </cell>
        </row>
        <row r="83">
          <cell r="F83">
            <v>69</v>
          </cell>
          <cell r="G83">
            <v>53327</v>
          </cell>
          <cell r="H83">
            <v>2045</v>
          </cell>
          <cell r="I83">
            <v>70748.340142504443</v>
          </cell>
          <cell r="J83">
            <v>70748.340142504443</v>
          </cell>
          <cell r="K83">
            <v>0</v>
          </cell>
          <cell r="L83">
            <v>0</v>
          </cell>
          <cell r="M83">
            <v>14149.66802850089</v>
          </cell>
          <cell r="N83">
            <v>1414.9668028500889</v>
          </cell>
          <cell r="O83">
            <v>9466.2396913502489</v>
          </cell>
          <cell r="P83">
            <v>18754.109275255152</v>
          </cell>
          <cell r="Q83">
            <v>5209.4747986819875</v>
          </cell>
          <cell r="R83">
            <v>10970.949779952816</v>
          </cell>
          <cell r="S83">
            <v>10970.949779952816</v>
          </cell>
        </row>
        <row r="84">
          <cell r="F84">
            <v>70</v>
          </cell>
          <cell r="G84">
            <v>53508</v>
          </cell>
          <cell r="H84">
            <v>2046</v>
          </cell>
          <cell r="I84">
            <v>70748.340142504443</v>
          </cell>
          <cell r="J84">
            <v>70748.340142504443</v>
          </cell>
          <cell r="K84">
            <v>0</v>
          </cell>
          <cell r="L84">
            <v>0</v>
          </cell>
          <cell r="M84">
            <v>14149.66802850089</v>
          </cell>
          <cell r="N84">
            <v>1414.9668028500889</v>
          </cell>
          <cell r="O84">
            <v>9466.2396913502489</v>
          </cell>
          <cell r="P84">
            <v>19222.962007136528</v>
          </cell>
          <cell r="Q84">
            <v>5339.7116686490372</v>
          </cell>
          <cell r="R84">
            <v>0</v>
          </cell>
          <cell r="S84">
            <v>0</v>
          </cell>
        </row>
        <row r="85">
          <cell r="F85">
            <v>71</v>
          </cell>
          <cell r="G85">
            <v>53692</v>
          </cell>
          <cell r="H85">
            <v>2046</v>
          </cell>
          <cell r="I85">
            <v>72163.306945354532</v>
          </cell>
          <cell r="J85">
            <v>72163.306945354532</v>
          </cell>
          <cell r="K85">
            <v>0</v>
          </cell>
          <cell r="L85">
            <v>0</v>
          </cell>
          <cell r="M85">
            <v>14432.661389070907</v>
          </cell>
          <cell r="N85">
            <v>1443.2661389070906</v>
          </cell>
          <cell r="O85">
            <v>9702.8956836340039</v>
          </cell>
          <cell r="P85">
            <v>19222.962007136528</v>
          </cell>
          <cell r="Q85">
            <v>5339.7116686490372</v>
          </cell>
          <cell r="R85">
            <v>11190.368775551873</v>
          </cell>
          <cell r="S85">
            <v>11190.368775551873</v>
          </cell>
        </row>
        <row r="86">
          <cell r="F86">
            <v>72</v>
          </cell>
          <cell r="G86">
            <v>53873</v>
          </cell>
          <cell r="H86">
            <v>2047</v>
          </cell>
          <cell r="I86">
            <v>72163.306945354532</v>
          </cell>
          <cell r="J86">
            <v>72163.306945354532</v>
          </cell>
          <cell r="K86">
            <v>0</v>
          </cell>
          <cell r="L86">
            <v>0</v>
          </cell>
          <cell r="M86">
            <v>14432.661389070907</v>
          </cell>
          <cell r="N86">
            <v>1443.2661389070906</v>
          </cell>
          <cell r="O86">
            <v>9702.8956836340039</v>
          </cell>
          <cell r="P86">
            <v>19703.536057314941</v>
          </cell>
          <cell r="Q86">
            <v>5473.204460365263</v>
          </cell>
          <cell r="R86">
            <v>0</v>
          </cell>
          <cell r="S86">
            <v>0</v>
          </cell>
        </row>
        <row r="87">
          <cell r="F87">
            <v>73</v>
          </cell>
          <cell r="G87">
            <v>54057</v>
          </cell>
          <cell r="H87">
            <v>2047</v>
          </cell>
          <cell r="I87">
            <v>73606.573084261618</v>
          </cell>
          <cell r="J87">
            <v>73606.573084261618</v>
          </cell>
          <cell r="K87">
            <v>0</v>
          </cell>
          <cell r="L87">
            <v>0</v>
          </cell>
          <cell r="M87">
            <v>14721.314616852324</v>
          </cell>
          <cell r="N87">
            <v>1472.1314616852324</v>
          </cell>
          <cell r="O87">
            <v>9945.4680757248534</v>
          </cell>
          <cell r="P87">
            <v>19703.536057314941</v>
          </cell>
          <cell r="Q87">
            <v>5473.204460365263</v>
          </cell>
          <cell r="R87">
            <v>11414.176151062911</v>
          </cell>
          <cell r="S87">
            <v>11414.176151062911</v>
          </cell>
        </row>
        <row r="88">
          <cell r="F88">
            <v>74</v>
          </cell>
          <cell r="G88">
            <v>54239</v>
          </cell>
          <cell r="H88">
            <v>2048</v>
          </cell>
          <cell r="I88">
            <v>73606.573084261618</v>
          </cell>
          <cell r="J88">
            <v>73606.573084261618</v>
          </cell>
          <cell r="K88">
            <v>0</v>
          </cell>
          <cell r="L88">
            <v>0</v>
          </cell>
          <cell r="M88">
            <v>14721.314616852324</v>
          </cell>
          <cell r="N88">
            <v>1472.1314616852324</v>
          </cell>
          <cell r="O88">
            <v>9945.4680757248534</v>
          </cell>
          <cell r="P88">
            <v>20196.124458747814</v>
          </cell>
          <cell r="Q88">
            <v>5610.0345718743938</v>
          </cell>
          <cell r="R88">
            <v>0</v>
          </cell>
          <cell r="S88">
            <v>0</v>
          </cell>
        </row>
        <row r="89">
          <cell r="F89">
            <v>75</v>
          </cell>
          <cell r="G89">
            <v>54423</v>
          </cell>
          <cell r="H89">
            <v>2048</v>
          </cell>
          <cell r="I89">
            <v>75078.70454594685</v>
          </cell>
          <cell r="J89">
            <v>75078.70454594685</v>
          </cell>
          <cell r="K89">
            <v>0</v>
          </cell>
          <cell r="L89">
            <v>0</v>
          </cell>
          <cell r="M89">
            <v>15015.740909189371</v>
          </cell>
          <cell r="N89">
            <v>1501.5740909189369</v>
          </cell>
          <cell r="O89">
            <v>10194.104777617973</v>
          </cell>
          <cell r="P89">
            <v>20196.124458747814</v>
          </cell>
          <cell r="Q89">
            <v>5610.0345718743938</v>
          </cell>
          <cell r="R89">
            <v>11642.45967408417</v>
          </cell>
          <cell r="S89">
            <v>11642.45967408417</v>
          </cell>
        </row>
        <row r="90">
          <cell r="F90">
            <v>76</v>
          </cell>
          <cell r="G90">
            <v>54604</v>
          </cell>
          <cell r="H90">
            <v>2049</v>
          </cell>
          <cell r="I90">
            <v>75078.70454594685</v>
          </cell>
          <cell r="J90">
            <v>75078.70454594685</v>
          </cell>
          <cell r="K90">
            <v>0</v>
          </cell>
          <cell r="L90">
            <v>0</v>
          </cell>
          <cell r="M90">
            <v>15015.740909189371</v>
          </cell>
          <cell r="N90">
            <v>1501.5740909189369</v>
          </cell>
          <cell r="O90">
            <v>10194.104777617973</v>
          </cell>
          <cell r="P90">
            <v>20701.027570216509</v>
          </cell>
          <cell r="Q90">
            <v>5750.2854361712534</v>
          </cell>
          <cell r="R90">
            <v>0</v>
          </cell>
          <cell r="S90">
            <v>0</v>
          </cell>
        </row>
        <row r="91">
          <cell r="F91">
            <v>77</v>
          </cell>
          <cell r="G91">
            <v>54788</v>
          </cell>
          <cell r="H91">
            <v>2049</v>
          </cell>
          <cell r="I91">
            <v>76580.278636865783</v>
          </cell>
          <cell r="J91">
            <v>76580.278636865783</v>
          </cell>
          <cell r="K91">
            <v>0</v>
          </cell>
          <cell r="L91">
            <v>0</v>
          </cell>
          <cell r="M91">
            <v>15316.055727373157</v>
          </cell>
          <cell r="N91">
            <v>1531.6055727373157</v>
          </cell>
          <cell r="O91">
            <v>10448.957397058421</v>
          </cell>
          <cell r="P91">
            <v>20701.027570216509</v>
          </cell>
          <cell r="Q91">
            <v>5750.2854361712534</v>
          </cell>
          <cell r="R91">
            <v>11875.308867565853</v>
          </cell>
          <cell r="S91">
            <v>11875.308867565853</v>
          </cell>
        </row>
        <row r="92">
          <cell r="F92">
            <v>78</v>
          </cell>
          <cell r="G92">
            <v>54969</v>
          </cell>
          <cell r="H92">
            <v>2050</v>
          </cell>
          <cell r="I92">
            <v>76580.278636865783</v>
          </cell>
          <cell r="J92">
            <v>76580.278636865783</v>
          </cell>
          <cell r="K92">
            <v>0</v>
          </cell>
          <cell r="L92">
            <v>0</v>
          </cell>
          <cell r="M92">
            <v>15316.055727373157</v>
          </cell>
          <cell r="N92">
            <v>1531.6055727373157</v>
          </cell>
          <cell r="O92">
            <v>10448.957397058421</v>
          </cell>
          <cell r="P92">
            <v>21218.553259471919</v>
          </cell>
          <cell r="Q92">
            <v>5894.0425720755338</v>
          </cell>
          <cell r="R92">
            <v>0</v>
          </cell>
          <cell r="S92">
            <v>0</v>
          </cell>
        </row>
        <row r="93">
          <cell r="F93">
            <v>79</v>
          </cell>
          <cell r="G93">
            <v>55153</v>
          </cell>
          <cell r="H93">
            <v>2050</v>
          </cell>
          <cell r="I93">
            <v>78111.8842096031</v>
          </cell>
          <cell r="J93">
            <v>78111.8842096031</v>
          </cell>
          <cell r="K93">
            <v>0</v>
          </cell>
          <cell r="L93">
            <v>0</v>
          </cell>
          <cell r="M93">
            <v>15622.376841920621</v>
          </cell>
          <cell r="N93">
            <v>1562.237684192062</v>
          </cell>
          <cell r="O93">
            <v>10710.181331984881</v>
          </cell>
          <cell r="P93">
            <v>21218.553259471919</v>
          </cell>
          <cell r="Q93">
            <v>5894.0425720755338</v>
          </cell>
          <cell r="R93">
            <v>12112.81504491717</v>
          </cell>
          <cell r="S93">
            <v>12112.81504491717</v>
          </cell>
        </row>
        <row r="94">
          <cell r="F94">
            <v>80</v>
          </cell>
          <cell r="G94">
            <v>55334</v>
          </cell>
          <cell r="H94">
            <v>2051</v>
          </cell>
          <cell r="I94">
            <v>78111.8842096031</v>
          </cell>
          <cell r="J94">
            <v>78111.8842096031</v>
          </cell>
          <cell r="K94">
            <v>0</v>
          </cell>
          <cell r="L94">
            <v>0</v>
          </cell>
          <cell r="M94">
            <v>15622.376841920621</v>
          </cell>
          <cell r="N94">
            <v>1562.237684192062</v>
          </cell>
          <cell r="O94">
            <v>10710.181331984881</v>
          </cell>
          <cell r="P94">
            <v>21749.017090958714</v>
          </cell>
          <cell r="Q94">
            <v>6041.3936363774219</v>
          </cell>
          <cell r="R94">
            <v>0</v>
          </cell>
          <cell r="S94">
            <v>0</v>
          </cell>
        </row>
        <row r="95">
          <cell r="F95">
            <v>81</v>
          </cell>
          <cell r="G95">
            <v>55518</v>
          </cell>
          <cell r="H95">
            <v>2051</v>
          </cell>
          <cell r="I95">
            <v>79674.121893795163</v>
          </cell>
          <cell r="J95">
            <v>79674.121893795163</v>
          </cell>
          <cell r="K95">
            <v>0</v>
          </cell>
          <cell r="L95">
            <v>0</v>
          </cell>
          <cell r="M95">
            <v>15934.824378759033</v>
          </cell>
          <cell r="N95">
            <v>1593.4824378759033</v>
          </cell>
          <cell r="O95">
            <v>10977.935865284502</v>
          </cell>
          <cell r="P95">
            <v>21749.017090958714</v>
          </cell>
          <cell r="Q95">
            <v>6041.3936363774219</v>
          </cell>
          <cell r="R95">
            <v>12355.071345815513</v>
          </cell>
          <cell r="S95">
            <v>12355.071345815513</v>
          </cell>
        </row>
        <row r="96">
          <cell r="F96">
            <v>82</v>
          </cell>
          <cell r="G96">
            <v>55700</v>
          </cell>
          <cell r="H96">
            <v>2052</v>
          </cell>
          <cell r="I96">
            <v>79674.121893795163</v>
          </cell>
          <cell r="J96">
            <v>79674.121893795163</v>
          </cell>
          <cell r="K96">
            <v>0</v>
          </cell>
          <cell r="L96">
            <v>0</v>
          </cell>
          <cell r="M96">
            <v>15934.824378759033</v>
          </cell>
          <cell r="N96">
            <v>1593.4824378759033</v>
          </cell>
          <cell r="O96">
            <v>10977.935865284502</v>
          </cell>
          <cell r="P96">
            <v>22292.742518232681</v>
          </cell>
          <cell r="Q96">
            <v>6192.4284772868568</v>
          </cell>
          <cell r="R96">
            <v>0</v>
          </cell>
          <cell r="S96">
            <v>0</v>
          </cell>
        </row>
        <row r="97">
          <cell r="F97">
            <v>83</v>
          </cell>
          <cell r="G97">
            <v>55884</v>
          </cell>
          <cell r="H97">
            <v>2052</v>
          </cell>
          <cell r="I97">
            <v>81267.604331671071</v>
          </cell>
          <cell r="J97">
            <v>81267.604331671071</v>
          </cell>
          <cell r="K97">
            <v>0</v>
          </cell>
          <cell r="L97">
            <v>0</v>
          </cell>
          <cell r="M97">
            <v>16253.520866334215</v>
          </cell>
          <cell r="N97">
            <v>1625.3520866334215</v>
          </cell>
          <cell r="O97">
            <v>11252.384261916613</v>
          </cell>
          <cell r="P97">
            <v>22292.742518232681</v>
          </cell>
          <cell r="Q97">
            <v>6192.4284772868568</v>
          </cell>
          <cell r="R97">
            <v>12602.172772731823</v>
          </cell>
          <cell r="S97">
            <v>12602.172772731823</v>
          </cell>
        </row>
        <row r="98">
          <cell r="F98">
            <v>84</v>
          </cell>
          <cell r="G98">
            <v>56065</v>
          </cell>
          <cell r="H98">
            <v>2053</v>
          </cell>
          <cell r="I98">
            <v>81267.604331671071</v>
          </cell>
          <cell r="J98">
            <v>81267.604331671071</v>
          </cell>
          <cell r="K98">
            <v>0</v>
          </cell>
          <cell r="L98">
            <v>0</v>
          </cell>
          <cell r="M98">
            <v>16253.520866334215</v>
          </cell>
          <cell r="N98">
            <v>1625.3520866334215</v>
          </cell>
          <cell r="O98">
            <v>11252.384261916613</v>
          </cell>
          <cell r="P98">
            <v>22850.061081188494</v>
          </cell>
          <cell r="Q98">
            <v>6347.239189219028</v>
          </cell>
          <cell r="R98">
            <v>0</v>
          </cell>
          <cell r="S98">
            <v>0</v>
          </cell>
        </row>
        <row r="99">
          <cell r="F99">
            <v>85</v>
          </cell>
          <cell r="G99">
            <v>56249</v>
          </cell>
          <cell r="H99">
            <v>2053</v>
          </cell>
          <cell r="I99">
            <v>82892.9564183045</v>
          </cell>
          <cell r="J99">
            <v>82892.9564183045</v>
          </cell>
          <cell r="K99">
            <v>0</v>
          </cell>
          <cell r="L99">
            <v>0</v>
          </cell>
          <cell r="M99">
            <v>16578.591283660902</v>
          </cell>
          <cell r="N99">
            <v>1657.8591283660901</v>
          </cell>
          <cell r="O99">
            <v>11533.693868464528</v>
          </cell>
          <cell r="P99">
            <v>22850.061081188494</v>
          </cell>
          <cell r="Q99">
            <v>6347.239189219028</v>
          </cell>
          <cell r="R99">
            <v>12854.21622818646</v>
          </cell>
          <cell r="S99">
            <v>12854.21622818646</v>
          </cell>
        </row>
        <row r="100">
          <cell r="F100">
            <v>86</v>
          </cell>
          <cell r="G100">
            <v>56430</v>
          </cell>
          <cell r="H100">
            <v>2054</v>
          </cell>
          <cell r="I100">
            <v>82892.9564183045</v>
          </cell>
          <cell r="J100">
            <v>82892.9564183045</v>
          </cell>
          <cell r="K100">
            <v>0</v>
          </cell>
          <cell r="L100">
            <v>0</v>
          </cell>
          <cell r="M100">
            <v>16578.591283660902</v>
          </cell>
          <cell r="N100">
            <v>1657.8591283660901</v>
          </cell>
          <cell r="O100">
            <v>11533.693868464528</v>
          </cell>
          <cell r="P100">
            <v>23421.312608218206</v>
          </cell>
          <cell r="Q100">
            <v>6505.920168949503</v>
          </cell>
          <cell r="R100">
            <v>0</v>
          </cell>
          <cell r="S100">
            <v>0</v>
          </cell>
        </row>
        <row r="101">
          <cell r="F101">
            <v>87</v>
          </cell>
          <cell r="G101">
            <v>56614</v>
          </cell>
          <cell r="H101">
            <v>2054</v>
          </cell>
          <cell r="I101">
            <v>84550.815546670594</v>
          </cell>
          <cell r="J101">
            <v>84550.815546670594</v>
          </cell>
          <cell r="K101">
            <v>0</v>
          </cell>
          <cell r="L101">
            <v>0</v>
          </cell>
          <cell r="M101">
            <v>16910.16310933412</v>
          </cell>
          <cell r="N101">
            <v>1691.0163109334119</v>
          </cell>
          <cell r="O101">
            <v>11822.03621517614</v>
          </cell>
          <cell r="P101">
            <v>23421.312608218206</v>
          </cell>
          <cell r="Q101">
            <v>6505.920168949503</v>
          </cell>
          <cell r="R101">
            <v>13111.30055275019</v>
          </cell>
          <cell r="S101">
            <v>13111.30055275019</v>
          </cell>
        </row>
        <row r="102">
          <cell r="F102">
            <v>88</v>
          </cell>
          <cell r="G102">
            <v>56795</v>
          </cell>
          <cell r="H102">
            <v>2055</v>
          </cell>
          <cell r="I102">
            <v>84550.815546670594</v>
          </cell>
          <cell r="J102">
            <v>84550.815546670594</v>
          </cell>
          <cell r="K102">
            <v>0</v>
          </cell>
          <cell r="L102">
            <v>0</v>
          </cell>
          <cell r="M102">
            <v>16910.16310933412</v>
          </cell>
          <cell r="N102">
            <v>1691.0163109334119</v>
          </cell>
          <cell r="O102">
            <v>11822.03621517614</v>
          </cell>
          <cell r="P102">
            <v>24006.84542342366</v>
          </cell>
          <cell r="Q102">
            <v>6668.5681731732402</v>
          </cell>
          <cell r="R102">
            <v>0</v>
          </cell>
          <cell r="S102">
            <v>0</v>
          </cell>
        </row>
        <row r="103">
          <cell r="F103">
            <v>89</v>
          </cell>
          <cell r="G103">
            <v>56979</v>
          </cell>
          <cell r="H103">
            <v>2055</v>
          </cell>
          <cell r="I103">
            <v>86241.831857604004</v>
          </cell>
          <cell r="J103">
            <v>86241.831857604004</v>
          </cell>
          <cell r="K103">
            <v>0</v>
          </cell>
          <cell r="L103">
            <v>0</v>
          </cell>
          <cell r="M103">
            <v>17248.366371520802</v>
          </cell>
          <cell r="N103">
            <v>1724.8366371520801</v>
          </cell>
          <cell r="O103">
            <v>12117.587120555543</v>
          </cell>
          <cell r="P103">
            <v>24006.84542342366</v>
          </cell>
          <cell r="Q103">
            <v>6668.5681731732402</v>
          </cell>
          <cell r="R103">
            <v>13373.526563805193</v>
          </cell>
          <cell r="S103">
            <v>13373.526563805193</v>
          </cell>
        </row>
        <row r="104">
          <cell r="F104">
            <v>90</v>
          </cell>
          <cell r="G104">
            <v>57161</v>
          </cell>
          <cell r="H104">
            <v>2056</v>
          </cell>
          <cell r="I104">
            <v>86241.831857604004</v>
          </cell>
          <cell r="J104">
            <v>86241.831857604004</v>
          </cell>
          <cell r="K104">
            <v>0</v>
          </cell>
          <cell r="L104">
            <v>0</v>
          </cell>
          <cell r="M104">
            <v>17248.366371520802</v>
          </cell>
          <cell r="N104">
            <v>1724.8366371520801</v>
          </cell>
          <cell r="O104">
            <v>12117.587120555543</v>
          </cell>
          <cell r="P104">
            <v>24607.016559009247</v>
          </cell>
          <cell r="Q104">
            <v>6835.2823775025709</v>
          </cell>
          <cell r="R104">
            <v>0</v>
          </cell>
          <cell r="S104">
            <v>0</v>
          </cell>
        </row>
        <row r="105">
          <cell r="F105">
            <v>91</v>
          </cell>
          <cell r="G105">
            <v>57345</v>
          </cell>
          <cell r="H105">
            <v>2056</v>
          </cell>
          <cell r="I105">
            <v>87966.668494756086</v>
          </cell>
          <cell r="J105">
            <v>87966.668494756086</v>
          </cell>
          <cell r="K105">
            <v>0</v>
          </cell>
          <cell r="L105">
            <v>0</v>
          </cell>
          <cell r="M105">
            <v>17593.333698951217</v>
          </cell>
          <cell r="N105">
            <v>1759.3333698951217</v>
          </cell>
          <cell r="O105">
            <v>12420.52679856943</v>
          </cell>
          <cell r="P105">
            <v>24607.016559009247</v>
          </cell>
          <cell r="Q105">
            <v>6835.2823775025709</v>
          </cell>
          <cell r="R105">
            <v>13640.997095081297</v>
          </cell>
          <cell r="S105">
            <v>13640.997095081297</v>
          </cell>
        </row>
        <row r="106">
          <cell r="F106">
            <v>92</v>
          </cell>
          <cell r="G106">
            <v>57526</v>
          </cell>
          <cell r="H106">
            <v>2057</v>
          </cell>
          <cell r="I106">
            <v>87966.668494756086</v>
          </cell>
          <cell r="J106">
            <v>87966.668494756086</v>
          </cell>
          <cell r="K106">
            <v>0</v>
          </cell>
          <cell r="L106">
            <v>0</v>
          </cell>
          <cell r="M106">
            <v>17593.333698951217</v>
          </cell>
          <cell r="N106">
            <v>1759.3333698951217</v>
          </cell>
          <cell r="O106">
            <v>12420.52679856943</v>
          </cell>
          <cell r="P106">
            <v>25222.191972984478</v>
          </cell>
          <cell r="Q106">
            <v>7006.1644369401347</v>
          </cell>
          <cell r="R106">
            <v>0</v>
          </cell>
          <cell r="S106">
            <v>0</v>
          </cell>
        </row>
        <row r="107">
          <cell r="F107">
            <v>93</v>
          </cell>
          <cell r="G107">
            <v>57710</v>
          </cell>
          <cell r="H107">
            <v>2057</v>
          </cell>
          <cell r="I107">
            <v>89726.001864651204</v>
          </cell>
          <cell r="J107">
            <v>89726.001864651204</v>
          </cell>
          <cell r="K107">
            <v>0</v>
          </cell>
          <cell r="L107">
            <v>0</v>
          </cell>
          <cell r="M107">
            <v>17945.200372930241</v>
          </cell>
          <cell r="N107">
            <v>1794.5200372930242</v>
          </cell>
          <cell r="O107">
            <v>12731.039968533665</v>
          </cell>
          <cell r="P107">
            <v>25222.191972984478</v>
          </cell>
          <cell r="Q107">
            <v>7006.1644369401347</v>
          </cell>
          <cell r="R107">
            <v>13913.817036982922</v>
          </cell>
          <cell r="S107">
            <v>13913.817036982922</v>
          </cell>
        </row>
        <row r="108">
          <cell r="F108">
            <v>94</v>
          </cell>
          <cell r="G108">
            <v>57891</v>
          </cell>
          <cell r="H108">
            <v>2058</v>
          </cell>
          <cell r="I108">
            <v>89726.001864651204</v>
          </cell>
          <cell r="J108">
            <v>89726.001864651204</v>
          </cell>
          <cell r="K108">
            <v>0</v>
          </cell>
          <cell r="L108">
            <v>0</v>
          </cell>
          <cell r="M108">
            <v>17945.200372930241</v>
          </cell>
          <cell r="N108">
            <v>1794.5200372930242</v>
          </cell>
          <cell r="O108">
            <v>12731.039968533665</v>
          </cell>
          <cell r="P108">
            <v>25852.746772309089</v>
          </cell>
          <cell r="Q108">
            <v>7181.3185478636378</v>
          </cell>
          <cell r="R108">
            <v>0</v>
          </cell>
          <cell r="S108">
            <v>0</v>
          </cell>
        </row>
        <row r="109">
          <cell r="F109">
            <v>95</v>
          </cell>
          <cell r="G109">
            <v>58075</v>
          </cell>
          <cell r="H109">
            <v>2058</v>
          </cell>
          <cell r="I109">
            <v>91520.52190194423</v>
          </cell>
          <cell r="J109">
            <v>91520.52190194423</v>
          </cell>
          <cell r="K109">
            <v>0</v>
          </cell>
          <cell r="L109">
            <v>0</v>
          </cell>
          <cell r="M109">
            <v>18304.104380388846</v>
          </cell>
          <cell r="N109">
            <v>1830.4104380388846</v>
          </cell>
          <cell r="O109">
            <v>13049.315967747005</v>
          </cell>
          <cell r="P109">
            <v>25852.746772309089</v>
          </cell>
          <cell r="Q109">
            <v>7181.3185478636378</v>
          </cell>
          <cell r="R109">
            <v>14192.09337772258</v>
          </cell>
          <cell r="S109">
            <v>14192.09337772258</v>
          </cell>
        </row>
        <row r="110">
          <cell r="F110">
            <v>96</v>
          </cell>
          <cell r="G110">
            <v>58256</v>
          </cell>
          <cell r="H110">
            <v>2059</v>
          </cell>
          <cell r="I110">
            <v>91520.52190194423</v>
          </cell>
          <cell r="J110">
            <v>91520.52190194423</v>
          </cell>
          <cell r="K110">
            <v>0</v>
          </cell>
          <cell r="L110">
            <v>0</v>
          </cell>
          <cell r="M110">
            <v>18304.104380388846</v>
          </cell>
          <cell r="N110">
            <v>1830.4104380388846</v>
          </cell>
          <cell r="O110">
            <v>13049.315967747005</v>
          </cell>
          <cell r="P110">
            <v>26499.065441616814</v>
          </cell>
          <cell r="Q110">
            <v>7360.8515115602286</v>
          </cell>
          <cell r="R110">
            <v>0</v>
          </cell>
          <cell r="S110">
            <v>0</v>
          </cell>
        </row>
        <row r="111">
          <cell r="F111">
            <v>97</v>
          </cell>
          <cell r="G111">
            <v>58440</v>
          </cell>
          <cell r="H111">
            <v>2059</v>
          </cell>
          <cell r="I111">
            <v>93350.932339983119</v>
          </cell>
          <cell r="J111">
            <v>93350.932339983119</v>
          </cell>
          <cell r="K111">
            <v>0</v>
          </cell>
          <cell r="L111">
            <v>0</v>
          </cell>
          <cell r="M111">
            <v>18670.186467996624</v>
          </cell>
          <cell r="N111">
            <v>1867.0186467996625</v>
          </cell>
          <cell r="O111">
            <v>13375.548866940679</v>
          </cell>
          <cell r="P111">
            <v>26499.065441616814</v>
          </cell>
          <cell r="Q111">
            <v>7360.8515115602286</v>
          </cell>
          <cell r="R111">
            <v>14475.935245277033</v>
          </cell>
          <cell r="S111">
            <v>14475.935245277033</v>
          </cell>
        </row>
        <row r="112">
          <cell r="F112">
            <v>98</v>
          </cell>
          <cell r="G112">
            <v>58622</v>
          </cell>
          <cell r="H112">
            <v>2060</v>
          </cell>
          <cell r="I112">
            <v>93350.932339983119</v>
          </cell>
          <cell r="J112">
            <v>93350.932339983119</v>
          </cell>
          <cell r="K112">
            <v>0</v>
          </cell>
          <cell r="L112">
            <v>0</v>
          </cell>
          <cell r="M112">
            <v>18670.186467996624</v>
          </cell>
          <cell r="N112">
            <v>1867.0186467996625</v>
          </cell>
          <cell r="O112">
            <v>13375.548866940679</v>
          </cell>
          <cell r="P112">
            <v>27161.542077657232</v>
          </cell>
          <cell r="Q112">
            <v>7544.8727993492339</v>
          </cell>
          <cell r="R112">
            <v>0</v>
          </cell>
          <cell r="S112">
            <v>0</v>
          </cell>
        </row>
        <row r="113">
          <cell r="F113">
            <v>99</v>
          </cell>
          <cell r="G113">
            <v>58806</v>
          </cell>
          <cell r="H113">
            <v>2060</v>
          </cell>
          <cell r="I113">
            <v>95217.950986782787</v>
          </cell>
          <cell r="J113">
            <v>95217.950986782787</v>
          </cell>
          <cell r="K113">
            <v>0</v>
          </cell>
          <cell r="L113">
            <v>0</v>
          </cell>
          <cell r="M113">
            <v>19043.59019735656</v>
          </cell>
          <cell r="N113">
            <v>1904.3590197356557</v>
          </cell>
          <cell r="O113">
            <v>13709.937588614195</v>
          </cell>
          <cell r="P113">
            <v>27161.542077657232</v>
          </cell>
          <cell r="Q113">
            <v>7544.8727993492339</v>
          </cell>
          <cell r="R113">
            <v>14765.453950182573</v>
          </cell>
          <cell r="S113">
            <v>14765.453950182573</v>
          </cell>
        </row>
        <row r="114">
          <cell r="F114">
            <v>100</v>
          </cell>
          <cell r="G114">
            <v>58987</v>
          </cell>
          <cell r="H114">
            <v>2061</v>
          </cell>
          <cell r="I114">
            <v>95217.950986782787</v>
          </cell>
          <cell r="J114">
            <v>95217.950986782787</v>
          </cell>
          <cell r="K114">
            <v>0</v>
          </cell>
          <cell r="L114">
            <v>0</v>
          </cell>
          <cell r="M114">
            <v>19043.59019735656</v>
          </cell>
          <cell r="N114">
            <v>1904.3590197356557</v>
          </cell>
          <cell r="O114">
            <v>13709.937588614195</v>
          </cell>
          <cell r="P114">
            <v>27840.580629598659</v>
          </cell>
          <cell r="Q114">
            <v>7733.4946193329642</v>
          </cell>
          <cell r="R114">
            <v>0</v>
          </cell>
          <cell r="S114">
            <v>0</v>
          </cell>
        </row>
        <row r="115"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L115" t="str">
            <v/>
          </cell>
          <cell r="M115" t="str">
            <v/>
          </cell>
          <cell r="N115" t="str">
            <v/>
          </cell>
          <cell r="O115" t="str">
            <v/>
          </cell>
          <cell r="P115" t="str">
            <v/>
          </cell>
          <cell r="Q115" t="str">
            <v/>
          </cell>
          <cell r="R115" t="str">
            <v/>
          </cell>
          <cell r="S115" t="str">
            <v/>
          </cell>
        </row>
        <row r="116"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L116" t="str">
            <v/>
          </cell>
          <cell r="M116" t="str">
            <v/>
          </cell>
          <cell r="N116" t="str">
            <v/>
          </cell>
          <cell r="O116" t="str">
            <v/>
          </cell>
          <cell r="P116" t="str">
            <v/>
          </cell>
          <cell r="Q116" t="str">
            <v/>
          </cell>
          <cell r="R116" t="str">
            <v/>
          </cell>
          <cell r="S116" t="str">
            <v/>
          </cell>
        </row>
        <row r="117"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L117" t="str">
            <v/>
          </cell>
          <cell r="M117" t="str">
            <v/>
          </cell>
          <cell r="N117" t="str">
            <v/>
          </cell>
          <cell r="O117" t="str">
            <v/>
          </cell>
          <cell r="P117" t="str">
            <v/>
          </cell>
          <cell r="Q117" t="str">
            <v/>
          </cell>
          <cell r="R117" t="str">
            <v/>
          </cell>
          <cell r="S117" t="str">
            <v/>
          </cell>
        </row>
        <row r="118"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/>
          </cell>
          <cell r="O118" t="str">
            <v/>
          </cell>
          <cell r="P118" t="str">
            <v/>
          </cell>
          <cell r="Q118" t="str">
            <v/>
          </cell>
          <cell r="R118" t="str">
            <v/>
          </cell>
          <cell r="S118" t="str">
            <v/>
          </cell>
        </row>
        <row r="119"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L119" t="str">
            <v/>
          </cell>
          <cell r="M119" t="str">
            <v/>
          </cell>
          <cell r="N119" t="str">
            <v/>
          </cell>
          <cell r="O119" t="str">
            <v/>
          </cell>
          <cell r="P119" t="str">
            <v/>
          </cell>
          <cell r="Q119" t="str">
            <v/>
          </cell>
          <cell r="R119" t="str">
            <v/>
          </cell>
          <cell r="S119" t="str">
            <v/>
          </cell>
        </row>
        <row r="120"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L120" t="str">
            <v/>
          </cell>
          <cell r="M120" t="str">
            <v/>
          </cell>
          <cell r="N120" t="str">
            <v/>
          </cell>
          <cell r="O120" t="str">
            <v/>
          </cell>
          <cell r="P120" t="str">
            <v/>
          </cell>
          <cell r="Q120" t="str">
            <v/>
          </cell>
          <cell r="R120" t="str">
            <v/>
          </cell>
          <cell r="S120" t="str">
            <v/>
          </cell>
        </row>
        <row r="121"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L121" t="str">
            <v/>
          </cell>
          <cell r="M121" t="str">
            <v/>
          </cell>
          <cell r="N121" t="str">
            <v/>
          </cell>
          <cell r="O121" t="str">
            <v/>
          </cell>
          <cell r="P121" t="str">
            <v/>
          </cell>
          <cell r="Q121" t="str">
            <v/>
          </cell>
          <cell r="R121" t="str">
            <v/>
          </cell>
          <cell r="S121" t="str">
            <v/>
          </cell>
        </row>
        <row r="122"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L122" t="str">
            <v/>
          </cell>
          <cell r="M122" t="str">
            <v/>
          </cell>
          <cell r="N122" t="str">
            <v/>
          </cell>
          <cell r="O122" t="str">
            <v/>
          </cell>
          <cell r="P122" t="str">
            <v/>
          </cell>
          <cell r="Q122" t="str">
            <v/>
          </cell>
          <cell r="R122" t="str">
            <v/>
          </cell>
          <cell r="S122" t="str">
            <v/>
          </cell>
        </row>
        <row r="123"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/>
          </cell>
          <cell r="O123" t="str">
            <v/>
          </cell>
          <cell r="P123" t="str">
            <v/>
          </cell>
          <cell r="Q123" t="str">
            <v/>
          </cell>
          <cell r="R123" t="str">
            <v/>
          </cell>
          <cell r="S123" t="str">
            <v/>
          </cell>
        </row>
        <row r="124"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L124" t="str">
            <v/>
          </cell>
          <cell r="M124" t="str">
            <v/>
          </cell>
          <cell r="N124" t="str">
            <v/>
          </cell>
          <cell r="O124" t="str">
            <v/>
          </cell>
          <cell r="P124" t="str">
            <v/>
          </cell>
          <cell r="Q124" t="str">
            <v/>
          </cell>
          <cell r="R124" t="str">
            <v/>
          </cell>
          <cell r="S124" t="str">
            <v/>
          </cell>
        </row>
        <row r="125"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L125" t="str">
            <v/>
          </cell>
          <cell r="M125" t="str">
            <v/>
          </cell>
          <cell r="N125" t="str">
            <v/>
          </cell>
          <cell r="O125" t="str">
            <v/>
          </cell>
          <cell r="P125" t="str">
            <v/>
          </cell>
          <cell r="Q125" t="str">
            <v/>
          </cell>
          <cell r="R125" t="str">
            <v/>
          </cell>
          <cell r="S125" t="str">
            <v/>
          </cell>
        </row>
        <row r="126"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L126" t="str">
            <v/>
          </cell>
          <cell r="M126" t="str">
            <v/>
          </cell>
          <cell r="N126" t="str">
            <v/>
          </cell>
          <cell r="O126" t="str">
            <v/>
          </cell>
          <cell r="P126" t="str">
            <v/>
          </cell>
          <cell r="Q126" t="str">
            <v/>
          </cell>
          <cell r="R126" t="str">
            <v/>
          </cell>
          <cell r="S126" t="str">
            <v/>
          </cell>
        </row>
        <row r="127"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L127" t="str">
            <v/>
          </cell>
          <cell r="M127" t="str">
            <v/>
          </cell>
          <cell r="N127" t="str">
            <v/>
          </cell>
          <cell r="O127" t="str">
            <v/>
          </cell>
          <cell r="P127" t="str">
            <v/>
          </cell>
          <cell r="Q127" t="str">
            <v/>
          </cell>
          <cell r="R127" t="str">
            <v/>
          </cell>
          <cell r="S127" t="str">
            <v/>
          </cell>
        </row>
        <row r="128"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L128" t="str">
            <v/>
          </cell>
          <cell r="M128" t="str">
            <v/>
          </cell>
          <cell r="N128" t="str">
            <v/>
          </cell>
          <cell r="O128" t="str">
            <v/>
          </cell>
          <cell r="P128" t="str">
            <v/>
          </cell>
          <cell r="Q128" t="str">
            <v/>
          </cell>
          <cell r="R128" t="str">
            <v/>
          </cell>
          <cell r="S128" t="str">
            <v/>
          </cell>
        </row>
        <row r="129"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L129" t="str">
            <v/>
          </cell>
          <cell r="M129" t="str">
            <v/>
          </cell>
          <cell r="N129" t="str">
            <v/>
          </cell>
          <cell r="O129" t="str">
            <v/>
          </cell>
          <cell r="P129" t="str">
            <v/>
          </cell>
          <cell r="Q129" t="str">
            <v/>
          </cell>
          <cell r="R129" t="str">
            <v/>
          </cell>
          <cell r="S129" t="str">
            <v/>
          </cell>
        </row>
        <row r="130"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L130" t="str">
            <v/>
          </cell>
          <cell r="M130" t="str">
            <v/>
          </cell>
          <cell r="N130" t="str">
            <v/>
          </cell>
          <cell r="O130" t="str">
            <v/>
          </cell>
          <cell r="P130" t="str">
            <v/>
          </cell>
          <cell r="Q130" t="str">
            <v/>
          </cell>
          <cell r="R130" t="str">
            <v/>
          </cell>
          <cell r="S130" t="str">
            <v/>
          </cell>
        </row>
        <row r="131"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L131" t="str">
            <v/>
          </cell>
          <cell r="M131" t="str">
            <v/>
          </cell>
          <cell r="N131" t="str">
            <v/>
          </cell>
          <cell r="O131" t="str">
            <v/>
          </cell>
          <cell r="P131" t="str">
            <v/>
          </cell>
          <cell r="Q131" t="str">
            <v/>
          </cell>
          <cell r="R131" t="str">
            <v/>
          </cell>
          <cell r="S131" t="str">
            <v/>
          </cell>
        </row>
        <row r="132"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L132" t="str">
            <v/>
          </cell>
          <cell r="M132" t="str">
            <v/>
          </cell>
          <cell r="N132" t="str">
            <v/>
          </cell>
          <cell r="O132" t="str">
            <v/>
          </cell>
          <cell r="P132" t="str">
            <v/>
          </cell>
          <cell r="Q132" t="str">
            <v/>
          </cell>
          <cell r="R132" t="str">
            <v/>
          </cell>
          <cell r="S132" t="str">
            <v/>
          </cell>
        </row>
        <row r="133"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L133" t="str">
            <v/>
          </cell>
          <cell r="M133" t="str">
            <v/>
          </cell>
          <cell r="N133" t="str">
            <v/>
          </cell>
          <cell r="O133" t="str">
            <v/>
          </cell>
          <cell r="P133" t="str">
            <v/>
          </cell>
          <cell r="Q133" t="str">
            <v/>
          </cell>
          <cell r="R133" t="str">
            <v/>
          </cell>
          <cell r="S133" t="str">
            <v/>
          </cell>
        </row>
        <row r="134"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L134" t="str">
            <v/>
          </cell>
          <cell r="M134" t="str">
            <v/>
          </cell>
          <cell r="N134" t="str">
            <v/>
          </cell>
          <cell r="O134" t="str">
            <v/>
          </cell>
          <cell r="P134" t="str">
            <v/>
          </cell>
          <cell r="Q134" t="str">
            <v/>
          </cell>
          <cell r="R134" t="str">
            <v/>
          </cell>
          <cell r="S134" t="str">
            <v/>
          </cell>
        </row>
        <row r="135"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L135" t="str">
            <v/>
          </cell>
          <cell r="M135" t="str">
            <v/>
          </cell>
          <cell r="N135" t="str">
            <v/>
          </cell>
          <cell r="O135" t="str">
            <v/>
          </cell>
          <cell r="P135" t="str">
            <v/>
          </cell>
          <cell r="Q135" t="str">
            <v/>
          </cell>
          <cell r="R135" t="str">
            <v/>
          </cell>
          <cell r="S135" t="str">
            <v/>
          </cell>
        </row>
        <row r="136"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L136" t="str">
            <v/>
          </cell>
          <cell r="M136" t="str">
            <v/>
          </cell>
          <cell r="N136" t="str">
            <v/>
          </cell>
          <cell r="O136" t="str">
            <v/>
          </cell>
          <cell r="P136" t="str">
            <v/>
          </cell>
          <cell r="Q136" t="str">
            <v/>
          </cell>
          <cell r="R136" t="str">
            <v/>
          </cell>
          <cell r="S136" t="str">
            <v/>
          </cell>
        </row>
        <row r="137"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L137" t="str">
            <v/>
          </cell>
          <cell r="M137" t="str">
            <v/>
          </cell>
          <cell r="N137" t="str">
            <v/>
          </cell>
          <cell r="O137" t="str">
            <v/>
          </cell>
          <cell r="P137" t="str">
            <v/>
          </cell>
          <cell r="Q137" t="str">
            <v/>
          </cell>
          <cell r="R137" t="str">
            <v/>
          </cell>
          <cell r="S137" t="str">
            <v/>
          </cell>
        </row>
        <row r="138"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L138" t="str">
            <v/>
          </cell>
          <cell r="M138" t="str">
            <v/>
          </cell>
          <cell r="N138" t="str">
            <v/>
          </cell>
          <cell r="O138" t="str">
            <v/>
          </cell>
          <cell r="P138" t="str">
            <v/>
          </cell>
          <cell r="Q138" t="str">
            <v/>
          </cell>
          <cell r="R138" t="str">
            <v/>
          </cell>
          <cell r="S138" t="str">
            <v/>
          </cell>
        </row>
        <row r="139"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/>
          </cell>
          <cell r="O139" t="str">
            <v/>
          </cell>
          <cell r="P139" t="str">
            <v/>
          </cell>
          <cell r="Q139" t="str">
            <v/>
          </cell>
          <cell r="R139" t="str">
            <v/>
          </cell>
          <cell r="S139" t="str">
            <v/>
          </cell>
        </row>
        <row r="140"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L140" t="str">
            <v/>
          </cell>
          <cell r="M140" t="str">
            <v/>
          </cell>
          <cell r="N140" t="str">
            <v/>
          </cell>
          <cell r="O140" t="str">
            <v/>
          </cell>
          <cell r="P140" t="str">
            <v/>
          </cell>
          <cell r="Q140" t="str">
            <v/>
          </cell>
          <cell r="R140" t="str">
            <v/>
          </cell>
          <cell r="S140" t="str">
            <v/>
          </cell>
        </row>
        <row r="141"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L141" t="str">
            <v/>
          </cell>
          <cell r="M141" t="str">
            <v/>
          </cell>
          <cell r="N141" t="str">
            <v/>
          </cell>
          <cell r="O141" t="str">
            <v/>
          </cell>
          <cell r="P141" t="str">
            <v/>
          </cell>
          <cell r="Q141" t="str">
            <v/>
          </cell>
          <cell r="R141" t="str">
            <v/>
          </cell>
          <cell r="S141" t="str">
            <v/>
          </cell>
        </row>
        <row r="142"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L142" t="str">
            <v/>
          </cell>
          <cell r="M142" t="str">
            <v/>
          </cell>
          <cell r="N142" t="str">
            <v/>
          </cell>
          <cell r="O142" t="str">
            <v/>
          </cell>
          <cell r="P142" t="str">
            <v/>
          </cell>
          <cell r="Q142" t="str">
            <v/>
          </cell>
          <cell r="R142" t="str">
            <v/>
          </cell>
          <cell r="S142" t="str">
            <v/>
          </cell>
        </row>
        <row r="143"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L143" t="str">
            <v/>
          </cell>
          <cell r="M143" t="str">
            <v/>
          </cell>
          <cell r="N143" t="str">
            <v/>
          </cell>
          <cell r="O143" t="str">
            <v/>
          </cell>
          <cell r="P143" t="str">
            <v/>
          </cell>
          <cell r="Q143" t="str">
            <v/>
          </cell>
          <cell r="R143" t="str">
            <v/>
          </cell>
          <cell r="S143" t="str">
            <v/>
          </cell>
        </row>
        <row r="144"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L144" t="str">
            <v/>
          </cell>
          <cell r="M144" t="str">
            <v/>
          </cell>
          <cell r="N144" t="str">
            <v/>
          </cell>
          <cell r="O144" t="str">
            <v/>
          </cell>
          <cell r="P144" t="str">
            <v/>
          </cell>
          <cell r="Q144" t="str">
            <v/>
          </cell>
          <cell r="R144" t="str">
            <v/>
          </cell>
          <cell r="S144" t="str">
            <v/>
          </cell>
        </row>
        <row r="145"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L145" t="str">
            <v/>
          </cell>
          <cell r="M145" t="str">
            <v/>
          </cell>
          <cell r="N145" t="str">
            <v/>
          </cell>
          <cell r="O145" t="str">
            <v/>
          </cell>
          <cell r="P145" t="str">
            <v/>
          </cell>
          <cell r="Q145" t="str">
            <v/>
          </cell>
          <cell r="R145" t="str">
            <v/>
          </cell>
          <cell r="S145" t="str">
            <v/>
          </cell>
        </row>
        <row r="146"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L146" t="str">
            <v/>
          </cell>
          <cell r="M146" t="str">
            <v/>
          </cell>
          <cell r="N146" t="str">
            <v/>
          </cell>
          <cell r="O146" t="str">
            <v/>
          </cell>
          <cell r="P146" t="str">
            <v/>
          </cell>
          <cell r="Q146" t="str">
            <v/>
          </cell>
          <cell r="R146" t="str">
            <v/>
          </cell>
          <cell r="S146" t="str">
            <v/>
          </cell>
        </row>
        <row r="147"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L147" t="str">
            <v/>
          </cell>
          <cell r="M147" t="str">
            <v/>
          </cell>
          <cell r="N147" t="str">
            <v/>
          </cell>
          <cell r="O147" t="str">
            <v/>
          </cell>
          <cell r="P147" t="str">
            <v/>
          </cell>
          <cell r="Q147" t="str">
            <v/>
          </cell>
          <cell r="R147" t="str">
            <v/>
          </cell>
          <cell r="S147" t="str">
            <v/>
          </cell>
        </row>
        <row r="148"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L148" t="str">
            <v/>
          </cell>
          <cell r="M148" t="str">
            <v/>
          </cell>
          <cell r="N148" t="str">
            <v/>
          </cell>
          <cell r="O148" t="str">
            <v/>
          </cell>
          <cell r="P148" t="str">
            <v/>
          </cell>
          <cell r="Q148" t="str">
            <v/>
          </cell>
          <cell r="R148" t="str">
            <v/>
          </cell>
          <cell r="S148" t="str">
            <v/>
          </cell>
        </row>
        <row r="149"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/>
          </cell>
          <cell r="O149" t="str">
            <v/>
          </cell>
          <cell r="P149" t="str">
            <v/>
          </cell>
          <cell r="Q149" t="str">
            <v/>
          </cell>
          <cell r="R149" t="str">
            <v/>
          </cell>
          <cell r="S149" t="str">
            <v/>
          </cell>
        </row>
        <row r="150"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L150" t="str">
            <v/>
          </cell>
          <cell r="M150" t="str">
            <v/>
          </cell>
          <cell r="N150" t="str">
            <v/>
          </cell>
          <cell r="O150" t="str">
            <v/>
          </cell>
          <cell r="P150" t="str">
            <v/>
          </cell>
          <cell r="Q150" t="str">
            <v/>
          </cell>
          <cell r="R150" t="str">
            <v/>
          </cell>
          <cell r="S150" t="str">
            <v/>
          </cell>
        </row>
        <row r="151"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L151" t="str">
            <v/>
          </cell>
          <cell r="M151" t="str">
            <v/>
          </cell>
          <cell r="N151" t="str">
            <v/>
          </cell>
          <cell r="O151" t="str">
            <v/>
          </cell>
          <cell r="P151" t="str">
            <v/>
          </cell>
          <cell r="Q151" t="str">
            <v/>
          </cell>
          <cell r="R151" t="str">
            <v/>
          </cell>
          <cell r="S151" t="str">
            <v/>
          </cell>
        </row>
        <row r="152"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L152" t="str">
            <v/>
          </cell>
          <cell r="M152" t="str">
            <v/>
          </cell>
          <cell r="N152" t="str">
            <v/>
          </cell>
          <cell r="O152" t="str">
            <v/>
          </cell>
          <cell r="P152" t="str">
            <v/>
          </cell>
          <cell r="Q152" t="str">
            <v/>
          </cell>
          <cell r="R152" t="str">
            <v/>
          </cell>
          <cell r="S152" t="str">
            <v/>
          </cell>
        </row>
        <row r="153"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L153" t="str">
            <v/>
          </cell>
          <cell r="M153" t="str">
            <v/>
          </cell>
          <cell r="N153" t="str">
            <v/>
          </cell>
          <cell r="O153" t="str">
            <v/>
          </cell>
          <cell r="P153" t="str">
            <v/>
          </cell>
          <cell r="Q153" t="str">
            <v/>
          </cell>
          <cell r="R153" t="str">
            <v/>
          </cell>
          <cell r="S153" t="str">
            <v/>
          </cell>
        </row>
        <row r="154"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L154" t="str">
            <v/>
          </cell>
          <cell r="M154" t="str">
            <v/>
          </cell>
          <cell r="N154" t="str">
            <v/>
          </cell>
          <cell r="O154" t="str">
            <v/>
          </cell>
          <cell r="P154" t="str">
            <v/>
          </cell>
          <cell r="Q154" t="str">
            <v/>
          </cell>
          <cell r="R154" t="str">
            <v/>
          </cell>
          <cell r="S154" t="str">
            <v/>
          </cell>
        </row>
        <row r="155"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L155" t="str">
            <v/>
          </cell>
          <cell r="M155" t="str">
            <v/>
          </cell>
          <cell r="N155" t="str">
            <v/>
          </cell>
          <cell r="O155" t="str">
            <v/>
          </cell>
          <cell r="P155" t="str">
            <v/>
          </cell>
          <cell r="Q155" t="str">
            <v/>
          </cell>
          <cell r="R155" t="str">
            <v/>
          </cell>
          <cell r="S155" t="str">
            <v/>
          </cell>
        </row>
        <row r="156"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/>
          </cell>
          <cell r="O156" t="str">
            <v/>
          </cell>
          <cell r="P156" t="str">
            <v/>
          </cell>
          <cell r="Q156" t="str">
            <v/>
          </cell>
          <cell r="R156" t="str">
            <v/>
          </cell>
          <cell r="S156" t="str">
            <v/>
          </cell>
        </row>
        <row r="157"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L157" t="str">
            <v/>
          </cell>
          <cell r="M157" t="str">
            <v/>
          </cell>
          <cell r="N157" t="str">
            <v/>
          </cell>
          <cell r="O157" t="str">
            <v/>
          </cell>
          <cell r="P157" t="str">
            <v/>
          </cell>
          <cell r="Q157" t="str">
            <v/>
          </cell>
          <cell r="R157" t="str">
            <v/>
          </cell>
          <cell r="S157" t="str">
            <v/>
          </cell>
        </row>
        <row r="158"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L158" t="str">
            <v/>
          </cell>
          <cell r="M158" t="str">
            <v/>
          </cell>
          <cell r="N158" t="str">
            <v/>
          </cell>
          <cell r="O158" t="str">
            <v/>
          </cell>
          <cell r="P158" t="str">
            <v/>
          </cell>
          <cell r="Q158" t="str">
            <v/>
          </cell>
          <cell r="R158" t="str">
            <v/>
          </cell>
          <cell r="S158" t="str">
            <v/>
          </cell>
        </row>
        <row r="159"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L159" t="str">
            <v/>
          </cell>
          <cell r="M159" t="str">
            <v/>
          </cell>
          <cell r="N159" t="str">
            <v/>
          </cell>
          <cell r="O159" t="str">
            <v/>
          </cell>
          <cell r="P159" t="str">
            <v/>
          </cell>
          <cell r="Q159" t="str">
            <v/>
          </cell>
          <cell r="R159" t="str">
            <v/>
          </cell>
          <cell r="S159" t="str">
            <v/>
          </cell>
        </row>
        <row r="160"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L160" t="str">
            <v/>
          </cell>
          <cell r="M160" t="str">
            <v/>
          </cell>
          <cell r="N160" t="str">
            <v/>
          </cell>
          <cell r="O160" t="str">
            <v/>
          </cell>
          <cell r="P160" t="str">
            <v/>
          </cell>
          <cell r="Q160" t="str">
            <v/>
          </cell>
          <cell r="R160" t="str">
            <v/>
          </cell>
          <cell r="S160" t="str">
            <v/>
          </cell>
        </row>
        <row r="161"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L161" t="str">
            <v/>
          </cell>
          <cell r="M161" t="str">
            <v/>
          </cell>
          <cell r="N161" t="str">
            <v/>
          </cell>
          <cell r="O161" t="str">
            <v/>
          </cell>
          <cell r="P161" t="str">
            <v/>
          </cell>
          <cell r="Q161" t="str">
            <v/>
          </cell>
          <cell r="R161" t="str">
            <v/>
          </cell>
          <cell r="S161" t="str">
            <v/>
          </cell>
        </row>
        <row r="162"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L162" t="str">
            <v/>
          </cell>
          <cell r="M162" t="str">
            <v/>
          </cell>
          <cell r="N162" t="str">
            <v/>
          </cell>
          <cell r="O162" t="str">
            <v/>
          </cell>
          <cell r="P162" t="str">
            <v/>
          </cell>
          <cell r="Q162" t="str">
            <v/>
          </cell>
          <cell r="R162" t="str">
            <v/>
          </cell>
          <cell r="S162" t="str">
            <v/>
          </cell>
        </row>
        <row r="163"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L163" t="str">
            <v/>
          </cell>
          <cell r="M163" t="str">
            <v/>
          </cell>
          <cell r="N163" t="str">
            <v/>
          </cell>
          <cell r="O163" t="str">
            <v/>
          </cell>
          <cell r="P163" t="str">
            <v/>
          </cell>
          <cell r="Q163" t="str">
            <v/>
          </cell>
          <cell r="R163" t="str">
            <v/>
          </cell>
          <cell r="S163" t="str">
            <v/>
          </cell>
        </row>
        <row r="164"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L164" t="str">
            <v/>
          </cell>
          <cell r="M164" t="str">
            <v/>
          </cell>
          <cell r="N164" t="str">
            <v/>
          </cell>
          <cell r="O164" t="str">
            <v/>
          </cell>
          <cell r="P164" t="str">
            <v/>
          </cell>
          <cell r="Q164" t="str">
            <v/>
          </cell>
          <cell r="R164" t="str">
            <v/>
          </cell>
          <cell r="S164" t="str">
            <v/>
          </cell>
        </row>
        <row r="165"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L165" t="str">
            <v/>
          </cell>
          <cell r="M165" t="str">
            <v/>
          </cell>
          <cell r="N165" t="str">
            <v/>
          </cell>
          <cell r="O165" t="str">
            <v/>
          </cell>
          <cell r="P165" t="str">
            <v/>
          </cell>
          <cell r="Q165" t="str">
            <v/>
          </cell>
          <cell r="R165" t="str">
            <v/>
          </cell>
          <cell r="S165" t="str">
            <v/>
          </cell>
        </row>
        <row r="166"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L166" t="str">
            <v/>
          </cell>
          <cell r="M166" t="str">
            <v/>
          </cell>
          <cell r="N166" t="str">
            <v/>
          </cell>
          <cell r="O166" t="str">
            <v/>
          </cell>
          <cell r="P166" t="str">
            <v/>
          </cell>
          <cell r="Q166" t="str">
            <v/>
          </cell>
          <cell r="R166" t="str">
            <v/>
          </cell>
          <cell r="S166" t="str">
            <v/>
          </cell>
        </row>
        <row r="167"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L167" t="str">
            <v/>
          </cell>
          <cell r="M167" t="str">
            <v/>
          </cell>
          <cell r="N167" t="str">
            <v/>
          </cell>
          <cell r="O167" t="str">
            <v/>
          </cell>
          <cell r="P167" t="str">
            <v/>
          </cell>
          <cell r="Q167" t="str">
            <v/>
          </cell>
          <cell r="R167" t="str">
            <v/>
          </cell>
          <cell r="S167" t="str">
            <v/>
          </cell>
        </row>
        <row r="168"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L168" t="str">
            <v/>
          </cell>
          <cell r="M168" t="str">
            <v/>
          </cell>
          <cell r="N168" t="str">
            <v/>
          </cell>
          <cell r="O168" t="str">
            <v/>
          </cell>
          <cell r="P168" t="str">
            <v/>
          </cell>
          <cell r="Q168" t="str">
            <v/>
          </cell>
          <cell r="R168" t="str">
            <v/>
          </cell>
          <cell r="S168" t="str">
            <v/>
          </cell>
        </row>
        <row r="169"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L169" t="str">
            <v/>
          </cell>
          <cell r="M169" t="str">
            <v/>
          </cell>
          <cell r="N169" t="str">
            <v/>
          </cell>
          <cell r="O169" t="str">
            <v/>
          </cell>
          <cell r="P169" t="str">
            <v/>
          </cell>
          <cell r="Q169" t="str">
            <v/>
          </cell>
          <cell r="R169" t="str">
            <v/>
          </cell>
          <cell r="S169" t="str">
            <v/>
          </cell>
        </row>
        <row r="170"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L170" t="str">
            <v/>
          </cell>
          <cell r="M170" t="str">
            <v/>
          </cell>
          <cell r="N170" t="str">
            <v/>
          </cell>
          <cell r="O170" t="str">
            <v/>
          </cell>
          <cell r="P170" t="str">
            <v/>
          </cell>
          <cell r="Q170" t="str">
            <v/>
          </cell>
          <cell r="R170" t="str">
            <v/>
          </cell>
          <cell r="S170" t="str">
            <v/>
          </cell>
        </row>
        <row r="171"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L171" t="str">
            <v/>
          </cell>
          <cell r="M171" t="str">
            <v/>
          </cell>
          <cell r="N171" t="str">
            <v/>
          </cell>
          <cell r="O171" t="str">
            <v/>
          </cell>
          <cell r="P171" t="str">
            <v/>
          </cell>
          <cell r="Q171" t="str">
            <v/>
          </cell>
          <cell r="R171" t="str">
            <v/>
          </cell>
          <cell r="S171" t="str">
            <v/>
          </cell>
        </row>
        <row r="172"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L172" t="str">
            <v/>
          </cell>
          <cell r="M172" t="str">
            <v/>
          </cell>
          <cell r="N172" t="str">
            <v/>
          </cell>
          <cell r="O172" t="str">
            <v/>
          </cell>
          <cell r="P172" t="str">
            <v/>
          </cell>
          <cell r="Q172" t="str">
            <v/>
          </cell>
          <cell r="R172" t="str">
            <v/>
          </cell>
          <cell r="S172" t="str">
            <v/>
          </cell>
        </row>
        <row r="173"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L173" t="str">
            <v/>
          </cell>
          <cell r="M173" t="str">
            <v/>
          </cell>
          <cell r="N173" t="str">
            <v/>
          </cell>
          <cell r="O173" t="str">
            <v/>
          </cell>
          <cell r="P173" t="str">
            <v/>
          </cell>
          <cell r="Q173" t="str">
            <v/>
          </cell>
          <cell r="R173" t="str">
            <v/>
          </cell>
          <cell r="S173" t="str">
            <v/>
          </cell>
        </row>
        <row r="174"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L174" t="str">
            <v/>
          </cell>
          <cell r="M174" t="str">
            <v/>
          </cell>
          <cell r="N174" t="str">
            <v/>
          </cell>
          <cell r="O174" t="str">
            <v/>
          </cell>
          <cell r="P174" t="str">
            <v/>
          </cell>
          <cell r="Q174" t="str">
            <v/>
          </cell>
          <cell r="R174" t="str">
            <v/>
          </cell>
          <cell r="S174" t="str">
            <v/>
          </cell>
        </row>
        <row r="175"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L175" t="str">
            <v/>
          </cell>
          <cell r="M175" t="str">
            <v/>
          </cell>
          <cell r="N175" t="str">
            <v/>
          </cell>
          <cell r="O175" t="str">
            <v/>
          </cell>
          <cell r="P175" t="str">
            <v/>
          </cell>
          <cell r="Q175" t="str">
            <v/>
          </cell>
          <cell r="R175" t="str">
            <v/>
          </cell>
          <cell r="S175" t="str">
            <v/>
          </cell>
        </row>
        <row r="176"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L176" t="str">
            <v/>
          </cell>
          <cell r="M176" t="str">
            <v/>
          </cell>
          <cell r="N176" t="str">
            <v/>
          </cell>
          <cell r="O176" t="str">
            <v/>
          </cell>
          <cell r="P176" t="str">
            <v/>
          </cell>
          <cell r="Q176" t="str">
            <v/>
          </cell>
          <cell r="R176" t="str">
            <v/>
          </cell>
          <cell r="S176" t="str">
            <v/>
          </cell>
        </row>
        <row r="177"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L177" t="str">
            <v/>
          </cell>
          <cell r="M177" t="str">
            <v/>
          </cell>
          <cell r="N177" t="str">
            <v/>
          </cell>
          <cell r="O177" t="str">
            <v/>
          </cell>
          <cell r="P177" t="str">
            <v/>
          </cell>
          <cell r="Q177" t="str">
            <v/>
          </cell>
          <cell r="R177" t="str">
            <v/>
          </cell>
          <cell r="S177" t="str">
            <v/>
          </cell>
        </row>
        <row r="178"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L178" t="str">
            <v/>
          </cell>
          <cell r="M178" t="str">
            <v/>
          </cell>
          <cell r="N178" t="str">
            <v/>
          </cell>
          <cell r="O178" t="str">
            <v/>
          </cell>
          <cell r="P178" t="str">
            <v/>
          </cell>
          <cell r="Q178" t="str">
            <v/>
          </cell>
          <cell r="R178" t="str">
            <v/>
          </cell>
          <cell r="S178" t="str">
            <v/>
          </cell>
        </row>
        <row r="179"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L179" t="str">
            <v/>
          </cell>
          <cell r="M179" t="str">
            <v/>
          </cell>
          <cell r="N179" t="str">
            <v/>
          </cell>
          <cell r="O179" t="str">
            <v/>
          </cell>
          <cell r="P179" t="str">
            <v/>
          </cell>
          <cell r="Q179" t="str">
            <v/>
          </cell>
          <cell r="R179" t="str">
            <v/>
          </cell>
          <cell r="S179" t="str">
            <v/>
          </cell>
        </row>
        <row r="180"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L180" t="str">
            <v/>
          </cell>
          <cell r="M180" t="str">
            <v/>
          </cell>
          <cell r="N180" t="str">
            <v/>
          </cell>
          <cell r="O180" t="str">
            <v/>
          </cell>
          <cell r="P180" t="str">
            <v/>
          </cell>
          <cell r="Q180" t="str">
            <v/>
          </cell>
          <cell r="R180" t="str">
            <v/>
          </cell>
          <cell r="S180" t="str">
            <v/>
          </cell>
        </row>
        <row r="181"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L181" t="str">
            <v/>
          </cell>
          <cell r="M181" t="str">
            <v/>
          </cell>
          <cell r="N181" t="str">
            <v/>
          </cell>
          <cell r="O181" t="str">
            <v/>
          </cell>
          <cell r="P181" t="str">
            <v/>
          </cell>
          <cell r="Q181" t="str">
            <v/>
          </cell>
          <cell r="R181" t="str">
            <v/>
          </cell>
          <cell r="S181" t="str">
            <v/>
          </cell>
        </row>
        <row r="182"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L182" t="str">
            <v/>
          </cell>
          <cell r="M182" t="str">
            <v/>
          </cell>
          <cell r="N182" t="str">
            <v/>
          </cell>
          <cell r="O182" t="str">
            <v/>
          </cell>
          <cell r="P182" t="str">
            <v/>
          </cell>
          <cell r="Q182" t="str">
            <v/>
          </cell>
          <cell r="R182" t="str">
            <v/>
          </cell>
          <cell r="S182" t="str">
            <v/>
          </cell>
        </row>
        <row r="183"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L183" t="str">
            <v/>
          </cell>
          <cell r="M183" t="str">
            <v/>
          </cell>
          <cell r="N183" t="str">
            <v/>
          </cell>
          <cell r="O183" t="str">
            <v/>
          </cell>
          <cell r="P183" t="str">
            <v/>
          </cell>
          <cell r="Q183" t="str">
            <v/>
          </cell>
          <cell r="R183" t="str">
            <v/>
          </cell>
          <cell r="S183" t="str">
            <v/>
          </cell>
        </row>
        <row r="184"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L184" t="str">
            <v/>
          </cell>
          <cell r="M184" t="str">
            <v/>
          </cell>
          <cell r="N184" t="str">
            <v/>
          </cell>
          <cell r="O184" t="str">
            <v/>
          </cell>
          <cell r="P184" t="str">
            <v/>
          </cell>
          <cell r="Q184" t="str">
            <v/>
          </cell>
          <cell r="R184" t="str">
            <v/>
          </cell>
          <cell r="S184" t="str">
            <v/>
          </cell>
        </row>
        <row r="185"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L185" t="str">
            <v/>
          </cell>
          <cell r="M185" t="str">
            <v/>
          </cell>
          <cell r="N185" t="str">
            <v/>
          </cell>
          <cell r="O185" t="str">
            <v/>
          </cell>
          <cell r="P185" t="str">
            <v/>
          </cell>
          <cell r="Q185" t="str">
            <v/>
          </cell>
          <cell r="R185" t="str">
            <v/>
          </cell>
          <cell r="S185" t="str">
            <v/>
          </cell>
        </row>
        <row r="186"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L186" t="str">
            <v/>
          </cell>
          <cell r="M186" t="str">
            <v/>
          </cell>
          <cell r="N186" t="str">
            <v/>
          </cell>
          <cell r="O186" t="str">
            <v/>
          </cell>
          <cell r="P186" t="str">
            <v/>
          </cell>
          <cell r="Q186" t="str">
            <v/>
          </cell>
          <cell r="R186" t="str">
            <v/>
          </cell>
          <cell r="S186" t="str">
            <v/>
          </cell>
        </row>
        <row r="187"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L187" t="str">
            <v/>
          </cell>
          <cell r="M187" t="str">
            <v/>
          </cell>
          <cell r="N187" t="str">
            <v/>
          </cell>
          <cell r="O187" t="str">
            <v/>
          </cell>
          <cell r="P187" t="str">
            <v/>
          </cell>
          <cell r="Q187" t="str">
            <v/>
          </cell>
          <cell r="R187" t="str">
            <v/>
          </cell>
          <cell r="S187" t="str">
            <v/>
          </cell>
        </row>
        <row r="188"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L188" t="str">
            <v/>
          </cell>
          <cell r="M188" t="str">
            <v/>
          </cell>
          <cell r="N188" t="str">
            <v/>
          </cell>
          <cell r="O188" t="str">
            <v/>
          </cell>
          <cell r="P188" t="str">
            <v/>
          </cell>
          <cell r="Q188" t="str">
            <v/>
          </cell>
          <cell r="R188" t="str">
            <v/>
          </cell>
          <cell r="S188" t="str">
            <v/>
          </cell>
        </row>
        <row r="189"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L189" t="str">
            <v/>
          </cell>
          <cell r="M189" t="str">
            <v/>
          </cell>
          <cell r="N189" t="str">
            <v/>
          </cell>
          <cell r="O189" t="str">
            <v/>
          </cell>
          <cell r="P189" t="str">
            <v/>
          </cell>
          <cell r="Q189" t="str">
            <v/>
          </cell>
          <cell r="R189" t="str">
            <v/>
          </cell>
          <cell r="S189" t="str">
            <v/>
          </cell>
        </row>
        <row r="190"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L190" t="str">
            <v/>
          </cell>
          <cell r="M190" t="str">
            <v/>
          </cell>
          <cell r="N190" t="str">
            <v/>
          </cell>
          <cell r="O190" t="str">
            <v/>
          </cell>
          <cell r="P190" t="str">
            <v/>
          </cell>
          <cell r="Q190" t="str">
            <v/>
          </cell>
          <cell r="R190" t="str">
            <v/>
          </cell>
          <cell r="S190" t="str">
            <v/>
          </cell>
        </row>
        <row r="191"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L191" t="str">
            <v/>
          </cell>
          <cell r="M191" t="str">
            <v/>
          </cell>
          <cell r="N191" t="str">
            <v/>
          </cell>
          <cell r="O191" t="str">
            <v/>
          </cell>
          <cell r="P191" t="str">
            <v/>
          </cell>
          <cell r="Q191" t="str">
            <v/>
          </cell>
          <cell r="R191" t="str">
            <v/>
          </cell>
          <cell r="S191" t="str">
            <v/>
          </cell>
        </row>
        <row r="192"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L192" t="str">
            <v/>
          </cell>
          <cell r="M192" t="str">
            <v/>
          </cell>
          <cell r="N192" t="str">
            <v/>
          </cell>
          <cell r="O192" t="str">
            <v/>
          </cell>
          <cell r="P192" t="str">
            <v/>
          </cell>
          <cell r="Q192" t="str">
            <v/>
          </cell>
          <cell r="R192" t="str">
            <v/>
          </cell>
          <cell r="S192" t="str">
            <v/>
          </cell>
        </row>
        <row r="193"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L193" t="str">
            <v/>
          </cell>
          <cell r="M193" t="str">
            <v/>
          </cell>
          <cell r="N193" t="str">
            <v/>
          </cell>
          <cell r="O193" t="str">
            <v/>
          </cell>
          <cell r="P193" t="str">
            <v/>
          </cell>
          <cell r="Q193" t="str">
            <v/>
          </cell>
          <cell r="R193" t="str">
            <v/>
          </cell>
          <cell r="S193" t="str">
            <v/>
          </cell>
        </row>
        <row r="194"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L194" t="str">
            <v/>
          </cell>
          <cell r="M194" t="str">
            <v/>
          </cell>
          <cell r="N194" t="str">
            <v/>
          </cell>
          <cell r="O194" t="str">
            <v/>
          </cell>
          <cell r="P194" t="str">
            <v/>
          </cell>
          <cell r="Q194" t="str">
            <v/>
          </cell>
          <cell r="R194" t="str">
            <v/>
          </cell>
          <cell r="S194" t="str">
            <v/>
          </cell>
        </row>
        <row r="195"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L195" t="str">
            <v/>
          </cell>
          <cell r="M195" t="str">
            <v/>
          </cell>
          <cell r="N195" t="str">
            <v/>
          </cell>
          <cell r="O195" t="str">
            <v/>
          </cell>
          <cell r="P195" t="str">
            <v/>
          </cell>
          <cell r="Q195" t="str">
            <v/>
          </cell>
          <cell r="R195" t="str">
            <v/>
          </cell>
          <cell r="S195" t="str">
            <v/>
          </cell>
        </row>
        <row r="196"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L196" t="str">
            <v/>
          </cell>
          <cell r="M196" t="str">
            <v/>
          </cell>
          <cell r="N196" t="str">
            <v/>
          </cell>
          <cell r="O196" t="str">
            <v/>
          </cell>
          <cell r="P196" t="str">
            <v/>
          </cell>
          <cell r="Q196" t="str">
            <v/>
          </cell>
          <cell r="R196" t="str">
            <v/>
          </cell>
          <cell r="S196" t="str">
            <v/>
          </cell>
        </row>
        <row r="197"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L197" t="str">
            <v/>
          </cell>
          <cell r="M197" t="str">
            <v/>
          </cell>
          <cell r="N197" t="str">
            <v/>
          </cell>
          <cell r="O197" t="str">
            <v/>
          </cell>
          <cell r="P197" t="str">
            <v/>
          </cell>
          <cell r="Q197" t="str">
            <v/>
          </cell>
          <cell r="R197" t="str">
            <v/>
          </cell>
          <cell r="S197" t="str">
            <v/>
          </cell>
        </row>
        <row r="198"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L198" t="str">
            <v/>
          </cell>
          <cell r="M198" t="str">
            <v/>
          </cell>
          <cell r="N198" t="str">
            <v/>
          </cell>
          <cell r="O198" t="str">
            <v/>
          </cell>
          <cell r="P198" t="str">
            <v/>
          </cell>
          <cell r="Q198" t="str">
            <v/>
          </cell>
          <cell r="R198" t="str">
            <v/>
          </cell>
          <cell r="S198" t="str">
            <v/>
          </cell>
        </row>
        <row r="199"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L199" t="str">
            <v/>
          </cell>
          <cell r="M199" t="str">
            <v/>
          </cell>
          <cell r="N199" t="str">
            <v/>
          </cell>
          <cell r="O199" t="str">
            <v/>
          </cell>
          <cell r="P199" t="str">
            <v/>
          </cell>
          <cell r="Q199" t="str">
            <v/>
          </cell>
          <cell r="R199" t="str">
            <v/>
          </cell>
          <cell r="S199" t="str">
            <v/>
          </cell>
        </row>
        <row r="200"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L200" t="str">
            <v/>
          </cell>
          <cell r="M200" t="str">
            <v/>
          </cell>
          <cell r="N200" t="str">
            <v/>
          </cell>
          <cell r="O200" t="str">
            <v/>
          </cell>
          <cell r="P200" t="str">
            <v/>
          </cell>
          <cell r="Q200" t="str">
            <v/>
          </cell>
          <cell r="R200" t="str">
            <v/>
          </cell>
          <cell r="S200" t="str">
            <v/>
          </cell>
        </row>
        <row r="201"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L201" t="str">
            <v/>
          </cell>
          <cell r="M201" t="str">
            <v/>
          </cell>
          <cell r="N201" t="str">
            <v/>
          </cell>
          <cell r="O201" t="str">
            <v/>
          </cell>
          <cell r="P201" t="str">
            <v/>
          </cell>
          <cell r="Q201" t="str">
            <v/>
          </cell>
          <cell r="R201" t="str">
            <v/>
          </cell>
          <cell r="S201" t="str">
            <v/>
          </cell>
        </row>
        <row r="202"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L202" t="str">
            <v/>
          </cell>
          <cell r="M202" t="str">
            <v/>
          </cell>
          <cell r="N202" t="str">
            <v/>
          </cell>
          <cell r="O202" t="str">
            <v/>
          </cell>
          <cell r="P202" t="str">
            <v/>
          </cell>
          <cell r="Q202" t="str">
            <v/>
          </cell>
          <cell r="R202" t="str">
            <v/>
          </cell>
          <cell r="S202" t="str">
            <v/>
          </cell>
        </row>
        <row r="203"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L203" t="str">
            <v/>
          </cell>
          <cell r="M203" t="str">
            <v/>
          </cell>
          <cell r="N203" t="str">
            <v/>
          </cell>
          <cell r="O203" t="str">
            <v/>
          </cell>
          <cell r="P203" t="str">
            <v/>
          </cell>
          <cell r="Q203" t="str">
            <v/>
          </cell>
          <cell r="R203" t="str">
            <v/>
          </cell>
          <cell r="S203" t="str">
            <v/>
          </cell>
        </row>
        <row r="204"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L204" t="str">
            <v/>
          </cell>
          <cell r="M204" t="str">
            <v/>
          </cell>
          <cell r="N204" t="str">
            <v/>
          </cell>
          <cell r="O204" t="str">
            <v/>
          </cell>
          <cell r="P204" t="str">
            <v/>
          </cell>
          <cell r="Q204" t="str">
            <v/>
          </cell>
          <cell r="R204" t="str">
            <v/>
          </cell>
          <cell r="S204" t="str">
            <v/>
          </cell>
        </row>
        <row r="205"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L205" t="str">
            <v/>
          </cell>
          <cell r="M205" t="str">
            <v/>
          </cell>
          <cell r="N205" t="str">
            <v/>
          </cell>
          <cell r="O205" t="str">
            <v/>
          </cell>
          <cell r="P205" t="str">
            <v/>
          </cell>
          <cell r="Q205" t="str">
            <v/>
          </cell>
          <cell r="R205" t="str">
            <v/>
          </cell>
          <cell r="S205" t="str">
            <v/>
          </cell>
        </row>
        <row r="206"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L206" t="str">
            <v/>
          </cell>
          <cell r="M206" t="str">
            <v/>
          </cell>
          <cell r="N206" t="str">
            <v/>
          </cell>
          <cell r="O206" t="str">
            <v/>
          </cell>
          <cell r="P206" t="str">
            <v/>
          </cell>
          <cell r="Q206" t="str">
            <v/>
          </cell>
          <cell r="R206" t="str">
            <v/>
          </cell>
          <cell r="S206" t="str">
            <v/>
          </cell>
        </row>
        <row r="207"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L207" t="str">
            <v/>
          </cell>
          <cell r="M207" t="str">
            <v/>
          </cell>
          <cell r="N207" t="str">
            <v/>
          </cell>
          <cell r="O207" t="str">
            <v/>
          </cell>
          <cell r="P207" t="str">
            <v/>
          </cell>
          <cell r="Q207" t="str">
            <v/>
          </cell>
          <cell r="R207" t="str">
            <v/>
          </cell>
          <cell r="S207" t="str">
            <v/>
          </cell>
        </row>
        <row r="208"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L208" t="str">
            <v/>
          </cell>
          <cell r="M208" t="str">
            <v/>
          </cell>
          <cell r="N208" t="str">
            <v/>
          </cell>
          <cell r="O208" t="str">
            <v/>
          </cell>
          <cell r="P208" t="str">
            <v/>
          </cell>
          <cell r="Q208" t="str">
            <v/>
          </cell>
          <cell r="R208" t="str">
            <v/>
          </cell>
          <cell r="S208" t="str">
            <v/>
          </cell>
        </row>
        <row r="209"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L209" t="str">
            <v/>
          </cell>
          <cell r="M209" t="str">
            <v/>
          </cell>
          <cell r="N209" t="str">
            <v/>
          </cell>
          <cell r="O209" t="str">
            <v/>
          </cell>
          <cell r="P209" t="str">
            <v/>
          </cell>
          <cell r="Q209" t="str">
            <v/>
          </cell>
          <cell r="R209" t="str">
            <v/>
          </cell>
          <cell r="S209" t="str">
            <v/>
          </cell>
        </row>
        <row r="210"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L210" t="str">
            <v/>
          </cell>
          <cell r="M210" t="str">
            <v/>
          </cell>
          <cell r="N210" t="str">
            <v/>
          </cell>
          <cell r="O210" t="str">
            <v/>
          </cell>
          <cell r="P210" t="str">
            <v/>
          </cell>
          <cell r="Q210" t="str">
            <v/>
          </cell>
          <cell r="R210" t="str">
            <v/>
          </cell>
          <cell r="S210" t="str">
            <v/>
          </cell>
        </row>
        <row r="211"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L211" t="str">
            <v/>
          </cell>
          <cell r="M211" t="str">
            <v/>
          </cell>
          <cell r="N211" t="str">
            <v/>
          </cell>
          <cell r="O211" t="str">
            <v/>
          </cell>
          <cell r="P211" t="str">
            <v/>
          </cell>
          <cell r="Q211" t="str">
            <v/>
          </cell>
          <cell r="R211" t="str">
            <v/>
          </cell>
          <cell r="S211" t="str">
            <v/>
          </cell>
        </row>
        <row r="212"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L212" t="str">
            <v/>
          </cell>
          <cell r="M212" t="str">
            <v/>
          </cell>
          <cell r="N212" t="str">
            <v/>
          </cell>
          <cell r="O212" t="str">
            <v/>
          </cell>
          <cell r="P212" t="str">
            <v/>
          </cell>
          <cell r="Q212" t="str">
            <v/>
          </cell>
          <cell r="R212" t="str">
            <v/>
          </cell>
          <cell r="S212" t="str">
            <v/>
          </cell>
        </row>
        <row r="213"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L213" t="str">
            <v/>
          </cell>
          <cell r="M213" t="str">
            <v/>
          </cell>
          <cell r="N213" t="str">
            <v/>
          </cell>
          <cell r="O213" t="str">
            <v/>
          </cell>
          <cell r="P213" t="str">
            <v/>
          </cell>
          <cell r="Q213" t="str">
            <v/>
          </cell>
          <cell r="R213" t="str">
            <v/>
          </cell>
          <cell r="S213" t="str">
            <v/>
          </cell>
        </row>
        <row r="214"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L214" t="str">
            <v/>
          </cell>
          <cell r="M214" t="str">
            <v/>
          </cell>
          <cell r="N214" t="str">
            <v/>
          </cell>
          <cell r="O214" t="str">
            <v/>
          </cell>
          <cell r="P214" t="str">
            <v/>
          </cell>
          <cell r="Q214" t="str">
            <v/>
          </cell>
          <cell r="R214" t="str">
            <v/>
          </cell>
          <cell r="S214" t="str">
            <v/>
          </cell>
        </row>
        <row r="215"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L215" t="str">
            <v/>
          </cell>
          <cell r="M215" t="str">
            <v/>
          </cell>
          <cell r="N215" t="str">
            <v/>
          </cell>
          <cell r="O215" t="str">
            <v/>
          </cell>
          <cell r="P215" t="str">
            <v/>
          </cell>
          <cell r="Q215" t="str">
            <v/>
          </cell>
          <cell r="R215" t="str">
            <v/>
          </cell>
          <cell r="S215" t="str">
            <v/>
          </cell>
        </row>
        <row r="216"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L216" t="str">
            <v/>
          </cell>
          <cell r="M216" t="str">
            <v/>
          </cell>
          <cell r="N216" t="str">
            <v/>
          </cell>
          <cell r="O216" t="str">
            <v/>
          </cell>
          <cell r="P216" t="str">
            <v/>
          </cell>
          <cell r="Q216" t="str">
            <v/>
          </cell>
          <cell r="R216" t="str">
            <v/>
          </cell>
          <cell r="S216" t="str">
            <v/>
          </cell>
        </row>
        <row r="217"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L217" t="str">
            <v/>
          </cell>
          <cell r="M217" t="str">
            <v/>
          </cell>
          <cell r="N217" t="str">
            <v/>
          </cell>
          <cell r="O217" t="str">
            <v/>
          </cell>
          <cell r="P217" t="str">
            <v/>
          </cell>
          <cell r="Q217" t="str">
            <v/>
          </cell>
          <cell r="R217" t="str">
            <v/>
          </cell>
          <cell r="S217" t="str">
            <v/>
          </cell>
        </row>
        <row r="218"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L218" t="str">
            <v/>
          </cell>
          <cell r="M218" t="str">
            <v/>
          </cell>
          <cell r="N218" t="str">
            <v/>
          </cell>
          <cell r="O218" t="str">
            <v/>
          </cell>
          <cell r="P218" t="str">
            <v/>
          </cell>
          <cell r="Q218" t="str">
            <v/>
          </cell>
          <cell r="R218" t="str">
            <v/>
          </cell>
          <cell r="S218" t="str">
            <v/>
          </cell>
        </row>
        <row r="219"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L219" t="str">
            <v/>
          </cell>
          <cell r="M219" t="str">
            <v/>
          </cell>
          <cell r="N219" t="str">
            <v/>
          </cell>
          <cell r="O219" t="str">
            <v/>
          </cell>
          <cell r="P219" t="str">
            <v/>
          </cell>
          <cell r="Q219" t="str">
            <v/>
          </cell>
          <cell r="R219" t="str">
            <v/>
          </cell>
          <cell r="S219" t="str">
            <v/>
          </cell>
        </row>
        <row r="220"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L220" t="str">
            <v/>
          </cell>
          <cell r="M220" t="str">
            <v/>
          </cell>
          <cell r="N220" t="str">
            <v/>
          </cell>
          <cell r="O220" t="str">
            <v/>
          </cell>
          <cell r="P220" t="str">
            <v/>
          </cell>
          <cell r="Q220" t="str">
            <v/>
          </cell>
          <cell r="R220" t="str">
            <v/>
          </cell>
          <cell r="S220" t="str">
            <v/>
          </cell>
        </row>
        <row r="221"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L221" t="str">
            <v/>
          </cell>
          <cell r="M221" t="str">
            <v/>
          </cell>
          <cell r="N221" t="str">
            <v/>
          </cell>
          <cell r="O221" t="str">
            <v/>
          </cell>
          <cell r="P221" t="str">
            <v/>
          </cell>
          <cell r="Q221" t="str">
            <v/>
          </cell>
          <cell r="R221" t="str">
            <v/>
          </cell>
          <cell r="S221" t="str">
            <v/>
          </cell>
        </row>
        <row r="222"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L222" t="str">
            <v/>
          </cell>
          <cell r="M222" t="str">
            <v/>
          </cell>
          <cell r="N222" t="str">
            <v/>
          </cell>
          <cell r="O222" t="str">
            <v/>
          </cell>
          <cell r="P222" t="str">
            <v/>
          </cell>
          <cell r="Q222" t="str">
            <v/>
          </cell>
          <cell r="R222" t="str">
            <v/>
          </cell>
          <cell r="S222" t="str">
            <v/>
          </cell>
        </row>
        <row r="223"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L223" t="str">
            <v/>
          </cell>
          <cell r="M223" t="str">
            <v/>
          </cell>
          <cell r="N223" t="str">
            <v/>
          </cell>
          <cell r="O223" t="str">
            <v/>
          </cell>
          <cell r="P223" t="str">
            <v/>
          </cell>
          <cell r="Q223" t="str">
            <v/>
          </cell>
          <cell r="R223" t="str">
            <v/>
          </cell>
          <cell r="S223" t="str">
            <v/>
          </cell>
        </row>
        <row r="224"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L224" t="str">
            <v/>
          </cell>
          <cell r="M224" t="str">
            <v/>
          </cell>
          <cell r="N224" t="str">
            <v/>
          </cell>
          <cell r="O224" t="str">
            <v/>
          </cell>
          <cell r="P224" t="str">
            <v/>
          </cell>
          <cell r="Q224" t="str">
            <v/>
          </cell>
          <cell r="R224" t="str">
            <v/>
          </cell>
          <cell r="S224" t="str">
            <v/>
          </cell>
        </row>
        <row r="225"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L225" t="str">
            <v/>
          </cell>
          <cell r="M225" t="str">
            <v/>
          </cell>
          <cell r="N225" t="str">
            <v/>
          </cell>
          <cell r="O225" t="str">
            <v/>
          </cell>
          <cell r="P225" t="str">
            <v/>
          </cell>
          <cell r="Q225" t="str">
            <v/>
          </cell>
          <cell r="R225" t="str">
            <v/>
          </cell>
          <cell r="S225" t="str">
            <v/>
          </cell>
        </row>
        <row r="226"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L226" t="str">
            <v/>
          </cell>
          <cell r="M226" t="str">
            <v/>
          </cell>
          <cell r="N226" t="str">
            <v/>
          </cell>
          <cell r="O226" t="str">
            <v/>
          </cell>
          <cell r="P226" t="str">
            <v/>
          </cell>
          <cell r="Q226" t="str">
            <v/>
          </cell>
          <cell r="R226" t="str">
            <v/>
          </cell>
          <cell r="S226" t="str">
            <v/>
          </cell>
        </row>
        <row r="227"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L227" t="str">
            <v/>
          </cell>
          <cell r="M227" t="str">
            <v/>
          </cell>
          <cell r="N227" t="str">
            <v/>
          </cell>
          <cell r="O227" t="str">
            <v/>
          </cell>
          <cell r="P227" t="str">
            <v/>
          </cell>
          <cell r="Q227" t="str">
            <v/>
          </cell>
          <cell r="R227" t="str">
            <v/>
          </cell>
          <cell r="S227" t="str">
            <v/>
          </cell>
        </row>
        <row r="228"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L228" t="str">
            <v/>
          </cell>
          <cell r="M228" t="str">
            <v/>
          </cell>
          <cell r="N228" t="str">
            <v/>
          </cell>
          <cell r="O228" t="str">
            <v/>
          </cell>
          <cell r="P228" t="str">
            <v/>
          </cell>
          <cell r="Q228" t="str">
            <v/>
          </cell>
          <cell r="R228" t="str">
            <v/>
          </cell>
          <cell r="S228" t="str">
            <v/>
          </cell>
        </row>
        <row r="229"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L229" t="str">
            <v/>
          </cell>
          <cell r="M229" t="str">
            <v/>
          </cell>
          <cell r="N229" t="str">
            <v/>
          </cell>
          <cell r="O229" t="str">
            <v/>
          </cell>
          <cell r="P229" t="str">
            <v/>
          </cell>
          <cell r="Q229" t="str">
            <v/>
          </cell>
          <cell r="R229" t="str">
            <v/>
          </cell>
          <cell r="S229" t="str">
            <v/>
          </cell>
        </row>
        <row r="230"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L230" t="str">
            <v/>
          </cell>
          <cell r="M230" t="str">
            <v/>
          </cell>
          <cell r="N230" t="str">
            <v/>
          </cell>
          <cell r="O230" t="str">
            <v/>
          </cell>
          <cell r="P230" t="str">
            <v/>
          </cell>
          <cell r="Q230" t="str">
            <v/>
          </cell>
          <cell r="R230" t="str">
            <v/>
          </cell>
          <cell r="S230" t="str">
            <v/>
          </cell>
        </row>
        <row r="231"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L231" t="str">
            <v/>
          </cell>
          <cell r="M231" t="str">
            <v/>
          </cell>
          <cell r="N231" t="str">
            <v/>
          </cell>
          <cell r="O231" t="str">
            <v/>
          </cell>
          <cell r="P231" t="str">
            <v/>
          </cell>
          <cell r="Q231" t="str">
            <v/>
          </cell>
          <cell r="R231" t="str">
            <v/>
          </cell>
          <cell r="S231" t="str">
            <v/>
          </cell>
        </row>
        <row r="232"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L232" t="str">
            <v/>
          </cell>
          <cell r="M232" t="str">
            <v/>
          </cell>
          <cell r="N232" t="str">
            <v/>
          </cell>
          <cell r="O232" t="str">
            <v/>
          </cell>
          <cell r="P232" t="str">
            <v/>
          </cell>
          <cell r="Q232" t="str">
            <v/>
          </cell>
          <cell r="R232" t="str">
            <v/>
          </cell>
          <cell r="S232" t="str">
            <v/>
          </cell>
        </row>
        <row r="233"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L233" t="str">
            <v/>
          </cell>
          <cell r="M233" t="str">
            <v/>
          </cell>
          <cell r="N233" t="str">
            <v/>
          </cell>
          <cell r="O233" t="str">
            <v/>
          </cell>
          <cell r="P233" t="str">
            <v/>
          </cell>
          <cell r="Q233" t="str">
            <v/>
          </cell>
          <cell r="R233" t="str">
            <v/>
          </cell>
          <cell r="S233" t="str">
            <v/>
          </cell>
        </row>
        <row r="234"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L234" t="str">
            <v/>
          </cell>
          <cell r="M234" t="str">
            <v/>
          </cell>
          <cell r="N234" t="str">
            <v/>
          </cell>
          <cell r="O234" t="str">
            <v/>
          </cell>
          <cell r="P234" t="str">
            <v/>
          </cell>
          <cell r="Q234" t="str">
            <v/>
          </cell>
          <cell r="R234" t="str">
            <v/>
          </cell>
          <cell r="S234" t="str">
            <v/>
          </cell>
        </row>
        <row r="235"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L235" t="str">
            <v/>
          </cell>
          <cell r="M235" t="str">
            <v/>
          </cell>
          <cell r="N235" t="str">
            <v/>
          </cell>
          <cell r="O235" t="str">
            <v/>
          </cell>
          <cell r="P235" t="str">
            <v/>
          </cell>
          <cell r="Q235" t="str">
            <v/>
          </cell>
          <cell r="R235" t="str">
            <v/>
          </cell>
          <cell r="S235" t="str">
            <v/>
          </cell>
        </row>
        <row r="236"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L236" t="str">
            <v/>
          </cell>
          <cell r="M236" t="str">
            <v/>
          </cell>
          <cell r="N236" t="str">
            <v/>
          </cell>
          <cell r="O236" t="str">
            <v/>
          </cell>
          <cell r="P236" t="str">
            <v/>
          </cell>
          <cell r="Q236" t="str">
            <v/>
          </cell>
          <cell r="R236" t="str">
            <v/>
          </cell>
          <cell r="S236" t="str">
            <v/>
          </cell>
        </row>
        <row r="237"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L237" t="str">
            <v/>
          </cell>
          <cell r="M237" t="str">
            <v/>
          </cell>
          <cell r="N237" t="str">
            <v/>
          </cell>
          <cell r="O237" t="str">
            <v/>
          </cell>
          <cell r="P237" t="str">
            <v/>
          </cell>
          <cell r="Q237" t="str">
            <v/>
          </cell>
          <cell r="R237" t="str">
            <v/>
          </cell>
          <cell r="S237" t="str">
            <v/>
          </cell>
        </row>
        <row r="238"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L238" t="str">
            <v/>
          </cell>
          <cell r="M238" t="str">
            <v/>
          </cell>
          <cell r="N238" t="str">
            <v/>
          </cell>
          <cell r="O238" t="str">
            <v/>
          </cell>
          <cell r="P238" t="str">
            <v/>
          </cell>
          <cell r="Q238" t="str">
            <v/>
          </cell>
          <cell r="R238" t="str">
            <v/>
          </cell>
          <cell r="S238" t="str">
            <v/>
          </cell>
        </row>
        <row r="239"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L239" t="str">
            <v/>
          </cell>
          <cell r="M239" t="str">
            <v/>
          </cell>
          <cell r="N239" t="str">
            <v/>
          </cell>
          <cell r="O239" t="str">
            <v/>
          </cell>
          <cell r="P239" t="str">
            <v/>
          </cell>
          <cell r="Q239" t="str">
            <v/>
          </cell>
          <cell r="R239" t="str">
            <v/>
          </cell>
          <cell r="S239" t="str">
            <v/>
          </cell>
        </row>
        <row r="240"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L240" t="str">
            <v/>
          </cell>
          <cell r="M240" t="str">
            <v/>
          </cell>
          <cell r="N240" t="str">
            <v/>
          </cell>
          <cell r="O240" t="str">
            <v/>
          </cell>
          <cell r="P240" t="str">
            <v/>
          </cell>
          <cell r="Q240" t="str">
            <v/>
          </cell>
          <cell r="R240" t="str">
            <v/>
          </cell>
          <cell r="S240" t="str">
            <v/>
          </cell>
        </row>
        <row r="241"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L241" t="str">
            <v/>
          </cell>
          <cell r="M241" t="str">
            <v/>
          </cell>
          <cell r="N241" t="str">
            <v/>
          </cell>
          <cell r="O241" t="str">
            <v/>
          </cell>
          <cell r="P241" t="str">
            <v/>
          </cell>
          <cell r="Q241" t="str">
            <v/>
          </cell>
          <cell r="R241" t="str">
            <v/>
          </cell>
          <cell r="S241" t="str">
            <v/>
          </cell>
        </row>
        <row r="242"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L242" t="str">
            <v/>
          </cell>
          <cell r="M242" t="str">
            <v/>
          </cell>
          <cell r="N242" t="str">
            <v/>
          </cell>
          <cell r="O242" t="str">
            <v/>
          </cell>
          <cell r="P242" t="str">
            <v/>
          </cell>
          <cell r="Q242" t="str">
            <v/>
          </cell>
          <cell r="R242" t="str">
            <v/>
          </cell>
          <cell r="S242" t="str">
            <v/>
          </cell>
        </row>
        <row r="243"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L243" t="str">
            <v/>
          </cell>
          <cell r="M243" t="str">
            <v/>
          </cell>
          <cell r="N243" t="str">
            <v/>
          </cell>
          <cell r="O243" t="str">
            <v/>
          </cell>
          <cell r="P243" t="str">
            <v/>
          </cell>
          <cell r="Q243" t="str">
            <v/>
          </cell>
          <cell r="R243" t="str">
            <v/>
          </cell>
          <cell r="S243" t="str">
            <v/>
          </cell>
        </row>
        <row r="244"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L244" t="str">
            <v/>
          </cell>
          <cell r="M244" t="str">
            <v/>
          </cell>
          <cell r="N244" t="str">
            <v/>
          </cell>
          <cell r="O244" t="str">
            <v/>
          </cell>
          <cell r="P244" t="str">
            <v/>
          </cell>
          <cell r="Q244" t="str">
            <v/>
          </cell>
          <cell r="R244" t="str">
            <v/>
          </cell>
          <cell r="S244" t="str">
            <v/>
          </cell>
        </row>
        <row r="245"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L245" t="str">
            <v/>
          </cell>
          <cell r="M245" t="str">
            <v/>
          </cell>
          <cell r="N245" t="str">
            <v/>
          </cell>
          <cell r="O245" t="str">
            <v/>
          </cell>
          <cell r="P245" t="str">
            <v/>
          </cell>
          <cell r="Q245" t="str">
            <v/>
          </cell>
          <cell r="R245" t="str">
            <v/>
          </cell>
          <cell r="S245" t="str">
            <v/>
          </cell>
        </row>
        <row r="246"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L246" t="str">
            <v/>
          </cell>
          <cell r="M246" t="str">
            <v/>
          </cell>
          <cell r="N246" t="str">
            <v/>
          </cell>
          <cell r="O246" t="str">
            <v/>
          </cell>
          <cell r="P246" t="str">
            <v/>
          </cell>
          <cell r="Q246" t="str">
            <v/>
          </cell>
          <cell r="R246" t="str">
            <v/>
          </cell>
          <cell r="S246" t="str">
            <v/>
          </cell>
        </row>
        <row r="247"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L247" t="str">
            <v/>
          </cell>
          <cell r="M247" t="str">
            <v/>
          </cell>
          <cell r="N247" t="str">
            <v/>
          </cell>
          <cell r="O247" t="str">
            <v/>
          </cell>
          <cell r="P247" t="str">
            <v/>
          </cell>
          <cell r="Q247" t="str">
            <v/>
          </cell>
          <cell r="R247" t="str">
            <v/>
          </cell>
          <cell r="S247" t="str">
            <v/>
          </cell>
        </row>
        <row r="248"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L248" t="str">
            <v/>
          </cell>
          <cell r="M248" t="str">
            <v/>
          </cell>
          <cell r="N248" t="str">
            <v/>
          </cell>
          <cell r="O248" t="str">
            <v/>
          </cell>
          <cell r="P248" t="str">
            <v/>
          </cell>
          <cell r="Q248" t="str">
            <v/>
          </cell>
          <cell r="R248" t="str">
            <v/>
          </cell>
          <cell r="S248" t="str">
            <v/>
          </cell>
        </row>
        <row r="249"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L249" t="str">
            <v/>
          </cell>
          <cell r="M249" t="str">
            <v/>
          </cell>
          <cell r="N249" t="str">
            <v/>
          </cell>
          <cell r="O249" t="str">
            <v/>
          </cell>
          <cell r="P249" t="str">
            <v/>
          </cell>
          <cell r="Q249" t="str">
            <v/>
          </cell>
          <cell r="R249" t="str">
            <v/>
          </cell>
          <cell r="S249" t="str">
            <v/>
          </cell>
        </row>
        <row r="250"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L250" t="str">
            <v/>
          </cell>
          <cell r="M250" t="str">
            <v/>
          </cell>
          <cell r="N250" t="str">
            <v/>
          </cell>
          <cell r="O250" t="str">
            <v/>
          </cell>
          <cell r="P250" t="str">
            <v/>
          </cell>
          <cell r="Q250" t="str">
            <v/>
          </cell>
          <cell r="R250" t="str">
            <v/>
          </cell>
          <cell r="S250" t="str">
            <v/>
          </cell>
        </row>
        <row r="251"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L251" t="str">
            <v/>
          </cell>
          <cell r="M251" t="str">
            <v/>
          </cell>
          <cell r="N251" t="str">
            <v/>
          </cell>
          <cell r="O251" t="str">
            <v/>
          </cell>
          <cell r="P251" t="str">
            <v/>
          </cell>
          <cell r="Q251" t="str">
            <v/>
          </cell>
          <cell r="R251" t="str">
            <v/>
          </cell>
          <cell r="S251" t="str">
            <v/>
          </cell>
        </row>
      </sheetData>
      <sheetData sheetId="8"/>
      <sheetData sheetId="9"/>
      <sheetData sheetId="10"/>
      <sheetData sheetId="11">
        <row r="11">
          <cell r="A11">
            <v>39872</v>
          </cell>
        </row>
        <row r="12">
          <cell r="A12">
            <v>39903</v>
          </cell>
        </row>
        <row r="13">
          <cell r="A13">
            <v>39933</v>
          </cell>
        </row>
        <row r="14">
          <cell r="A14">
            <v>39964</v>
          </cell>
        </row>
        <row r="15">
          <cell r="A15">
            <v>39994</v>
          </cell>
        </row>
        <row r="16">
          <cell r="A16">
            <v>40025</v>
          </cell>
        </row>
        <row r="17">
          <cell r="A17">
            <v>40056</v>
          </cell>
        </row>
        <row r="18">
          <cell r="A18">
            <v>40086</v>
          </cell>
        </row>
        <row r="19">
          <cell r="A19">
            <v>40117</v>
          </cell>
        </row>
        <row r="20">
          <cell r="A20">
            <v>40147</v>
          </cell>
        </row>
        <row r="21">
          <cell r="A21">
            <v>40178</v>
          </cell>
        </row>
        <row r="22">
          <cell r="A22">
            <v>40209</v>
          </cell>
        </row>
        <row r="23">
          <cell r="A23">
            <v>40237</v>
          </cell>
        </row>
        <row r="24">
          <cell r="A24">
            <v>40268</v>
          </cell>
        </row>
        <row r="25">
          <cell r="A25">
            <v>40298</v>
          </cell>
        </row>
        <row r="26">
          <cell r="A26">
            <v>40329</v>
          </cell>
        </row>
        <row r="27">
          <cell r="A27">
            <v>40359</v>
          </cell>
        </row>
        <row r="28">
          <cell r="A28">
            <v>40390</v>
          </cell>
        </row>
        <row r="29">
          <cell r="A29">
            <v>40421</v>
          </cell>
        </row>
        <row r="30">
          <cell r="A30" t="str">
            <v/>
          </cell>
        </row>
        <row r="31">
          <cell r="A31" t="str">
            <v/>
          </cell>
        </row>
        <row r="32">
          <cell r="A32" t="str">
            <v/>
          </cell>
        </row>
        <row r="33">
          <cell r="A33" t="str">
            <v/>
          </cell>
        </row>
        <row r="34">
          <cell r="A34" t="str">
            <v/>
          </cell>
        </row>
        <row r="35">
          <cell r="A35" t="str">
            <v/>
          </cell>
        </row>
      </sheetData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rfaces et loyers Malte"/>
      <sheetName val="Surfaces"/>
      <sheetName val="Data"/>
      <sheetName val="Loyers SCI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odel Semestriel"/>
      <sheetName val="RBT"/>
      <sheetName val="return on equity"/>
      <sheetName val="DF"/>
      <sheetName val="Synthese"/>
    </sheetNames>
    <sheetDataSet>
      <sheetData sheetId="0">
        <row r="5">
          <cell r="B5">
            <v>37</v>
          </cell>
        </row>
        <row r="8">
          <cell r="B8">
            <v>0.185</v>
          </cell>
        </row>
        <row r="14">
          <cell r="B14">
            <v>2.2199999999999998</v>
          </cell>
        </row>
        <row r="21">
          <cell r="B21">
            <v>5.0000000000000001E-4</v>
          </cell>
        </row>
        <row r="51">
          <cell r="B51">
            <v>0.74</v>
          </cell>
        </row>
      </sheetData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communaux"/>
      <sheetName val="Param globaux"/>
      <sheetName val="Param opération"/>
      <sheetName val="Surfaces"/>
      <sheetName val="Présentations"/>
      <sheetName val="Prix rev.CE"/>
      <sheetName val="Bilan Détaillé CE DDE"/>
      <sheetName val="Bilan Récap. CE DDE"/>
      <sheetName val="Attestations DDE"/>
      <sheetName val="Contingent CE DDE"/>
      <sheetName val="ODSDataSheet"/>
      <sheetName val="ODSTempDataSheet"/>
    </sheetNames>
    <sheetDataSet>
      <sheetData sheetId="0" refreshError="1"/>
      <sheetData sheetId="1" refreshError="1"/>
      <sheetData sheetId="2" refreshError="1">
        <row r="4">
          <cell r="F4" t="str">
            <v>FIDJI individuels</v>
          </cell>
        </row>
        <row r="5">
          <cell r="F5">
            <v>15</v>
          </cell>
        </row>
        <row r="7">
          <cell r="F7" t="str">
            <v>LLTS</v>
          </cell>
        </row>
        <row r="27">
          <cell r="F27" t="str">
            <v>Aménagement</v>
          </cell>
        </row>
        <row r="32">
          <cell r="F32" t="str">
            <v>Say Piscine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és."/>
      <sheetName val="CA"/>
      <sheetName val="DDE - B simpl."/>
      <sheetName val="DDE - B détail."/>
      <sheetName val="DDE - Attest."/>
      <sheetName val="DDE - Cont."/>
      <sheetName val="Prix rev.CE"/>
      <sheetName val="CEX - Recap"/>
      <sheetName val="CEX - Graph."/>
      <sheetName val="CEX - Résult."/>
      <sheetName val="ODSDataSheet"/>
      <sheetName val="ODSTempDataSheet"/>
      <sheetName val="ADMINISTRATIF"/>
      <sheetName val="BUDGET PROMOTEUR"/>
      <sheetName val="TABLEAU DE SURFACE"/>
      <sheetName val="Exemple Tableau de surface"/>
      <sheetName val="Listes"/>
    </sheetNames>
    <sheetDataSet>
      <sheetData sheetId="0" refreshError="1">
        <row r="10">
          <cell r="C10" t="str">
            <v>Simulation VEFA</v>
          </cell>
        </row>
      </sheetData>
      <sheetData sheetId="1"/>
      <sheetData sheetId="2" refreshError="1">
        <row r="27">
          <cell r="K27">
            <v>246</v>
          </cell>
        </row>
        <row r="37">
          <cell r="K37">
            <v>8000</v>
          </cell>
        </row>
        <row r="38">
          <cell r="K38">
            <v>9500</v>
          </cell>
        </row>
        <row r="39">
          <cell r="K39">
            <v>15000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3">
          <cell r="D23">
            <v>0</v>
          </cell>
          <cell r="E23">
            <v>0</v>
          </cell>
        </row>
        <row r="24">
          <cell r="D24">
            <v>0</v>
          </cell>
          <cell r="E24">
            <v>0</v>
          </cell>
        </row>
        <row r="25">
          <cell r="D25">
            <v>0</v>
          </cell>
        </row>
        <row r="37">
          <cell r="E37">
            <v>0</v>
          </cell>
        </row>
        <row r="56">
          <cell r="E56">
            <v>0</v>
          </cell>
        </row>
      </sheetData>
      <sheetData sheetId="13"/>
      <sheetData sheetId="14" refreshError="1"/>
      <sheetData sheetId="15"/>
      <sheetData sheetId="16"/>
      <sheetData sheetId="17"/>
      <sheetData sheetId="18" refreshError="1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MINISTRATIF"/>
      <sheetName val="Tableau de surface"/>
      <sheetName val="Tableau financier"/>
      <sheetName val="Exemple Tableau de surface"/>
      <sheetName val="Listes"/>
    </sheetNames>
    <sheetDataSet>
      <sheetData sheetId="0"/>
      <sheetData sheetId="1"/>
      <sheetData sheetId="2"/>
      <sheetData sheetId="3"/>
      <sheetData sheetId="4">
        <row r="4">
          <cell r="A4" t="str">
            <v>COP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VEFA OS 2009_2010-2011"/>
      <sheetName val="Graphique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G11">
            <v>1</v>
          </cell>
          <cell r="CM11">
            <v>465000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U11">
            <v>0</v>
          </cell>
          <cell r="CV11">
            <v>2790000</v>
          </cell>
          <cell r="CW11">
            <v>0</v>
          </cell>
          <cell r="CX11">
            <v>0</v>
          </cell>
          <cell r="DE11">
            <v>6045000</v>
          </cell>
          <cell r="DK11">
            <v>0</v>
          </cell>
          <cell r="EB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J11">
            <v>0</v>
          </cell>
          <cell r="EK11">
            <v>0</v>
          </cell>
          <cell r="EL11">
            <v>6045000</v>
          </cell>
          <cell r="EM11">
            <v>0</v>
          </cell>
          <cell r="ET11">
            <v>3255000</v>
          </cell>
          <cell r="EZ11">
            <v>0</v>
          </cell>
        </row>
        <row r="12">
          <cell r="G12">
            <v>2</v>
          </cell>
          <cell r="CM12">
            <v>2415000</v>
          </cell>
          <cell r="CO12">
            <v>2070000</v>
          </cell>
          <cell r="CP12">
            <v>0</v>
          </cell>
          <cell r="CQ12">
            <v>0</v>
          </cell>
          <cell r="CR12">
            <v>0</v>
          </cell>
          <cell r="CU12">
            <v>345000</v>
          </cell>
          <cell r="CV12">
            <v>2070000</v>
          </cell>
          <cell r="CW12">
            <v>0</v>
          </cell>
          <cell r="CX12">
            <v>0</v>
          </cell>
          <cell r="DE12">
            <v>0</v>
          </cell>
          <cell r="DK12">
            <v>0</v>
          </cell>
          <cell r="EB12">
            <v>0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J12">
            <v>0</v>
          </cell>
          <cell r="EK12">
            <v>0</v>
          </cell>
          <cell r="EL12">
            <v>4485000</v>
          </cell>
          <cell r="EM12">
            <v>2415000</v>
          </cell>
          <cell r="ET12">
            <v>0</v>
          </cell>
          <cell r="EZ12">
            <v>0</v>
          </cell>
        </row>
        <row r="13">
          <cell r="G13">
            <v>3</v>
          </cell>
          <cell r="CM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1155733.2</v>
          </cell>
          <cell r="CU13">
            <v>866799.9</v>
          </cell>
          <cell r="CV13">
            <v>0</v>
          </cell>
          <cell r="CW13">
            <v>0</v>
          </cell>
          <cell r="CX13">
            <v>2022533.1</v>
          </cell>
          <cell r="DE13">
            <v>1733599.8</v>
          </cell>
          <cell r="DK13">
            <v>0</v>
          </cell>
          <cell r="EB13">
            <v>0</v>
          </cell>
          <cell r="ED13">
            <v>0</v>
          </cell>
          <cell r="EE13">
            <v>0</v>
          </cell>
          <cell r="EF13">
            <v>0</v>
          </cell>
          <cell r="EG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3756132.9</v>
          </cell>
          <cell r="ET13">
            <v>2022533.0999999999</v>
          </cell>
          <cell r="EZ13">
            <v>0</v>
          </cell>
        </row>
        <row r="14">
          <cell r="G14">
            <v>4</v>
          </cell>
          <cell r="CM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1878066.8</v>
          </cell>
          <cell r="CU14">
            <v>1408550.0999999999</v>
          </cell>
          <cell r="CV14">
            <v>0</v>
          </cell>
          <cell r="CW14">
            <v>0</v>
          </cell>
          <cell r="CX14">
            <v>3286616.9</v>
          </cell>
          <cell r="DE14">
            <v>2817100.2</v>
          </cell>
          <cell r="DK14">
            <v>0</v>
          </cell>
          <cell r="EB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6103717.1000000006</v>
          </cell>
          <cell r="ET14">
            <v>3286616.9</v>
          </cell>
          <cell r="EZ14">
            <v>0</v>
          </cell>
        </row>
        <row r="15">
          <cell r="G15">
            <v>5</v>
          </cell>
          <cell r="CM15">
            <v>0</v>
          </cell>
          <cell r="CO15">
            <v>0</v>
          </cell>
          <cell r="CP15">
            <v>91079.38</v>
          </cell>
          <cell r="CQ15">
            <v>0</v>
          </cell>
          <cell r="CR15">
            <v>592015.97</v>
          </cell>
          <cell r="CU15">
            <v>683095.35</v>
          </cell>
          <cell r="CV15">
            <v>0</v>
          </cell>
          <cell r="CW15">
            <v>0</v>
          </cell>
          <cell r="CX15">
            <v>1593889.15</v>
          </cell>
          <cell r="DE15">
            <v>1593889.15</v>
          </cell>
          <cell r="DK15">
            <v>0</v>
          </cell>
          <cell r="EB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2960079.85</v>
          </cell>
          <cell r="ET15">
            <v>1593889.15</v>
          </cell>
          <cell r="EZ15">
            <v>0</v>
          </cell>
        </row>
        <row r="16">
          <cell r="G16">
            <v>6</v>
          </cell>
          <cell r="CM16">
            <v>0</v>
          </cell>
          <cell r="CO16">
            <v>0</v>
          </cell>
          <cell r="CP16">
            <v>0</v>
          </cell>
          <cell r="CQ16">
            <v>73623</v>
          </cell>
          <cell r="CR16">
            <v>478549.5</v>
          </cell>
          <cell r="CU16">
            <v>552172.5</v>
          </cell>
          <cell r="CV16">
            <v>0</v>
          </cell>
          <cell r="CW16">
            <v>0</v>
          </cell>
          <cell r="CX16">
            <v>1472460</v>
          </cell>
          <cell r="DE16">
            <v>1104345</v>
          </cell>
          <cell r="DK16">
            <v>0</v>
          </cell>
          <cell r="EB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2392747.5</v>
          </cell>
          <cell r="ET16">
            <v>1288402.5</v>
          </cell>
          <cell r="EZ16">
            <v>0</v>
          </cell>
        </row>
        <row r="17">
          <cell r="G17">
            <v>7</v>
          </cell>
          <cell r="CM17">
            <v>0</v>
          </cell>
          <cell r="CO17">
            <v>0</v>
          </cell>
          <cell r="CP17">
            <v>0</v>
          </cell>
          <cell r="CQ17">
            <v>118680</v>
          </cell>
          <cell r="CR17">
            <v>771420</v>
          </cell>
          <cell r="CU17">
            <v>890100</v>
          </cell>
          <cell r="CV17">
            <v>0</v>
          </cell>
          <cell r="CW17">
            <v>0</v>
          </cell>
          <cell r="CX17">
            <v>2373600</v>
          </cell>
          <cell r="DE17">
            <v>1780200</v>
          </cell>
          <cell r="DK17">
            <v>0</v>
          </cell>
          <cell r="EB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3857100</v>
          </cell>
          <cell r="ET17">
            <v>2076899.9999999998</v>
          </cell>
          <cell r="EZ17">
            <v>0</v>
          </cell>
        </row>
        <row r="18">
          <cell r="G18">
            <v>8</v>
          </cell>
          <cell r="CM18">
            <v>0</v>
          </cell>
          <cell r="CO18">
            <v>0</v>
          </cell>
          <cell r="CP18">
            <v>0</v>
          </cell>
          <cell r="CQ18">
            <v>148600</v>
          </cell>
          <cell r="CR18">
            <v>965900</v>
          </cell>
          <cell r="CU18">
            <v>0</v>
          </cell>
          <cell r="CV18">
            <v>1114500</v>
          </cell>
          <cell r="CW18">
            <v>0</v>
          </cell>
          <cell r="CX18">
            <v>2972000</v>
          </cell>
          <cell r="DE18">
            <v>2229000</v>
          </cell>
          <cell r="DK18">
            <v>0</v>
          </cell>
          <cell r="EB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4829500</v>
          </cell>
          <cell r="ET18">
            <v>2600500</v>
          </cell>
          <cell r="EZ18">
            <v>0</v>
          </cell>
        </row>
        <row r="19">
          <cell r="G19">
            <v>9</v>
          </cell>
          <cell r="CM19">
            <v>0</v>
          </cell>
          <cell r="CO19">
            <v>0</v>
          </cell>
          <cell r="CP19">
            <v>0</v>
          </cell>
          <cell r="CQ19">
            <v>142144.80000000002</v>
          </cell>
          <cell r="CR19">
            <v>923941.20000000007</v>
          </cell>
          <cell r="CU19">
            <v>1066086</v>
          </cell>
          <cell r="CV19">
            <v>0</v>
          </cell>
          <cell r="CW19">
            <v>0</v>
          </cell>
          <cell r="CX19">
            <v>2487534</v>
          </cell>
          <cell r="DE19">
            <v>2487534</v>
          </cell>
          <cell r="DK19">
            <v>0</v>
          </cell>
          <cell r="EB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4619706</v>
          </cell>
          <cell r="ET19">
            <v>2487534</v>
          </cell>
          <cell r="EZ19">
            <v>0</v>
          </cell>
        </row>
        <row r="20">
          <cell r="G20">
            <v>10</v>
          </cell>
          <cell r="CM20">
            <v>0</v>
          </cell>
          <cell r="CO20">
            <v>0</v>
          </cell>
          <cell r="CP20">
            <v>0</v>
          </cell>
          <cell r="CQ20">
            <v>274831.30160000001</v>
          </cell>
          <cell r="CR20">
            <v>1786403.4604</v>
          </cell>
          <cell r="CU20">
            <v>0</v>
          </cell>
          <cell r="CV20">
            <v>2061234.7619999999</v>
          </cell>
          <cell r="CW20">
            <v>0</v>
          </cell>
          <cell r="CX20">
            <v>2748313.0160000003</v>
          </cell>
          <cell r="DE20">
            <v>6870782.5399999991</v>
          </cell>
          <cell r="DK20">
            <v>0</v>
          </cell>
          <cell r="EB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8932017.3020000011</v>
          </cell>
          <cell r="ET20">
            <v>4809547.7779999999</v>
          </cell>
          <cell r="EZ20">
            <v>0</v>
          </cell>
        </row>
        <row r="21">
          <cell r="G21">
            <v>11</v>
          </cell>
          <cell r="CM21">
            <v>0</v>
          </cell>
          <cell r="CO21">
            <v>0</v>
          </cell>
          <cell r="CP21">
            <v>0</v>
          </cell>
          <cell r="CQ21">
            <v>101430.9754</v>
          </cell>
          <cell r="CR21">
            <v>659301.34009999991</v>
          </cell>
          <cell r="CU21">
            <v>0</v>
          </cell>
          <cell r="CV21">
            <v>760732.31549999991</v>
          </cell>
          <cell r="CW21">
            <v>0</v>
          </cell>
          <cell r="CX21">
            <v>1775042.0694999998</v>
          </cell>
          <cell r="DE21">
            <v>1775042.0694999998</v>
          </cell>
          <cell r="DK21">
            <v>0</v>
          </cell>
          <cell r="EB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3296506.7004999998</v>
          </cell>
          <cell r="ET21">
            <v>1775042.0694999998</v>
          </cell>
          <cell r="EZ21">
            <v>0</v>
          </cell>
        </row>
        <row r="22">
          <cell r="G22">
            <v>12</v>
          </cell>
          <cell r="CM22">
            <v>0</v>
          </cell>
          <cell r="CO22">
            <v>0</v>
          </cell>
          <cell r="CP22">
            <v>0</v>
          </cell>
          <cell r="CQ22">
            <v>97238.375800000009</v>
          </cell>
          <cell r="CR22">
            <v>632049.44270000001</v>
          </cell>
          <cell r="CU22">
            <v>0</v>
          </cell>
          <cell r="CV22">
            <v>729287.81849999994</v>
          </cell>
          <cell r="CW22">
            <v>0</v>
          </cell>
          <cell r="CX22">
            <v>1701671.5765</v>
          </cell>
          <cell r="DE22">
            <v>1701671.5765</v>
          </cell>
          <cell r="DK22">
            <v>0</v>
          </cell>
          <cell r="EB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3160247.2135000001</v>
          </cell>
          <cell r="ET22">
            <v>1701671.5765</v>
          </cell>
          <cell r="EZ22">
            <v>0</v>
          </cell>
        </row>
        <row r="23">
          <cell r="G23">
            <v>13</v>
          </cell>
          <cell r="CM23">
            <v>0</v>
          </cell>
          <cell r="CO23">
            <v>0</v>
          </cell>
          <cell r="CP23">
            <v>0</v>
          </cell>
          <cell r="CQ23">
            <v>113719.5266</v>
          </cell>
          <cell r="CR23">
            <v>739176.92290000001</v>
          </cell>
          <cell r="CU23">
            <v>0</v>
          </cell>
          <cell r="CV23">
            <v>852896.44949999999</v>
          </cell>
          <cell r="CW23">
            <v>0</v>
          </cell>
          <cell r="CX23">
            <v>1137195.2660000001</v>
          </cell>
          <cell r="DE23">
            <v>2842988.165</v>
          </cell>
          <cell r="DK23">
            <v>0</v>
          </cell>
          <cell r="EB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3695884.6145000001</v>
          </cell>
          <cell r="ET23">
            <v>1990091.7154999999</v>
          </cell>
          <cell r="EZ23">
            <v>0</v>
          </cell>
        </row>
        <row r="24">
          <cell r="G24">
            <v>14</v>
          </cell>
          <cell r="CM24">
            <v>0</v>
          </cell>
          <cell r="CO24">
            <v>0</v>
          </cell>
          <cell r="CP24">
            <v>0</v>
          </cell>
          <cell r="CQ24">
            <v>68763.661999999997</v>
          </cell>
          <cell r="CR24">
            <v>446963.80300000001</v>
          </cell>
          <cell r="CU24">
            <v>0</v>
          </cell>
          <cell r="CV24">
            <v>515727.46499999997</v>
          </cell>
          <cell r="CW24">
            <v>0</v>
          </cell>
          <cell r="CX24">
            <v>687636.62000000011</v>
          </cell>
          <cell r="DE24">
            <v>1719091.55</v>
          </cell>
          <cell r="DK24">
            <v>0</v>
          </cell>
          <cell r="EB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2234819.0150000001</v>
          </cell>
          <cell r="ET24">
            <v>1203364.085</v>
          </cell>
          <cell r="EZ24">
            <v>0</v>
          </cell>
        </row>
        <row r="25">
          <cell r="G25">
            <v>15</v>
          </cell>
          <cell r="CM25">
            <v>0</v>
          </cell>
          <cell r="CO25">
            <v>0</v>
          </cell>
          <cell r="CP25">
            <v>0</v>
          </cell>
          <cell r="CQ25">
            <v>171160.44</v>
          </cell>
          <cell r="CR25">
            <v>1112542.8600000001</v>
          </cell>
          <cell r="CU25">
            <v>0</v>
          </cell>
          <cell r="CV25">
            <v>1283703.3</v>
          </cell>
          <cell r="CW25">
            <v>0</v>
          </cell>
          <cell r="CX25">
            <v>1711604.4000000001</v>
          </cell>
          <cell r="DE25">
            <v>4279011</v>
          </cell>
          <cell r="DK25">
            <v>0</v>
          </cell>
          <cell r="EB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5562714.2999999998</v>
          </cell>
          <cell r="ET25">
            <v>2995307.6999999997</v>
          </cell>
          <cell r="EZ25">
            <v>0</v>
          </cell>
        </row>
        <row r="26">
          <cell r="G26">
            <v>16</v>
          </cell>
          <cell r="CM26">
            <v>0</v>
          </cell>
          <cell r="CO26">
            <v>0</v>
          </cell>
          <cell r="CP26">
            <v>0</v>
          </cell>
          <cell r="CQ26">
            <v>48021.700000000004</v>
          </cell>
          <cell r="CR26">
            <v>312141.05</v>
          </cell>
          <cell r="CU26">
            <v>360162.75</v>
          </cell>
          <cell r="CV26">
            <v>480217</v>
          </cell>
          <cell r="CW26">
            <v>0</v>
          </cell>
          <cell r="CX26">
            <v>1200542.5</v>
          </cell>
          <cell r="DE26">
            <v>0</v>
          </cell>
          <cell r="DK26">
            <v>0</v>
          </cell>
          <cell r="EB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2401085</v>
          </cell>
          <cell r="ET26">
            <v>0</v>
          </cell>
          <cell r="EZ26">
            <v>0</v>
          </cell>
        </row>
        <row r="27">
          <cell r="G27">
            <v>17</v>
          </cell>
          <cell r="CM27">
            <v>0</v>
          </cell>
          <cell r="CO27">
            <v>0</v>
          </cell>
          <cell r="CP27">
            <v>0</v>
          </cell>
          <cell r="CQ27">
            <v>74941.400000000009</v>
          </cell>
          <cell r="CR27">
            <v>487119.10000000003</v>
          </cell>
          <cell r="CU27">
            <v>0</v>
          </cell>
          <cell r="CV27">
            <v>562060.5</v>
          </cell>
          <cell r="CW27">
            <v>749414</v>
          </cell>
          <cell r="CX27">
            <v>1873535</v>
          </cell>
          <cell r="DE27">
            <v>0</v>
          </cell>
          <cell r="DK27">
            <v>0</v>
          </cell>
          <cell r="EB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3747070</v>
          </cell>
          <cell r="ET27">
            <v>0</v>
          </cell>
          <cell r="EZ27">
            <v>0</v>
          </cell>
        </row>
        <row r="28">
          <cell r="G28">
            <v>18</v>
          </cell>
          <cell r="CM28">
            <v>0</v>
          </cell>
          <cell r="CO28">
            <v>0</v>
          </cell>
          <cell r="CP28">
            <v>107375.36</v>
          </cell>
          <cell r="CQ28">
            <v>0</v>
          </cell>
          <cell r="CR28">
            <v>697939.84</v>
          </cell>
          <cell r="CU28">
            <v>0</v>
          </cell>
          <cell r="CV28">
            <v>805315.2</v>
          </cell>
          <cell r="CW28">
            <v>1073753.6000000001</v>
          </cell>
          <cell r="CX28">
            <v>1879068.7999999998</v>
          </cell>
          <cell r="DE28">
            <v>805315.2</v>
          </cell>
          <cell r="DK28">
            <v>0</v>
          </cell>
          <cell r="EB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5368768</v>
          </cell>
          <cell r="ET28">
            <v>0</v>
          </cell>
          <cell r="EZ28">
            <v>0</v>
          </cell>
        </row>
        <row r="29">
          <cell r="G29">
            <v>19</v>
          </cell>
          <cell r="CM29">
            <v>0</v>
          </cell>
          <cell r="CO29">
            <v>0</v>
          </cell>
          <cell r="CP29">
            <v>89286.040000000008</v>
          </cell>
          <cell r="CQ29">
            <v>0</v>
          </cell>
          <cell r="CR29">
            <v>580359.26</v>
          </cell>
          <cell r="CU29">
            <v>669645.29999999993</v>
          </cell>
          <cell r="CV29">
            <v>0</v>
          </cell>
          <cell r="CW29">
            <v>892860.4</v>
          </cell>
          <cell r="CX29">
            <v>2232151</v>
          </cell>
          <cell r="DE29">
            <v>0</v>
          </cell>
          <cell r="DK29">
            <v>0</v>
          </cell>
          <cell r="EB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4464302</v>
          </cell>
          <cell r="ET29">
            <v>0</v>
          </cell>
          <cell r="EZ29">
            <v>0</v>
          </cell>
        </row>
        <row r="30">
          <cell r="G30">
            <v>20</v>
          </cell>
          <cell r="CM30">
            <v>0</v>
          </cell>
          <cell r="CO30">
            <v>0</v>
          </cell>
          <cell r="CP30">
            <v>130232.36</v>
          </cell>
          <cell r="CQ30">
            <v>0</v>
          </cell>
          <cell r="CR30">
            <v>846510.34000000008</v>
          </cell>
          <cell r="CU30">
            <v>976742.7</v>
          </cell>
          <cell r="CV30">
            <v>0</v>
          </cell>
          <cell r="CW30">
            <v>1302323.6000000001</v>
          </cell>
          <cell r="CX30">
            <v>3255809</v>
          </cell>
          <cell r="DE30">
            <v>0</v>
          </cell>
          <cell r="DK30">
            <v>0</v>
          </cell>
          <cell r="EB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6511618</v>
          </cell>
          <cell r="ET30">
            <v>0</v>
          </cell>
          <cell r="EZ30">
            <v>0</v>
          </cell>
        </row>
        <row r="31">
          <cell r="G31">
            <v>21</v>
          </cell>
          <cell r="CM31">
            <v>0</v>
          </cell>
          <cell r="CO31">
            <v>0</v>
          </cell>
          <cell r="CP31">
            <v>74836.14</v>
          </cell>
          <cell r="CQ31">
            <v>0</v>
          </cell>
          <cell r="CR31">
            <v>486434.91000000003</v>
          </cell>
          <cell r="CU31">
            <v>561271.04999999993</v>
          </cell>
          <cell r="CV31">
            <v>0</v>
          </cell>
          <cell r="CW31">
            <v>748361.4</v>
          </cell>
          <cell r="CX31">
            <v>1870903.5</v>
          </cell>
          <cell r="DE31">
            <v>0</v>
          </cell>
          <cell r="DK31">
            <v>0</v>
          </cell>
          <cell r="EB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3741807</v>
          </cell>
          <cell r="ET31">
            <v>0</v>
          </cell>
          <cell r="EZ31">
            <v>0</v>
          </cell>
        </row>
        <row r="32">
          <cell r="G32">
            <v>22</v>
          </cell>
          <cell r="CM32">
            <v>0</v>
          </cell>
          <cell r="CO32">
            <v>0</v>
          </cell>
          <cell r="CP32">
            <v>0</v>
          </cell>
          <cell r="CQ32">
            <v>85644.747200000013</v>
          </cell>
          <cell r="CR32">
            <v>556690.85680000007</v>
          </cell>
          <cell r="CU32">
            <v>642335.60400000005</v>
          </cell>
          <cell r="CV32">
            <v>0</v>
          </cell>
          <cell r="CW32">
            <v>0</v>
          </cell>
          <cell r="CX32">
            <v>2997566.1520000002</v>
          </cell>
          <cell r="DE32">
            <v>0</v>
          </cell>
          <cell r="DK32">
            <v>0</v>
          </cell>
          <cell r="EB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4282237.3600000003</v>
          </cell>
          <cell r="ET32">
            <v>0</v>
          </cell>
          <cell r="EZ32">
            <v>0</v>
          </cell>
        </row>
        <row r="33">
          <cell r="G33">
            <v>23</v>
          </cell>
          <cell r="CM33">
            <v>0</v>
          </cell>
          <cell r="CO33">
            <v>0</v>
          </cell>
          <cell r="CP33">
            <v>0</v>
          </cell>
          <cell r="CQ33">
            <v>54569.489200000004</v>
          </cell>
          <cell r="CR33">
            <v>354701.67979999998</v>
          </cell>
          <cell r="CU33">
            <v>409271.16899999999</v>
          </cell>
          <cell r="CV33">
            <v>0</v>
          </cell>
          <cell r="CW33">
            <v>0</v>
          </cell>
          <cell r="CX33">
            <v>1909932.122</v>
          </cell>
          <cell r="DE33">
            <v>0</v>
          </cell>
          <cell r="DK33">
            <v>0</v>
          </cell>
          <cell r="EB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2728474.46</v>
          </cell>
          <cell r="ET33">
            <v>0</v>
          </cell>
          <cell r="EZ33">
            <v>0</v>
          </cell>
        </row>
        <row r="34">
          <cell r="G34">
            <v>24</v>
          </cell>
          <cell r="CM34">
            <v>0</v>
          </cell>
          <cell r="CO34">
            <v>0</v>
          </cell>
          <cell r="CP34">
            <v>0</v>
          </cell>
          <cell r="CQ34">
            <v>58814.700000000004</v>
          </cell>
          <cell r="CR34">
            <v>382295.55</v>
          </cell>
          <cell r="CU34">
            <v>441110.25</v>
          </cell>
          <cell r="CV34">
            <v>0</v>
          </cell>
          <cell r="CW34">
            <v>588147</v>
          </cell>
          <cell r="CX34">
            <v>1470367.5</v>
          </cell>
          <cell r="DE34">
            <v>0</v>
          </cell>
          <cell r="DK34">
            <v>0</v>
          </cell>
          <cell r="EB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2940735</v>
          </cell>
          <cell r="ET34">
            <v>0</v>
          </cell>
          <cell r="EZ34">
            <v>0</v>
          </cell>
        </row>
        <row r="35">
          <cell r="G35">
            <v>25</v>
          </cell>
          <cell r="CM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641203.05000000005</v>
          </cell>
          <cell r="CU35">
            <v>641203.04999999993</v>
          </cell>
          <cell r="CV35">
            <v>0</v>
          </cell>
          <cell r="CW35">
            <v>854937.4</v>
          </cell>
          <cell r="CX35">
            <v>2137343.5</v>
          </cell>
          <cell r="DE35">
            <v>0</v>
          </cell>
          <cell r="DK35">
            <v>0</v>
          </cell>
          <cell r="EB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4274687</v>
          </cell>
          <cell r="ET35">
            <v>0</v>
          </cell>
          <cell r="EZ35">
            <v>0</v>
          </cell>
        </row>
        <row r="36">
          <cell r="G36">
            <v>26</v>
          </cell>
          <cell r="CM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U36">
            <v>181087.52</v>
          </cell>
          <cell r="CV36">
            <v>0</v>
          </cell>
          <cell r="CW36">
            <v>1177068.8800000001</v>
          </cell>
          <cell r="CX36">
            <v>1358156.4</v>
          </cell>
          <cell r="DE36">
            <v>6338063.1999999993</v>
          </cell>
          <cell r="DK36">
            <v>0</v>
          </cell>
          <cell r="EB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T36">
            <v>9054376</v>
          </cell>
          <cell r="EZ36">
            <v>0</v>
          </cell>
        </row>
        <row r="37">
          <cell r="G37">
            <v>27</v>
          </cell>
          <cell r="CM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U37">
            <v>312755.31063829787</v>
          </cell>
          <cell r="CV37">
            <v>0</v>
          </cell>
          <cell r="CW37">
            <v>2032909.5191489363</v>
          </cell>
          <cell r="CX37">
            <v>2345664.8297872338</v>
          </cell>
          <cell r="DE37">
            <v>5473217.9361702129</v>
          </cell>
          <cell r="DK37">
            <v>5473217.9361702129</v>
          </cell>
          <cell r="EB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T37">
            <v>10164547.595744681</v>
          </cell>
          <cell r="EZ37">
            <v>5473217.936170212</v>
          </cell>
        </row>
        <row r="38">
          <cell r="G38">
            <v>28</v>
          </cell>
          <cell r="CM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U38">
            <v>177228.00936170213</v>
          </cell>
          <cell r="CV38">
            <v>0</v>
          </cell>
          <cell r="CW38">
            <v>1151982.0608510638</v>
          </cell>
          <cell r="CX38">
            <v>1329210.0702127658</v>
          </cell>
          <cell r="DE38">
            <v>3101490.1638297872</v>
          </cell>
          <cell r="DK38">
            <v>3101490.1638297872</v>
          </cell>
          <cell r="EB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T38">
            <v>5759910.3042553198</v>
          </cell>
          <cell r="EZ38">
            <v>3101490.1638297872</v>
          </cell>
        </row>
        <row r="39">
          <cell r="G39">
            <v>29</v>
          </cell>
          <cell r="CM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U39">
            <v>187247.82</v>
          </cell>
          <cell r="CV39">
            <v>0</v>
          </cell>
          <cell r="CW39">
            <v>1217110.83</v>
          </cell>
          <cell r="CX39">
            <v>1404358.65</v>
          </cell>
          <cell r="DE39">
            <v>6553673.6999999993</v>
          </cell>
          <cell r="DK39">
            <v>0</v>
          </cell>
          <cell r="EB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T39">
            <v>9362391</v>
          </cell>
          <cell r="EZ39">
            <v>0</v>
          </cell>
        </row>
        <row r="40">
          <cell r="G40">
            <v>30</v>
          </cell>
          <cell r="CM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U40">
            <v>192540.02</v>
          </cell>
          <cell r="CV40">
            <v>0</v>
          </cell>
          <cell r="CW40">
            <v>1251510.1300000001</v>
          </cell>
          <cell r="CX40">
            <v>1444050.15</v>
          </cell>
          <cell r="DE40">
            <v>6738900.6999999993</v>
          </cell>
          <cell r="DK40">
            <v>0</v>
          </cell>
          <cell r="EB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T40">
            <v>9627001</v>
          </cell>
          <cell r="EZ40">
            <v>0</v>
          </cell>
        </row>
        <row r="41">
          <cell r="G41">
            <v>31</v>
          </cell>
          <cell r="CM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U41">
            <v>190600</v>
          </cell>
          <cell r="CV41">
            <v>0</v>
          </cell>
          <cell r="CW41">
            <v>1238900</v>
          </cell>
          <cell r="CX41">
            <v>1429500</v>
          </cell>
          <cell r="DE41">
            <v>6671000</v>
          </cell>
          <cell r="DK41">
            <v>0</v>
          </cell>
          <cell r="EB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T41">
            <v>9530000</v>
          </cell>
          <cell r="EZ41">
            <v>0</v>
          </cell>
        </row>
        <row r="42">
          <cell r="G42">
            <v>32</v>
          </cell>
          <cell r="CM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U42">
            <v>112524.42</v>
          </cell>
          <cell r="CV42">
            <v>0</v>
          </cell>
          <cell r="CW42">
            <v>731408.73</v>
          </cell>
          <cell r="CX42">
            <v>843933.15</v>
          </cell>
          <cell r="DE42">
            <v>3938354.6999999997</v>
          </cell>
          <cell r="DK42">
            <v>0</v>
          </cell>
          <cell r="EB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T42">
            <v>5626221</v>
          </cell>
          <cell r="EZ42">
            <v>0</v>
          </cell>
        </row>
        <row r="43">
          <cell r="G43">
            <v>33</v>
          </cell>
          <cell r="CM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U43">
            <v>113221.34</v>
          </cell>
          <cell r="CV43">
            <v>0</v>
          </cell>
          <cell r="CW43">
            <v>735938.71000000008</v>
          </cell>
          <cell r="CX43">
            <v>849160.04999999993</v>
          </cell>
          <cell r="DE43">
            <v>3962746.9000000004</v>
          </cell>
          <cell r="DK43">
            <v>0</v>
          </cell>
          <cell r="EB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T43">
            <v>5661067</v>
          </cell>
          <cell r="EZ43">
            <v>0</v>
          </cell>
        </row>
        <row r="44">
          <cell r="G44">
            <v>34</v>
          </cell>
          <cell r="CM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U44">
            <v>315475</v>
          </cell>
          <cell r="CV44">
            <v>0</v>
          </cell>
          <cell r="CW44">
            <v>2050587.5</v>
          </cell>
          <cell r="CX44">
            <v>2366062.5</v>
          </cell>
          <cell r="DE44">
            <v>11041625</v>
          </cell>
          <cell r="DK44">
            <v>0</v>
          </cell>
          <cell r="EB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T44">
            <v>15773750</v>
          </cell>
          <cell r="EZ44">
            <v>0</v>
          </cell>
        </row>
        <row r="45">
          <cell r="G45">
            <v>35</v>
          </cell>
          <cell r="CM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U45">
            <v>296723.06</v>
          </cell>
          <cell r="CV45">
            <v>0</v>
          </cell>
          <cell r="CW45">
            <v>1928699.8900000001</v>
          </cell>
          <cell r="CX45">
            <v>2225422.9499999997</v>
          </cell>
          <cell r="DE45">
            <v>10385307.099999998</v>
          </cell>
          <cell r="DK45">
            <v>0</v>
          </cell>
          <cell r="EB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T45">
            <v>14836153</v>
          </cell>
          <cell r="EZ45">
            <v>0</v>
          </cell>
        </row>
        <row r="46">
          <cell r="G46">
            <v>36</v>
          </cell>
          <cell r="CM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U46">
            <v>84609.84</v>
          </cell>
          <cell r="CV46">
            <v>0</v>
          </cell>
          <cell r="CW46">
            <v>549963.96</v>
          </cell>
          <cell r="CX46">
            <v>634573.79999999993</v>
          </cell>
          <cell r="DE46">
            <v>2961344.3999999994</v>
          </cell>
          <cell r="DK46">
            <v>0</v>
          </cell>
          <cell r="EB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T46">
            <v>4230492</v>
          </cell>
          <cell r="EZ46">
            <v>0</v>
          </cell>
        </row>
        <row r="47">
          <cell r="G47">
            <v>37</v>
          </cell>
          <cell r="CM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U47">
            <v>97086.48</v>
          </cell>
          <cell r="CV47">
            <v>0</v>
          </cell>
          <cell r="CW47">
            <v>631062.12</v>
          </cell>
          <cell r="CX47">
            <v>728148.6</v>
          </cell>
          <cell r="DE47">
            <v>3398026.8000000003</v>
          </cell>
          <cell r="DK47">
            <v>0</v>
          </cell>
          <cell r="EB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T47">
            <v>4854324</v>
          </cell>
          <cell r="EZ47">
            <v>0</v>
          </cell>
        </row>
        <row r="48">
          <cell r="G48">
            <v>38</v>
          </cell>
          <cell r="CM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U48">
            <v>96985</v>
          </cell>
          <cell r="CV48">
            <v>0</v>
          </cell>
          <cell r="CW48">
            <v>630402.5</v>
          </cell>
          <cell r="CX48">
            <v>727387.5</v>
          </cell>
          <cell r="DE48">
            <v>3394475</v>
          </cell>
          <cell r="DK48">
            <v>0</v>
          </cell>
          <cell r="EB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T48">
            <v>4849250</v>
          </cell>
          <cell r="EZ48">
            <v>0</v>
          </cell>
        </row>
        <row r="49">
          <cell r="G49">
            <v>39</v>
          </cell>
          <cell r="CM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U49">
            <v>34241.08</v>
          </cell>
          <cell r="CV49">
            <v>0</v>
          </cell>
          <cell r="CW49">
            <v>222567.02000000002</v>
          </cell>
          <cell r="CX49">
            <v>256808.09999999998</v>
          </cell>
          <cell r="DE49">
            <v>1198437.8</v>
          </cell>
          <cell r="DK49">
            <v>0</v>
          </cell>
          <cell r="EB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T49">
            <v>1712054</v>
          </cell>
          <cell r="EZ49">
            <v>0</v>
          </cell>
        </row>
        <row r="50">
          <cell r="G50">
            <v>40</v>
          </cell>
          <cell r="CM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U50">
            <v>47149.78</v>
          </cell>
          <cell r="CV50">
            <v>0</v>
          </cell>
          <cell r="CW50">
            <v>2310339.2199999997</v>
          </cell>
          <cell r="CX50">
            <v>0</v>
          </cell>
          <cell r="DE50">
            <v>0</v>
          </cell>
          <cell r="DK50">
            <v>0</v>
          </cell>
          <cell r="EB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J50">
            <v>0</v>
          </cell>
          <cell r="EK50">
            <v>0</v>
          </cell>
          <cell r="EL50">
            <v>825121.14999999991</v>
          </cell>
          <cell r="EM50">
            <v>0</v>
          </cell>
          <cell r="ET50">
            <v>1532367.85</v>
          </cell>
          <cell r="EZ50">
            <v>0</v>
          </cell>
        </row>
        <row r="51">
          <cell r="G51">
            <v>41</v>
          </cell>
          <cell r="CM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U51">
            <v>68620.960000000006</v>
          </cell>
          <cell r="CV51">
            <v>0</v>
          </cell>
          <cell r="CW51">
            <v>446036.24</v>
          </cell>
          <cell r="CX51">
            <v>514657.19999999995</v>
          </cell>
          <cell r="DE51">
            <v>2401733.6</v>
          </cell>
          <cell r="DK51">
            <v>0</v>
          </cell>
          <cell r="EB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T51">
            <v>3431048</v>
          </cell>
          <cell r="EZ51">
            <v>0</v>
          </cell>
        </row>
        <row r="52">
          <cell r="G52">
            <v>42</v>
          </cell>
          <cell r="CM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U52">
            <v>28506.32</v>
          </cell>
          <cell r="CV52">
            <v>0</v>
          </cell>
          <cell r="CW52">
            <v>0</v>
          </cell>
          <cell r="CX52">
            <v>185291.08000000002</v>
          </cell>
          <cell r="DE52">
            <v>1211518.6000000001</v>
          </cell>
          <cell r="DK52">
            <v>0</v>
          </cell>
          <cell r="EB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T52">
            <v>1425316</v>
          </cell>
          <cell r="EZ52">
            <v>0</v>
          </cell>
        </row>
        <row r="53">
          <cell r="G53">
            <v>43</v>
          </cell>
          <cell r="CM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U53">
            <v>406478.98</v>
          </cell>
          <cell r="CV53">
            <v>0</v>
          </cell>
          <cell r="CW53">
            <v>0</v>
          </cell>
          <cell r="CX53">
            <v>2642113.37</v>
          </cell>
          <cell r="DE53">
            <v>10161974.5</v>
          </cell>
          <cell r="DK53">
            <v>7113382.1500000004</v>
          </cell>
          <cell r="EB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T53">
            <v>13210566.85</v>
          </cell>
          <cell r="EZ53">
            <v>7113382.1499999994</v>
          </cell>
        </row>
        <row r="54">
          <cell r="G54">
            <v>44</v>
          </cell>
          <cell r="CM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U54">
            <v>47713</v>
          </cell>
          <cell r="CV54">
            <v>0</v>
          </cell>
          <cell r="CW54">
            <v>0</v>
          </cell>
          <cell r="CX54">
            <v>310134.5</v>
          </cell>
          <cell r="DE54">
            <v>1789237.5</v>
          </cell>
          <cell r="DK54">
            <v>238565</v>
          </cell>
          <cell r="EB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T54">
            <v>2385650</v>
          </cell>
          <cell r="EZ54">
            <v>0</v>
          </cell>
        </row>
        <row r="55">
          <cell r="G55">
            <v>45</v>
          </cell>
          <cell r="CM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U55">
            <v>290000</v>
          </cell>
          <cell r="CV55">
            <v>0</v>
          </cell>
          <cell r="CW55">
            <v>0</v>
          </cell>
          <cell r="CX55">
            <v>1885000</v>
          </cell>
          <cell r="DE55">
            <v>7250000</v>
          </cell>
          <cell r="DK55">
            <v>5075000</v>
          </cell>
          <cell r="EB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T55">
            <v>9425000</v>
          </cell>
          <cell r="EZ55">
            <v>5075000</v>
          </cell>
        </row>
        <row r="56">
          <cell r="G56">
            <v>46</v>
          </cell>
          <cell r="CM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U56">
            <v>69560</v>
          </cell>
          <cell r="CV56">
            <v>0</v>
          </cell>
          <cell r="CW56">
            <v>0</v>
          </cell>
          <cell r="CX56">
            <v>452140</v>
          </cell>
          <cell r="DE56">
            <v>2678060</v>
          </cell>
          <cell r="DK56">
            <v>278240</v>
          </cell>
          <cell r="EB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T56">
            <v>3478000</v>
          </cell>
          <cell r="EZ56">
            <v>0</v>
          </cell>
        </row>
        <row r="57">
          <cell r="G57">
            <v>47</v>
          </cell>
          <cell r="CM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U57">
            <v>43008</v>
          </cell>
          <cell r="CV57">
            <v>0</v>
          </cell>
          <cell r="CW57">
            <v>0</v>
          </cell>
          <cell r="CX57">
            <v>279552</v>
          </cell>
          <cell r="DE57">
            <v>1827840</v>
          </cell>
          <cell r="DK57">
            <v>0</v>
          </cell>
          <cell r="EB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T57">
            <v>2150400</v>
          </cell>
          <cell r="EZ57">
            <v>0</v>
          </cell>
        </row>
        <row r="58">
          <cell r="G58">
            <v>48</v>
          </cell>
          <cell r="CM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U58">
            <v>33896.28</v>
          </cell>
          <cell r="CV58">
            <v>0</v>
          </cell>
          <cell r="CW58">
            <v>0</v>
          </cell>
          <cell r="CX58">
            <v>220325.82</v>
          </cell>
          <cell r="DE58">
            <v>1440591.9</v>
          </cell>
          <cell r="DK58">
            <v>0</v>
          </cell>
          <cell r="EB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T58">
            <v>1694814</v>
          </cell>
          <cell r="EZ58">
            <v>0</v>
          </cell>
        </row>
        <row r="59">
          <cell r="G59">
            <v>49</v>
          </cell>
          <cell r="CM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U59">
            <v>127928.84960000002</v>
          </cell>
          <cell r="CV59">
            <v>0</v>
          </cell>
          <cell r="CW59">
            <v>0</v>
          </cell>
          <cell r="CX59">
            <v>831537.52240000013</v>
          </cell>
          <cell r="DE59">
            <v>3198221.24</v>
          </cell>
          <cell r="DK59">
            <v>2238754.8680000002</v>
          </cell>
          <cell r="EB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T59">
            <v>4157687.6120000007</v>
          </cell>
          <cell r="EZ59">
            <v>2238754.8679999998</v>
          </cell>
        </row>
        <row r="60">
          <cell r="G60">
            <v>50</v>
          </cell>
          <cell r="CM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U60">
            <v>123564</v>
          </cell>
          <cell r="CV60">
            <v>0</v>
          </cell>
          <cell r="CW60">
            <v>0</v>
          </cell>
          <cell r="CX60">
            <v>803166</v>
          </cell>
          <cell r="DE60">
            <v>3089100</v>
          </cell>
          <cell r="DK60">
            <v>2162370</v>
          </cell>
          <cell r="EB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T60">
            <v>4015830</v>
          </cell>
          <cell r="EZ60">
            <v>2162370</v>
          </cell>
        </row>
        <row r="61">
          <cell r="G61">
            <v>51</v>
          </cell>
          <cell r="CM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U61">
            <v>367548.68</v>
          </cell>
          <cell r="CV61">
            <v>0</v>
          </cell>
          <cell r="CW61">
            <v>0</v>
          </cell>
          <cell r="CX61">
            <v>2389066.42</v>
          </cell>
          <cell r="DE61">
            <v>9188717</v>
          </cell>
          <cell r="DK61">
            <v>6432101.9000000004</v>
          </cell>
          <cell r="EB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T61">
            <v>11945332.1</v>
          </cell>
          <cell r="EZ61">
            <v>6432101.8999999994</v>
          </cell>
        </row>
        <row r="62">
          <cell r="G62">
            <v>52</v>
          </cell>
          <cell r="CM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U62">
            <v>84744.88</v>
          </cell>
          <cell r="CV62">
            <v>0</v>
          </cell>
          <cell r="CW62">
            <v>0</v>
          </cell>
          <cell r="CX62">
            <v>550841.72</v>
          </cell>
          <cell r="DE62">
            <v>3601657.4</v>
          </cell>
          <cell r="DK62">
            <v>0</v>
          </cell>
          <cell r="EB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T62">
            <v>4237244</v>
          </cell>
          <cell r="EZ62">
            <v>0</v>
          </cell>
        </row>
        <row r="63">
          <cell r="G63">
            <v>53</v>
          </cell>
          <cell r="CM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U63">
            <v>39776.5</v>
          </cell>
          <cell r="CV63">
            <v>0</v>
          </cell>
          <cell r="CW63">
            <v>0</v>
          </cell>
          <cell r="CX63">
            <v>258547.25</v>
          </cell>
          <cell r="DE63">
            <v>1690501.25</v>
          </cell>
          <cell r="DK63">
            <v>0</v>
          </cell>
          <cell r="EB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T63">
            <v>1988825</v>
          </cell>
          <cell r="EZ63">
            <v>0</v>
          </cell>
        </row>
        <row r="64">
          <cell r="G64">
            <v>54</v>
          </cell>
          <cell r="CM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U64">
            <v>89350.58</v>
          </cell>
          <cell r="CV64">
            <v>0</v>
          </cell>
          <cell r="CW64">
            <v>0</v>
          </cell>
          <cell r="CX64">
            <v>580778.77</v>
          </cell>
          <cell r="DE64">
            <v>3439997.33</v>
          </cell>
          <cell r="DK64">
            <v>357402.32</v>
          </cell>
          <cell r="EB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T64">
            <v>4467529</v>
          </cell>
          <cell r="EZ64">
            <v>0</v>
          </cell>
        </row>
        <row r="65">
          <cell r="G65">
            <v>55</v>
          </cell>
          <cell r="CM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U65">
            <v>44802.574800000002</v>
          </cell>
          <cell r="CV65">
            <v>0</v>
          </cell>
          <cell r="CW65">
            <v>0</v>
          </cell>
          <cell r="CX65">
            <v>291216.73620000004</v>
          </cell>
          <cell r="DE65">
            <v>1904109.4290000002</v>
          </cell>
          <cell r="DK65">
            <v>0</v>
          </cell>
          <cell r="EB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T65">
            <v>2240128.7400000002</v>
          </cell>
          <cell r="EZ65">
            <v>0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_Res"/>
      <sheetName val="Modèle"/>
      <sheetName val="Fiche ROE"/>
    </sheetNames>
    <sheetDataSet>
      <sheetData sheetId="0">
        <row r="17">
          <cell r="D17">
            <v>0.88315559634966445</v>
          </cell>
        </row>
      </sheetData>
      <sheetData sheetId="1">
        <row r="34">
          <cell r="A34">
            <v>39447</v>
          </cell>
        </row>
      </sheetData>
      <sheetData sheetId="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rties Poly"/>
      <sheetName val="Liste dép et Terr"/>
      <sheetName val="Plafonds ress &amp; loyers "/>
      <sheetName val="Hypothèses"/>
      <sheetName val="Détail des surfaces"/>
      <sheetName val="Girardin"/>
      <sheetName val="Economie"/>
      <sheetName val="Loyers SCI €"/>
      <sheetName val="Echéancier d'emprunt"/>
      <sheetName val="Echéancier tréso"/>
      <sheetName val="Echéancier apports"/>
      <sheetName val="Rev Fonciers NC"/>
      <sheetName val="Rev Fonciers DOM"/>
      <sheetName val="RF DOM Ind"/>
    </sheetNames>
    <sheetDataSet>
      <sheetData sheetId="0" refreshError="1"/>
      <sheetData sheetId="1" refreshError="1"/>
      <sheetData sheetId="2" refreshError="1"/>
      <sheetData sheetId="3" refreshError="1">
        <row r="44">
          <cell r="C44">
            <v>39083</v>
          </cell>
        </row>
        <row r="47">
          <cell r="C47">
            <v>0.01</v>
          </cell>
        </row>
      </sheetData>
      <sheetData sheetId="4" refreshError="1">
        <row r="5">
          <cell r="K5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 EXIM"/>
      <sheetName val="Financement SOAR"/>
      <sheetName val="Loyers"/>
      <sheetName val="Amortissement"/>
      <sheetName val="Compta - RBT"/>
      <sheetName val="Echéancier d'IS"/>
      <sheetName val="Reconnaissance analytique"/>
      <sheetName val="Courbe"/>
      <sheetName val="Comptes"/>
    </sheetNames>
    <sheetDataSet>
      <sheetData sheetId="0" refreshError="1">
        <row r="4">
          <cell r="M4">
            <v>0.34429999999999999</v>
          </cell>
        </row>
        <row r="10">
          <cell r="C10">
            <v>39335</v>
          </cell>
        </row>
        <row r="14">
          <cell r="C14">
            <v>13</v>
          </cell>
        </row>
        <row r="15">
          <cell r="C15">
            <v>2.25</v>
          </cell>
        </row>
      </sheetData>
      <sheetData sheetId="1"/>
      <sheetData sheetId="2"/>
      <sheetData sheetId="3"/>
      <sheetData sheetId="4"/>
      <sheetData sheetId="5" refreshError="1">
        <row r="48">
          <cell r="D48">
            <v>2007</v>
          </cell>
          <cell r="E48">
            <v>2008</v>
          </cell>
          <cell r="F48">
            <v>2009</v>
          </cell>
          <cell r="G48">
            <v>2010</v>
          </cell>
          <cell r="H48">
            <v>2011</v>
          </cell>
          <cell r="I48">
            <v>2012</v>
          </cell>
          <cell r="J48">
            <v>2013</v>
          </cell>
          <cell r="K48">
            <v>2014</v>
          </cell>
          <cell r="L48">
            <v>2015</v>
          </cell>
          <cell r="M48">
            <v>2016</v>
          </cell>
          <cell r="N48">
            <v>2017</v>
          </cell>
          <cell r="O48">
            <v>2018</v>
          </cell>
          <cell r="P48">
            <v>2019</v>
          </cell>
          <cell r="Q48">
            <v>2020</v>
          </cell>
        </row>
        <row r="50">
          <cell r="B50" t="str">
            <v>Amortissement Actif Cible</v>
          </cell>
          <cell r="D50">
            <v>-1844770.7532139092</v>
          </cell>
          <cell r="E50">
            <v>-5692688.8696360551</v>
          </cell>
          <cell r="F50">
            <v>-4707415.796045199</v>
          </cell>
          <cell r="G50">
            <v>-3892670.7544219913</v>
          </cell>
          <cell r="H50">
            <v>-3218939.2776951082</v>
          </cell>
          <cell r="I50">
            <v>-2661815.1719401856</v>
          </cell>
          <cell r="J50">
            <v>-2201116.3921813075</v>
          </cell>
          <cell r="K50">
            <v>-1820153.9396883887</v>
          </cell>
          <cell r="L50">
            <v>-1739258.2090355717</v>
          </cell>
          <cell r="M50">
            <v>-1739258.2090355717</v>
          </cell>
          <cell r="N50">
            <v>-1739258.2090355717</v>
          </cell>
          <cell r="O50">
            <v>-1739258.2090355717</v>
          </cell>
          <cell r="P50">
            <v>-1739258.2090355717</v>
          </cell>
          <cell r="Q50">
            <v>0</v>
          </cell>
        </row>
        <row r="51">
          <cell r="B51">
            <v>0</v>
          </cell>
        </row>
        <row r="52">
          <cell r="B52" t="str">
            <v>Loyer - payés</v>
          </cell>
          <cell r="D52">
            <v>755372.23896127276</v>
          </cell>
          <cell r="E52">
            <v>2993830.4353641928</v>
          </cell>
          <cell r="F52">
            <v>2997422.5068516261</v>
          </cell>
          <cell r="G52">
            <v>3001283.6949096969</v>
          </cell>
          <cell r="H52">
            <v>3005354.5497192978</v>
          </cell>
          <cell r="I52">
            <v>3009761.2316808659</v>
          </cell>
          <cell r="J52">
            <v>3014173.9636930833</v>
          </cell>
          <cell r="K52">
            <v>3018944.7742524459</v>
          </cell>
          <cell r="L52">
            <v>3023974.6450640163</v>
          </cell>
          <cell r="M52">
            <v>3029447.2837749938</v>
          </cell>
          <cell r="N52">
            <v>3034874.1249077702</v>
          </cell>
          <cell r="O52">
            <v>3040768.9769519689</v>
          </cell>
          <cell r="P52">
            <v>2287194.0851130579</v>
          </cell>
          <cell r="Q52">
            <v>0</v>
          </cell>
        </row>
        <row r="53">
          <cell r="B53" t="str">
            <v>Loyer - Différés</v>
          </cell>
          <cell r="D53">
            <v>122327.526547338</v>
          </cell>
          <cell r="E53">
            <v>505852.69067720789</v>
          </cell>
          <cell r="F53">
            <v>533302.4827856546</v>
          </cell>
          <cell r="G53">
            <v>562261.39322118694</v>
          </cell>
          <cell r="H53">
            <v>592792.80429319222</v>
          </cell>
          <cell r="I53">
            <v>625333.6630522518</v>
          </cell>
          <cell r="J53">
            <v>658938.40909658466</v>
          </cell>
          <cell r="K53">
            <v>694719.48829180258</v>
          </cell>
          <cell r="L53">
            <v>732443.51937857911</v>
          </cell>
          <cell r="M53">
            <v>772979.05375820724</v>
          </cell>
          <cell r="N53">
            <v>814189.61820673419</v>
          </cell>
          <cell r="O53">
            <v>858401.00853822334</v>
          </cell>
          <cell r="P53">
            <v>674553.58540859947</v>
          </cell>
          <cell r="Q53">
            <v>0</v>
          </cell>
        </row>
        <row r="54">
          <cell r="B54" t="str">
            <v>Option d'achat</v>
          </cell>
          <cell r="P54">
            <v>5210379.3</v>
          </cell>
        </row>
        <row r="55">
          <cell r="B55" t="str">
            <v>Prêt Exim - Intérêts</v>
          </cell>
          <cell r="D55">
            <v>-422800.81150251394</v>
          </cell>
          <cell r="E55">
            <v>-1635805.2508456151</v>
          </cell>
          <cell r="F55">
            <v>-1523832.216170978</v>
          </cell>
          <cell r="G55">
            <v>-1410541.1116932933</v>
          </cell>
          <cell r="H55">
            <v>-1291098.1758373354</v>
          </cell>
          <cell r="I55">
            <v>-1168629.5252626848</v>
          </cell>
          <cell r="J55">
            <v>-1032590.3567613059</v>
          </cell>
          <cell r="K55">
            <v>-892624.27988423989</v>
          </cell>
          <cell r="L55">
            <v>-745057.89133578597</v>
          </cell>
          <cell r="M55">
            <v>-591329.7162561306</v>
          </cell>
          <cell r="N55">
            <v>-425551.47164079337</v>
          </cell>
          <cell r="O55">
            <v>-252622.516711356</v>
          </cell>
          <cell r="P55">
            <v>-70303.329635701448</v>
          </cell>
        </row>
        <row r="56">
          <cell r="B56" t="str">
            <v>Prêt Exim - Marge</v>
          </cell>
          <cell r="D56">
            <v>19218.218704659725</v>
          </cell>
          <cell r="E56">
            <v>74354.784129346139</v>
          </cell>
          <cell r="F56">
            <v>69265.100735044456</v>
          </cell>
          <cell r="G56">
            <v>64115.505076967871</v>
          </cell>
          <cell r="H56">
            <v>58686.28071987888</v>
          </cell>
          <cell r="I56">
            <v>53119.523875576589</v>
          </cell>
          <cell r="J56">
            <v>46935.925307332094</v>
          </cell>
          <cell r="K56">
            <v>40573.830903829083</v>
          </cell>
          <cell r="L56">
            <v>33866.267787990269</v>
          </cell>
          <cell r="M56">
            <v>26878.623466187761</v>
          </cell>
          <cell r="N56">
            <v>19343.24871094515</v>
          </cell>
          <cell r="O56">
            <v>11482.841668698</v>
          </cell>
          <cell r="P56">
            <v>3195.6058925318835</v>
          </cell>
        </row>
        <row r="57">
          <cell r="B57" t="str">
            <v>Prêt Exim - Premium</v>
          </cell>
          <cell r="D57">
            <v>-22649.685358904109</v>
          </cell>
          <cell r="E57">
            <v>-73813.706749999998</v>
          </cell>
          <cell r="F57">
            <v>-73813.706749999998</v>
          </cell>
          <cell r="G57">
            <v>-73813.706749999998</v>
          </cell>
          <cell r="H57">
            <v>-73813.706749999998</v>
          </cell>
          <cell r="I57">
            <v>-73813.706749999998</v>
          </cell>
          <cell r="J57">
            <v>-73813.706749999998</v>
          </cell>
          <cell r="K57">
            <v>-73813.706749999998</v>
          </cell>
          <cell r="L57">
            <v>-73813.706749999998</v>
          </cell>
          <cell r="M57">
            <v>-73813.706749999998</v>
          </cell>
          <cell r="N57">
            <v>-73813.706749999998</v>
          </cell>
          <cell r="O57">
            <v>-73813.706749999998</v>
          </cell>
          <cell r="P57">
            <v>-51164.021391095885</v>
          </cell>
        </row>
        <row r="58">
          <cell r="B58" t="str">
            <v>Prêt SOAR - Intérêts</v>
          </cell>
          <cell r="D58">
            <v>0</v>
          </cell>
          <cell r="E58">
            <v>-17330.32660632527</v>
          </cell>
          <cell r="F58">
            <v>-46087.25167231739</v>
          </cell>
          <cell r="G58">
            <v>-76425.157842874949</v>
          </cell>
          <cell r="H58">
            <v>-108410.4456325949</v>
          </cell>
          <cell r="I58">
            <v>-142500.86909446667</v>
          </cell>
          <cell r="J58">
            <v>-177705.8411409109</v>
          </cell>
          <cell r="K58">
            <v>-215190.78125018728</v>
          </cell>
          <cell r="L58">
            <v>-254711.19476966729</v>
          </cell>
          <cell r="M58">
            <v>-297176.99269118282</v>
          </cell>
          <cell r="N58">
            <v>-340349.96497059183</v>
          </cell>
          <cell r="O58">
            <v>-386666.65960358072</v>
          </cell>
          <cell r="P58">
            <v>-322217.24413642369</v>
          </cell>
        </row>
        <row r="59">
          <cell r="B59" t="str">
            <v>Prêt SOAR - Marge</v>
          </cell>
          <cell r="D59">
            <v>0</v>
          </cell>
          <cell r="E59">
            <v>-2363.2263554079909</v>
          </cell>
          <cell r="F59">
            <v>-6284.62522804328</v>
          </cell>
          <cell r="G59">
            <v>-10421.61243311931</v>
          </cell>
          <cell r="H59">
            <v>-14783.242586262941</v>
          </cell>
          <cell r="I59">
            <v>-19431.936694700002</v>
          </cell>
          <cell r="J59">
            <v>-24232.614701033308</v>
          </cell>
          <cell r="K59">
            <v>-29344.197443207355</v>
          </cell>
          <cell r="L59">
            <v>-34733.344741318273</v>
          </cell>
          <cell r="M59">
            <v>-40524.13536697947</v>
          </cell>
          <cell r="N59">
            <v>-46411.358859626147</v>
          </cell>
          <cell r="O59">
            <v>-52727.271764124642</v>
          </cell>
          <cell r="P59">
            <v>-43938.715109512326</v>
          </cell>
        </row>
        <row r="61">
          <cell r="B61" t="str">
            <v>Management &amp; agency fees</v>
          </cell>
          <cell r="D61">
            <v>-3068.4931506849316</v>
          </cell>
          <cell r="E61">
            <v>-16931.506849315068</v>
          </cell>
          <cell r="F61">
            <v>-10000</v>
          </cell>
          <cell r="G61">
            <v>-10000</v>
          </cell>
          <cell r="H61">
            <v>-10000</v>
          </cell>
          <cell r="I61">
            <v>-10000</v>
          </cell>
          <cell r="J61">
            <v>-10000</v>
          </cell>
          <cell r="K61">
            <v>-10000</v>
          </cell>
          <cell r="L61">
            <v>-10000</v>
          </cell>
          <cell r="M61">
            <v>-10000</v>
          </cell>
          <cell r="N61">
            <v>-10000</v>
          </cell>
          <cell r="O61">
            <v>-10000</v>
          </cell>
          <cell r="P61">
            <v>-10000</v>
          </cell>
        </row>
        <row r="62">
          <cell r="B62" t="str">
            <v>Commitment fee</v>
          </cell>
          <cell r="D62">
            <v>-6178.9722261354691</v>
          </cell>
          <cell r="E62">
            <v>-23906.39994976627</v>
          </cell>
          <cell r="F62">
            <v>-22269.939607018354</v>
          </cell>
          <cell r="G62">
            <v>-20615.144724987946</v>
          </cell>
          <cell r="H62">
            <v>-18870.492663730489</v>
          </cell>
          <cell r="I62">
            <v>-17078.915814049466</v>
          </cell>
          <cell r="J62">
            <v>-15090.743817822344</v>
          </cell>
          <cell r="K62">
            <v>-13046.110720952725</v>
          </cell>
          <cell r="L62">
            <v>-10890.451801708361</v>
          </cell>
          <cell r="M62">
            <v>-8642.0363451376743</v>
          </cell>
          <cell r="N62">
            <v>-6219.2461543852078</v>
          </cell>
          <cell r="O62">
            <v>-3692.8809925858131</v>
          </cell>
          <cell r="P62">
            <v>-1029.3314282952713</v>
          </cell>
        </row>
        <row r="63">
          <cell r="B63" t="str">
            <v>IFA SAS/Parilease</v>
          </cell>
          <cell r="D63">
            <v>-2016</v>
          </cell>
          <cell r="E63">
            <v>-4800</v>
          </cell>
          <cell r="F63">
            <v>-4800</v>
          </cell>
          <cell r="G63">
            <v>-4800</v>
          </cell>
          <cell r="H63">
            <v>-4800</v>
          </cell>
          <cell r="I63">
            <v>-4800</v>
          </cell>
          <cell r="J63">
            <v>-4800</v>
          </cell>
          <cell r="K63">
            <v>-4800</v>
          </cell>
          <cell r="L63">
            <v>-4800</v>
          </cell>
          <cell r="M63">
            <v>-4800</v>
          </cell>
          <cell r="N63">
            <v>-4800</v>
          </cell>
          <cell r="O63">
            <v>-4800</v>
          </cell>
          <cell r="P63">
            <v>-4800</v>
          </cell>
        </row>
        <row r="64">
          <cell r="B64" t="str">
            <v>TP</v>
          </cell>
          <cell r="D64">
            <v>-67.84</v>
          </cell>
          <cell r="E64">
            <v>-67.84</v>
          </cell>
          <cell r="F64">
            <v>-67.84</v>
          </cell>
          <cell r="G64">
            <v>-67.84</v>
          </cell>
          <cell r="H64">
            <v>-67.84</v>
          </cell>
          <cell r="I64">
            <v>-67.84</v>
          </cell>
          <cell r="J64">
            <v>-67.84</v>
          </cell>
          <cell r="K64">
            <v>-67.84</v>
          </cell>
          <cell r="L64">
            <v>-67.84</v>
          </cell>
          <cell r="M64">
            <v>-67.84</v>
          </cell>
          <cell r="N64">
            <v>-67.84</v>
          </cell>
          <cell r="O64">
            <v>-67.84</v>
          </cell>
          <cell r="P64">
            <v>-67.84</v>
          </cell>
        </row>
        <row r="65">
          <cell r="B65" t="str">
            <v>Rémunération de la trésorerie SAS/Parilease</v>
          </cell>
          <cell r="D65">
            <v>0</v>
          </cell>
          <cell r="E65">
            <v>-88.929133399596466</v>
          </cell>
          <cell r="F65">
            <v>-298.81170378140314</v>
          </cell>
          <cell r="G65">
            <v>-522.64779844689053</v>
          </cell>
          <cell r="H65">
            <v>-752.01189907994433</v>
          </cell>
          <cell r="I65">
            <v>-1003.8158124359844</v>
          </cell>
          <cell r="J65">
            <v>-1277.6153156616554</v>
          </cell>
          <cell r="K65">
            <v>-1594.9778218829786</v>
          </cell>
          <cell r="L65">
            <v>-1892.8933500240487</v>
          </cell>
          <cell r="M65">
            <v>-2271.6781530363692</v>
          </cell>
          <cell r="N65">
            <v>-2610.8642175622813</v>
          </cell>
          <cell r="O65">
            <v>-3003.9946867314352</v>
          </cell>
          <cell r="P65">
            <v>-3345.8327742815682</v>
          </cell>
          <cell r="Q65">
            <v>-3774.1265858886836</v>
          </cell>
        </row>
        <row r="66">
          <cell r="B66" t="str">
            <v>RNAI</v>
          </cell>
          <cell r="C66">
            <v>0</v>
          </cell>
          <cell r="D66">
            <v>-1404634.5712388775</v>
          </cell>
          <cell r="E66">
            <v>-3893758.145955137</v>
          </cell>
          <cell r="F66">
            <v>-2794880.0968050114</v>
          </cell>
          <cell r="G66">
            <v>-1872217.3824568619</v>
          </cell>
          <cell r="H66">
            <v>-1084701.5583317429</v>
          </cell>
          <cell r="I66">
            <v>-410927.36275982828</v>
          </cell>
          <cell r="J66">
            <v>179353.18742895831</v>
          </cell>
          <cell r="K66">
            <v>693602.25988921861</v>
          </cell>
          <cell r="L66">
            <v>915058.90044651052</v>
          </cell>
          <cell r="M66">
            <v>1061420.6464013504</v>
          </cell>
          <cell r="N66">
            <v>1219324.3301969194</v>
          </cell>
          <cell r="O66">
            <v>1383999.7476149397</v>
          </cell>
          <cell r="P66">
            <v>5929198.0529033076</v>
          </cell>
          <cell r="Q66">
            <v>-3774.1265858886836</v>
          </cell>
        </row>
        <row r="67">
          <cell r="B67" t="str">
            <v>Rés taxable du au seul différé d'IS</v>
          </cell>
          <cell r="C67">
            <v>0</v>
          </cell>
          <cell r="D67">
            <v>-1402550.7312388774</v>
          </cell>
          <cell r="E67">
            <v>-3888801.3768217377</v>
          </cell>
          <cell r="F67">
            <v>-2789713.4451012299</v>
          </cell>
          <cell r="G67">
            <v>-1866826.8946584149</v>
          </cell>
          <cell r="H67">
            <v>-1079081.7064326629</v>
          </cell>
          <cell r="I67">
            <v>-405055.70694739226</v>
          </cell>
          <cell r="J67">
            <v>185498.64274461995</v>
          </cell>
          <cell r="K67">
            <v>700065.0777111015</v>
          </cell>
          <cell r="L67">
            <v>921819.6337965345</v>
          </cell>
          <cell r="M67">
            <v>1068560.1645543869</v>
          </cell>
          <cell r="N67">
            <v>1226803.0344144818</v>
          </cell>
          <cell r="O67">
            <v>1391871.5823016712</v>
          </cell>
          <cell r="P67">
            <v>5937411.725677589</v>
          </cell>
          <cell r="Q67">
            <v>0</v>
          </cell>
        </row>
      </sheetData>
      <sheetData sheetId="6"/>
      <sheetData sheetId="7"/>
      <sheetData sheetId="8"/>
      <sheetData sheetId="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iste"/>
      <sheetName val="SF consolidé "/>
      <sheetName val="SF consolidé 2010"/>
      <sheetName val="test1"/>
      <sheetName val="test2"/>
      <sheetName val="test3"/>
      <sheetName val="test4"/>
      <sheetName val="test5"/>
      <sheetName val="16liv"/>
      <sheetName val="Liaison loyer point mort"/>
      <sheetName val="Liaison fiche programme"/>
      <sheetName val="CIDOM"/>
      <sheetName val="Synthèse 2"/>
    </sheetNames>
    <sheetDataSet>
      <sheetData sheetId="0" refreshError="1"/>
      <sheetData sheetId="1" refreshError="1"/>
      <sheetData sheetId="2">
        <row r="8">
          <cell r="C8">
            <v>0.15244901723741039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44">
          <cell r="BL44">
            <v>0</v>
          </cell>
        </row>
      </sheetData>
      <sheetData sheetId="11">
        <row r="9">
          <cell r="F9">
            <v>44078</v>
          </cell>
        </row>
        <row r="13">
          <cell r="F13">
            <v>24</v>
          </cell>
        </row>
        <row r="14">
          <cell r="F14">
            <v>44348</v>
          </cell>
        </row>
        <row r="15">
          <cell r="Z15">
            <v>27221.987902749523</v>
          </cell>
        </row>
        <row r="16">
          <cell r="U16">
            <v>0</v>
          </cell>
          <cell r="V16">
            <v>0</v>
          </cell>
          <cell r="W16">
            <v>566901.2266879892</v>
          </cell>
          <cell r="X16">
            <v>1833996.4870202593</v>
          </cell>
        </row>
      </sheetData>
      <sheetData sheetId="12"/>
      <sheetData sheetId="13">
        <row r="15">
          <cell r="P15" t="str">
            <v>Auto fi. par lgt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OS 2008 + Réhabilitation"/>
      <sheetName val="OS 2009"/>
      <sheetName val="Graphique"/>
      <sheetName val="VEFA OS 2009_2010-2011"/>
      <sheetName val="Suivi décaisseme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1">
          <cell r="H11" t="str">
            <v>LE FLORENTIN</v>
          </cell>
          <cell r="L11">
            <v>65</v>
          </cell>
          <cell r="N11">
            <v>9300000</v>
          </cell>
          <cell r="O11">
            <v>6045000</v>
          </cell>
          <cell r="R11">
            <v>3255000</v>
          </cell>
          <cell r="T11">
            <v>39845</v>
          </cell>
          <cell r="BG11">
            <v>40787</v>
          </cell>
        </row>
        <row r="12">
          <cell r="H12" t="str">
            <v>LES JACQUIERS</v>
          </cell>
          <cell r="L12">
            <v>63</v>
          </cell>
          <cell r="N12">
            <v>6900000</v>
          </cell>
          <cell r="O12">
            <v>4485000</v>
          </cell>
          <cell r="R12">
            <v>2415000</v>
          </cell>
          <cell r="T12">
            <v>39706</v>
          </cell>
          <cell r="BG12">
            <v>40298</v>
          </cell>
        </row>
        <row r="13">
          <cell r="H13" t="str">
            <v>ANTHURA 1</v>
          </cell>
          <cell r="L13">
            <v>40</v>
          </cell>
          <cell r="N13">
            <v>5778666</v>
          </cell>
          <cell r="O13">
            <v>3756132.9</v>
          </cell>
          <cell r="R13">
            <v>2022533.0999999999</v>
          </cell>
          <cell r="T13">
            <v>40179</v>
          </cell>
          <cell r="BG13">
            <v>40635.25</v>
          </cell>
        </row>
        <row r="14">
          <cell r="H14" t="str">
            <v>ANTHURA 2</v>
          </cell>
          <cell r="L14">
            <v>65</v>
          </cell>
          <cell r="N14">
            <v>9390334</v>
          </cell>
          <cell r="O14">
            <v>6103717.1000000006</v>
          </cell>
          <cell r="R14">
            <v>3286616.9</v>
          </cell>
          <cell r="T14">
            <v>40179</v>
          </cell>
          <cell r="BG14">
            <v>40635.25</v>
          </cell>
        </row>
        <row r="15">
          <cell r="H15" t="str">
            <v>FARNIENTE</v>
          </cell>
          <cell r="L15">
            <v>30</v>
          </cell>
          <cell r="N15">
            <v>4553969</v>
          </cell>
          <cell r="O15">
            <v>2960079.85</v>
          </cell>
          <cell r="R15">
            <v>1593889.15</v>
          </cell>
          <cell r="T15">
            <v>40179</v>
          </cell>
          <cell r="BG15">
            <v>40665.666666666664</v>
          </cell>
        </row>
        <row r="16">
          <cell r="H16" t="str">
            <v>GABRIELLE</v>
          </cell>
          <cell r="L16">
            <v>24</v>
          </cell>
          <cell r="N16">
            <v>3681150</v>
          </cell>
          <cell r="O16">
            <v>2392747.5</v>
          </cell>
          <cell r="R16">
            <v>1288402.5</v>
          </cell>
          <cell r="T16">
            <v>40179</v>
          </cell>
          <cell r="BG16">
            <v>40604.833333333336</v>
          </cell>
        </row>
        <row r="17">
          <cell r="H17" t="str">
            <v>LES TERRASSES DE SOPHIE</v>
          </cell>
          <cell r="L17">
            <v>36</v>
          </cell>
          <cell r="N17">
            <v>5934000</v>
          </cell>
          <cell r="O17">
            <v>3857100</v>
          </cell>
          <cell r="R17">
            <v>2076899.9999999998</v>
          </cell>
          <cell r="T17">
            <v>40179</v>
          </cell>
          <cell r="BG17">
            <v>40604.833333333336</v>
          </cell>
        </row>
        <row r="18">
          <cell r="H18" t="str">
            <v>CANAMELLE</v>
          </cell>
          <cell r="L18">
            <v>39</v>
          </cell>
          <cell r="N18">
            <v>7430000</v>
          </cell>
          <cell r="O18">
            <v>4829500</v>
          </cell>
          <cell r="R18">
            <v>2600500</v>
          </cell>
          <cell r="T18">
            <v>40179</v>
          </cell>
          <cell r="BG18">
            <v>40665.666666666664</v>
          </cell>
        </row>
        <row r="19">
          <cell r="H19" t="str">
            <v>ALEXANDRA</v>
          </cell>
          <cell r="L19">
            <v>48</v>
          </cell>
          <cell r="N19">
            <v>7107240</v>
          </cell>
          <cell r="O19">
            <v>4619706</v>
          </cell>
          <cell r="R19">
            <v>2487534</v>
          </cell>
          <cell r="T19">
            <v>40179</v>
          </cell>
          <cell r="BG19">
            <v>40665.666666666664</v>
          </cell>
        </row>
        <row r="20">
          <cell r="H20" t="str">
            <v>LE GUETALI</v>
          </cell>
          <cell r="L20">
            <v>84</v>
          </cell>
          <cell r="N20">
            <v>13741565.08</v>
          </cell>
          <cell r="O20">
            <v>8932017.3020000011</v>
          </cell>
          <cell r="R20">
            <v>4809547.7779999999</v>
          </cell>
          <cell r="T20">
            <v>40179</v>
          </cell>
          <cell r="BG20">
            <v>40696.083333333336</v>
          </cell>
        </row>
        <row r="21">
          <cell r="H21" t="str">
            <v>CARDAMONE</v>
          </cell>
          <cell r="L21">
            <v>38</v>
          </cell>
          <cell r="N21">
            <v>5071548.7699999996</v>
          </cell>
          <cell r="O21">
            <v>3296506.7004999998</v>
          </cell>
          <cell r="R21">
            <v>1775042.0694999998</v>
          </cell>
          <cell r="T21">
            <v>40179</v>
          </cell>
          <cell r="BG21">
            <v>40635.25</v>
          </cell>
        </row>
        <row r="22">
          <cell r="H22" t="str">
            <v>QUAI DES REVES</v>
          </cell>
          <cell r="L22">
            <v>27</v>
          </cell>
          <cell r="N22">
            <v>4861918.79</v>
          </cell>
          <cell r="O22">
            <v>3160247.2135000001</v>
          </cell>
          <cell r="R22">
            <v>1701671.5765</v>
          </cell>
          <cell r="T22">
            <v>40179</v>
          </cell>
          <cell r="BG22">
            <v>40604.833333333336</v>
          </cell>
        </row>
        <row r="23">
          <cell r="H23" t="str">
            <v>LES DIPLOMES D'ANJOU</v>
          </cell>
          <cell r="L23">
            <v>31</v>
          </cell>
          <cell r="N23">
            <v>5685976.3300000001</v>
          </cell>
          <cell r="O23">
            <v>3695884.6145000001</v>
          </cell>
          <cell r="R23">
            <v>1990091.7154999999</v>
          </cell>
          <cell r="T23">
            <v>40179</v>
          </cell>
          <cell r="BG23">
            <v>40635.25</v>
          </cell>
        </row>
        <row r="24">
          <cell r="H24" t="str">
            <v>DOMAINE DES VAVANGUES 1</v>
          </cell>
          <cell r="L24">
            <v>19</v>
          </cell>
          <cell r="N24">
            <v>3438183.1</v>
          </cell>
          <cell r="O24">
            <v>2234819.0150000001</v>
          </cell>
          <cell r="R24">
            <v>1203364.085</v>
          </cell>
          <cell r="T24">
            <v>40179</v>
          </cell>
          <cell r="BG24">
            <v>40604.833333333336</v>
          </cell>
        </row>
        <row r="25">
          <cell r="H25" t="str">
            <v>DOMAINE DES VAVANGUES 2</v>
          </cell>
          <cell r="L25">
            <v>42</v>
          </cell>
          <cell r="N25">
            <v>8558022</v>
          </cell>
          <cell r="O25">
            <v>5562714.2999999998</v>
          </cell>
          <cell r="R25">
            <v>2995307.6999999997</v>
          </cell>
          <cell r="T25">
            <v>40179</v>
          </cell>
          <cell r="BG25">
            <v>40604.833333333336</v>
          </cell>
        </row>
        <row r="26">
          <cell r="H26" t="str">
            <v>LE GALABERT</v>
          </cell>
          <cell r="L26">
            <v>14</v>
          </cell>
          <cell r="N26">
            <v>2401085</v>
          </cell>
          <cell r="O26">
            <v>1560705.25</v>
          </cell>
          <cell r="R26">
            <v>840379.75</v>
          </cell>
          <cell r="T26">
            <v>40179</v>
          </cell>
          <cell r="BG26">
            <v>40540.958333333336</v>
          </cell>
        </row>
        <row r="27">
          <cell r="H27" t="str">
            <v>CLOS DES VACOAS</v>
          </cell>
          <cell r="L27">
            <v>24</v>
          </cell>
          <cell r="N27">
            <v>3747070</v>
          </cell>
          <cell r="O27">
            <v>2435595.5</v>
          </cell>
          <cell r="R27">
            <v>1311474.5</v>
          </cell>
          <cell r="T27">
            <v>40179</v>
          </cell>
          <cell r="BG27">
            <v>40540.958333333336</v>
          </cell>
        </row>
        <row r="28">
          <cell r="H28" t="str">
            <v>LES VILLAS DE LA PEPINIERE</v>
          </cell>
          <cell r="L28">
            <v>23</v>
          </cell>
          <cell r="N28">
            <v>5368768</v>
          </cell>
          <cell r="O28">
            <v>3489699.2</v>
          </cell>
          <cell r="R28">
            <v>1879068.7999999998</v>
          </cell>
          <cell r="T28">
            <v>40179</v>
          </cell>
          <cell r="BG28">
            <v>40540.958333333336</v>
          </cell>
        </row>
        <row r="29">
          <cell r="H29" t="str">
            <v>LES VILLAS FREMICOURT</v>
          </cell>
          <cell r="L29">
            <v>23</v>
          </cell>
          <cell r="N29">
            <v>4464302</v>
          </cell>
          <cell r="O29">
            <v>2901796.3000000003</v>
          </cell>
          <cell r="R29">
            <v>1562505.7</v>
          </cell>
          <cell r="T29">
            <v>40179</v>
          </cell>
          <cell r="BG29">
            <v>40540.958333333336</v>
          </cell>
        </row>
        <row r="30">
          <cell r="H30" t="str">
            <v>THUYAS</v>
          </cell>
          <cell r="L30">
            <v>31</v>
          </cell>
          <cell r="N30">
            <v>6511618</v>
          </cell>
          <cell r="O30">
            <v>4232551.7</v>
          </cell>
          <cell r="R30">
            <v>2279066.2999999998</v>
          </cell>
          <cell r="T30">
            <v>40179</v>
          </cell>
          <cell r="BG30">
            <v>40540.958333333336</v>
          </cell>
        </row>
        <row r="31">
          <cell r="H31" t="str">
            <v>SAINT ODILON</v>
          </cell>
          <cell r="L31">
            <v>25</v>
          </cell>
          <cell r="N31">
            <v>3741807</v>
          </cell>
          <cell r="O31">
            <v>2432174.5500000003</v>
          </cell>
          <cell r="R31">
            <v>1309632.45</v>
          </cell>
          <cell r="T31">
            <v>40179</v>
          </cell>
          <cell r="BG31">
            <v>40540.958333333336</v>
          </cell>
        </row>
        <row r="32">
          <cell r="H32" t="str">
            <v>CLOS DES CAMPHRIERS</v>
          </cell>
          <cell r="L32">
            <v>21</v>
          </cell>
          <cell r="N32">
            <v>4282237.3600000003</v>
          </cell>
          <cell r="O32">
            <v>2783454.2840000005</v>
          </cell>
          <cell r="R32">
            <v>1498783.0760000001</v>
          </cell>
          <cell r="T32">
            <v>40179</v>
          </cell>
          <cell r="BG32">
            <v>40540.958333333336</v>
          </cell>
        </row>
        <row r="33">
          <cell r="H33" t="str">
            <v>LE JUGE</v>
          </cell>
          <cell r="L33">
            <v>12</v>
          </cell>
          <cell r="N33">
            <v>2728474.46</v>
          </cell>
          <cell r="O33">
            <v>1773508.399</v>
          </cell>
          <cell r="R33">
            <v>954966.06099999987</v>
          </cell>
          <cell r="T33">
            <v>40179</v>
          </cell>
          <cell r="BG33">
            <v>40540.958333333336</v>
          </cell>
        </row>
        <row r="34">
          <cell r="H34" t="str">
            <v>LE COLOSSE</v>
          </cell>
          <cell r="L34">
            <v>20</v>
          </cell>
          <cell r="N34">
            <v>2940735</v>
          </cell>
          <cell r="O34">
            <v>1911477.75</v>
          </cell>
          <cell r="R34">
            <v>1029257.2499999999</v>
          </cell>
          <cell r="T34">
            <v>40179</v>
          </cell>
          <cell r="BG34">
            <v>40540.958333333336</v>
          </cell>
        </row>
        <row r="35">
          <cell r="H35" t="str">
            <v>SOLENE</v>
          </cell>
          <cell r="L35">
            <v>26</v>
          </cell>
          <cell r="N35">
            <v>4274687</v>
          </cell>
          <cell r="O35">
            <v>2778546.5500000003</v>
          </cell>
          <cell r="R35">
            <v>1496140.45</v>
          </cell>
          <cell r="T35">
            <v>40179</v>
          </cell>
          <cell r="BG35">
            <v>40540.958333333336</v>
          </cell>
        </row>
        <row r="36">
          <cell r="H36" t="str">
            <v>JULIETTE</v>
          </cell>
          <cell r="L36">
            <v>60</v>
          </cell>
          <cell r="N36">
            <v>9054376</v>
          </cell>
          <cell r="O36">
            <v>5885344.4000000004</v>
          </cell>
          <cell r="R36">
            <v>3169031.5999999996</v>
          </cell>
          <cell r="T36">
            <v>40360</v>
          </cell>
          <cell r="BG36">
            <v>40816.25</v>
          </cell>
        </row>
        <row r="37">
          <cell r="H37" t="str">
            <v xml:space="preserve">MATISSE </v>
          </cell>
          <cell r="L37">
            <v>90</v>
          </cell>
          <cell r="N37">
            <v>15637765.531914894</v>
          </cell>
          <cell r="O37">
            <v>10164547.595744681</v>
          </cell>
          <cell r="R37">
            <v>5473217.936170212</v>
          </cell>
          <cell r="T37">
            <v>40360</v>
          </cell>
          <cell r="BG37">
            <v>40968.333333333336</v>
          </cell>
        </row>
        <row r="38">
          <cell r="H38" t="str">
            <v xml:space="preserve">MATISSE </v>
          </cell>
          <cell r="L38">
            <v>51</v>
          </cell>
          <cell r="N38">
            <v>8861400.4680851065</v>
          </cell>
          <cell r="O38">
            <v>5759910.3042553198</v>
          </cell>
          <cell r="R38">
            <v>3101490.1638297872</v>
          </cell>
          <cell r="T38">
            <v>40360</v>
          </cell>
          <cell r="BG38">
            <v>40968.333333333336</v>
          </cell>
        </row>
        <row r="39">
          <cell r="H39" t="str">
            <v>FERMONTE</v>
          </cell>
          <cell r="L39">
            <v>49</v>
          </cell>
          <cell r="N39">
            <v>9362391</v>
          </cell>
          <cell r="O39">
            <v>6085554.1500000004</v>
          </cell>
          <cell r="R39">
            <v>3276836.8499999996</v>
          </cell>
          <cell r="T39">
            <v>40360</v>
          </cell>
          <cell r="BG39">
            <v>40816.25</v>
          </cell>
        </row>
        <row r="40">
          <cell r="H40" t="str">
            <v xml:space="preserve">FREGATE 1 </v>
          </cell>
          <cell r="L40">
            <v>56</v>
          </cell>
          <cell r="N40">
            <v>9627001</v>
          </cell>
          <cell r="O40">
            <v>6257550.6500000004</v>
          </cell>
          <cell r="R40">
            <v>3369450.3499999996</v>
          </cell>
          <cell r="T40">
            <v>40360</v>
          </cell>
          <cell r="BG40">
            <v>40816.25</v>
          </cell>
        </row>
        <row r="41">
          <cell r="H41" t="str">
            <v>FREGATE 2</v>
          </cell>
          <cell r="L41">
            <v>58</v>
          </cell>
          <cell r="N41">
            <v>9530000</v>
          </cell>
          <cell r="O41">
            <v>6194500</v>
          </cell>
          <cell r="R41">
            <v>3335500</v>
          </cell>
          <cell r="T41">
            <v>40360</v>
          </cell>
          <cell r="BG41">
            <v>40816.25</v>
          </cell>
        </row>
        <row r="42">
          <cell r="H42" t="str">
            <v>ALIZEA</v>
          </cell>
          <cell r="L42">
            <v>31</v>
          </cell>
          <cell r="N42">
            <v>5626221</v>
          </cell>
          <cell r="O42">
            <v>3657043.65</v>
          </cell>
          <cell r="R42">
            <v>1969177.3499999999</v>
          </cell>
          <cell r="T42">
            <v>40360</v>
          </cell>
          <cell r="BG42">
            <v>40816.25</v>
          </cell>
        </row>
        <row r="43">
          <cell r="H43" t="str">
            <v>LE PHOENIX</v>
          </cell>
          <cell r="L43">
            <v>20</v>
          </cell>
          <cell r="N43">
            <v>5661067</v>
          </cell>
          <cell r="O43">
            <v>3679693.5500000003</v>
          </cell>
          <cell r="R43">
            <v>1981373.45</v>
          </cell>
          <cell r="T43">
            <v>40360</v>
          </cell>
          <cell r="BG43">
            <v>40816.25</v>
          </cell>
        </row>
        <row r="44">
          <cell r="H44" t="str">
            <v>ROSSAN</v>
          </cell>
          <cell r="L44">
            <v>95</v>
          </cell>
          <cell r="N44">
            <v>15773750</v>
          </cell>
          <cell r="O44">
            <v>10252937.5</v>
          </cell>
          <cell r="R44">
            <v>5520812.5</v>
          </cell>
          <cell r="T44">
            <v>40360</v>
          </cell>
          <cell r="BG44">
            <v>40816.25</v>
          </cell>
        </row>
        <row r="45">
          <cell r="H45" t="str">
            <v>CHAMBLY</v>
          </cell>
          <cell r="L45">
            <v>91</v>
          </cell>
          <cell r="N45">
            <v>14836153</v>
          </cell>
          <cell r="O45">
            <v>9643499.4500000011</v>
          </cell>
          <cell r="R45">
            <v>5192653.55</v>
          </cell>
          <cell r="T45">
            <v>40360</v>
          </cell>
          <cell r="BG45">
            <v>40816.25</v>
          </cell>
        </row>
        <row r="46">
          <cell r="H46" t="str">
            <v>INDIANNA</v>
          </cell>
          <cell r="L46">
            <v>23</v>
          </cell>
          <cell r="N46">
            <v>4230492</v>
          </cell>
          <cell r="O46">
            <v>2749819.8000000003</v>
          </cell>
          <cell r="R46">
            <v>1480672.2</v>
          </cell>
          <cell r="T46">
            <v>40360</v>
          </cell>
          <cell r="BG46">
            <v>40816.25</v>
          </cell>
        </row>
        <row r="47">
          <cell r="H47" t="str">
            <v>BADAMIERS</v>
          </cell>
          <cell r="L47">
            <v>32</v>
          </cell>
          <cell r="N47">
            <v>4854324</v>
          </cell>
          <cell r="O47">
            <v>3155310.6</v>
          </cell>
          <cell r="R47">
            <v>1699013.4</v>
          </cell>
          <cell r="T47">
            <v>40360</v>
          </cell>
          <cell r="BG47">
            <v>40816.25</v>
          </cell>
        </row>
        <row r="48">
          <cell r="H48" t="str">
            <v>LE CLOS DES MANGUIERS</v>
          </cell>
          <cell r="L48">
            <v>27</v>
          </cell>
          <cell r="N48">
            <v>4849250</v>
          </cell>
          <cell r="O48">
            <v>3152012.5</v>
          </cell>
          <cell r="R48">
            <v>1697237.5</v>
          </cell>
          <cell r="T48">
            <v>40360</v>
          </cell>
          <cell r="BG48">
            <v>40816.25</v>
          </cell>
        </row>
        <row r="49">
          <cell r="H49" t="str">
            <v>MARINE</v>
          </cell>
          <cell r="L49">
            <v>10</v>
          </cell>
          <cell r="N49">
            <v>1712054</v>
          </cell>
          <cell r="O49">
            <v>1112835.1000000001</v>
          </cell>
          <cell r="R49">
            <v>599218.89999999991</v>
          </cell>
          <cell r="T49">
            <v>40360</v>
          </cell>
          <cell r="BG49">
            <v>40816.25</v>
          </cell>
        </row>
        <row r="50">
          <cell r="H50" t="str">
            <v>LE DOMAINE DES CHENES</v>
          </cell>
          <cell r="L50">
            <v>12</v>
          </cell>
          <cell r="N50">
            <v>2357489</v>
          </cell>
          <cell r="O50">
            <v>1532367.85</v>
          </cell>
          <cell r="R50">
            <v>825121.14999999991</v>
          </cell>
          <cell r="T50">
            <v>40360</v>
          </cell>
          <cell r="BG50">
            <v>40360</v>
          </cell>
        </row>
        <row r="51">
          <cell r="H51" t="str">
            <v>SAINTE AGATHE</v>
          </cell>
          <cell r="L51">
            <v>18</v>
          </cell>
          <cell r="N51">
            <v>3431048</v>
          </cell>
          <cell r="O51">
            <v>2230181.2000000002</v>
          </cell>
          <cell r="R51">
            <v>1200866.7999999998</v>
          </cell>
          <cell r="T51">
            <v>40360</v>
          </cell>
          <cell r="BG51">
            <v>40816.25</v>
          </cell>
        </row>
        <row r="52">
          <cell r="H52" t="str">
            <v>SALVETERRE</v>
          </cell>
          <cell r="L52">
            <v>9</v>
          </cell>
          <cell r="N52">
            <v>1425316</v>
          </cell>
          <cell r="O52">
            <v>926455.4</v>
          </cell>
          <cell r="R52">
            <v>498860.6</v>
          </cell>
          <cell r="T52">
            <v>40452</v>
          </cell>
          <cell r="BG52">
            <v>40817</v>
          </cell>
        </row>
        <row r="53">
          <cell r="H53" t="str">
            <v>MARINA</v>
          </cell>
          <cell r="L53">
            <v>114</v>
          </cell>
          <cell r="N53">
            <v>20323949</v>
          </cell>
          <cell r="O53">
            <v>13210566.85</v>
          </cell>
          <cell r="R53">
            <v>7113382.1499999994</v>
          </cell>
          <cell r="T53">
            <v>40452</v>
          </cell>
          <cell r="BG53">
            <v>40999.5</v>
          </cell>
        </row>
        <row r="54">
          <cell r="H54" t="str">
            <v>SAPOTILLES</v>
          </cell>
          <cell r="L54">
            <v>14</v>
          </cell>
          <cell r="N54">
            <v>2385650</v>
          </cell>
          <cell r="O54">
            <v>1550672.5</v>
          </cell>
          <cell r="R54">
            <v>834977.5</v>
          </cell>
          <cell r="T54">
            <v>40452</v>
          </cell>
          <cell r="BG54">
            <v>40817</v>
          </cell>
        </row>
        <row r="55">
          <cell r="H55" t="str">
            <v>TAMARINA</v>
          </cell>
          <cell r="L55">
            <v>88</v>
          </cell>
          <cell r="N55">
            <v>14500000</v>
          </cell>
          <cell r="O55">
            <v>9425000</v>
          </cell>
          <cell r="R55">
            <v>5075000</v>
          </cell>
          <cell r="T55">
            <v>40452</v>
          </cell>
          <cell r="BG55">
            <v>40999.5</v>
          </cell>
        </row>
        <row r="56">
          <cell r="H56" t="str">
            <v>RAISSA</v>
          </cell>
          <cell r="L56">
            <v>25</v>
          </cell>
          <cell r="N56">
            <v>3478000</v>
          </cell>
          <cell r="O56">
            <v>2260700</v>
          </cell>
          <cell r="R56">
            <v>1217300</v>
          </cell>
          <cell r="T56">
            <v>40452</v>
          </cell>
          <cell r="BG56">
            <v>40877.833333333336</v>
          </cell>
        </row>
        <row r="57">
          <cell r="H57" t="str">
            <v>SAMIYA</v>
          </cell>
          <cell r="L57">
            <v>13</v>
          </cell>
          <cell r="N57">
            <v>2150400</v>
          </cell>
          <cell r="O57">
            <v>1397760</v>
          </cell>
          <cell r="R57">
            <v>752640</v>
          </cell>
          <cell r="T57">
            <v>40452</v>
          </cell>
          <cell r="BG57">
            <v>40817</v>
          </cell>
        </row>
        <row r="58">
          <cell r="H58" t="str">
            <v>LIANE PAPILLON</v>
          </cell>
          <cell r="L58">
            <v>12</v>
          </cell>
          <cell r="N58">
            <v>1694814</v>
          </cell>
          <cell r="O58">
            <v>1101629.1000000001</v>
          </cell>
          <cell r="R58">
            <v>593184.89999999991</v>
          </cell>
          <cell r="T58">
            <v>40452</v>
          </cell>
          <cell r="BG58">
            <v>40817</v>
          </cell>
        </row>
        <row r="59">
          <cell r="H59" t="str">
            <v>SAINT MAXIME</v>
          </cell>
          <cell r="L59">
            <v>34</v>
          </cell>
          <cell r="N59">
            <v>6396442.4800000004</v>
          </cell>
          <cell r="O59">
            <v>4157687.6120000007</v>
          </cell>
          <cell r="R59">
            <v>2238754.8679999998</v>
          </cell>
          <cell r="T59">
            <v>40452</v>
          </cell>
          <cell r="BG59">
            <v>40938.666666666664</v>
          </cell>
        </row>
        <row r="60">
          <cell r="H60" t="str">
            <v>ENTREE DE VILLE</v>
          </cell>
          <cell r="L60">
            <v>39</v>
          </cell>
          <cell r="N60">
            <v>6178200</v>
          </cell>
          <cell r="O60">
            <v>4015830</v>
          </cell>
          <cell r="R60">
            <v>2162370</v>
          </cell>
          <cell r="T60">
            <v>40452</v>
          </cell>
          <cell r="BG60">
            <v>40938.666666666664</v>
          </cell>
        </row>
        <row r="61">
          <cell r="H61" t="str">
            <v>Résidence ETANG DU GOL</v>
          </cell>
          <cell r="L61">
            <v>99</v>
          </cell>
          <cell r="N61">
            <v>18377434</v>
          </cell>
          <cell r="O61">
            <v>11945332.1</v>
          </cell>
          <cell r="R61">
            <v>6432101.8999999994</v>
          </cell>
          <cell r="T61">
            <v>40452</v>
          </cell>
          <cell r="BG61">
            <v>40999.5</v>
          </cell>
        </row>
        <row r="62">
          <cell r="H62" t="str">
            <v>PETIT FRERE</v>
          </cell>
          <cell r="L62">
            <v>25</v>
          </cell>
          <cell r="N62">
            <v>4237244</v>
          </cell>
          <cell r="O62">
            <v>2754208.6</v>
          </cell>
          <cell r="R62">
            <v>1483035.4</v>
          </cell>
          <cell r="T62">
            <v>40452</v>
          </cell>
          <cell r="BG62">
            <v>40847.416666666664</v>
          </cell>
        </row>
        <row r="63">
          <cell r="H63" t="str">
            <v>DOMAINE MONTVERT</v>
          </cell>
          <cell r="L63">
            <v>10</v>
          </cell>
          <cell r="N63">
            <v>1988825</v>
          </cell>
          <cell r="O63">
            <v>1292736.25</v>
          </cell>
          <cell r="R63">
            <v>696088.75</v>
          </cell>
          <cell r="T63">
            <v>40452</v>
          </cell>
          <cell r="BG63">
            <v>40817</v>
          </cell>
        </row>
        <row r="64">
          <cell r="H64" t="str">
            <v>PK22</v>
          </cell>
          <cell r="L64">
            <v>23</v>
          </cell>
          <cell r="N64">
            <v>4467529</v>
          </cell>
          <cell r="O64">
            <v>2903893.85</v>
          </cell>
          <cell r="R64">
            <v>1563635.15</v>
          </cell>
          <cell r="T64">
            <v>40452</v>
          </cell>
          <cell r="BG64">
            <v>40877.833333333336</v>
          </cell>
        </row>
        <row r="65">
          <cell r="H65" t="str">
            <v>LE CAP</v>
          </cell>
          <cell r="L65">
            <v>12</v>
          </cell>
          <cell r="N65">
            <v>2240128.7400000002</v>
          </cell>
          <cell r="O65">
            <v>1456083.6810000001</v>
          </cell>
          <cell r="R65">
            <v>784045.05900000001</v>
          </cell>
          <cell r="T65">
            <v>40452</v>
          </cell>
          <cell r="BG65">
            <v>40817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uv"/>
      <sheetName val="Informations"/>
      <sheetName val="Surface"/>
      <sheetName val="CAO"/>
      <sheetName val="Bilan"/>
      <sheetName val="montage défiscalisation"/>
      <sheetName val="DDE et plan financement"/>
      <sheetName val="Crédit vendeur et cdt bail"/>
      <sheetName val="Trésorerie immeuble"/>
      <sheetName val="SNC"/>
      <sheetName val="gain fiscal et rentabilité"/>
      <sheetName val="Paramètres"/>
      <sheetName val="Aide"/>
      <sheetName val="Bloc (2)"/>
    </sheetNames>
    <sheetDataSet>
      <sheetData sheetId="0"/>
      <sheetData sheetId="1">
        <row r="9">
          <cell r="C9" t="str">
            <v>opération test defiscalisation</v>
          </cell>
        </row>
      </sheetData>
      <sheetData sheetId="2">
        <row r="60">
          <cell r="D60">
            <v>60</v>
          </cell>
        </row>
      </sheetData>
      <sheetData sheetId="3">
        <row r="8">
          <cell r="G8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>
        <row r="24">
          <cell r="D24">
            <v>3.0000000000000001E-3</v>
          </cell>
        </row>
      </sheetData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 refreshError="1"/>
      <sheetData sheetId="1" refreshError="1"/>
      <sheetData sheetId="2" refreshError="1"/>
      <sheetData sheetId="3" refreshError="1"/>
      <sheetData sheetId="4">
        <row r="5">
          <cell r="F5" t="str">
            <v>WALLIS</v>
          </cell>
        </row>
        <row r="7">
          <cell r="F7">
            <v>9643</v>
          </cell>
        </row>
        <row r="28">
          <cell r="F28" t="str">
            <v>St-PIERRE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ille souscription F CFP"/>
      <sheetName val="Budget PAR BATIMENT"/>
      <sheetName val="Budget avec frais"/>
      <sheetName val="Data"/>
      <sheetName val="Invest"/>
      <sheetName val="Loyers SCI"/>
      <sheetName val="SCI"/>
      <sheetName val="SCI bis"/>
      <sheetName val="Emprunts"/>
      <sheetName val="Emprunt Investisseurs"/>
      <sheetName val="Encours Gage espèces"/>
      <sheetName val="Rém Compte séquestre CPI"/>
      <sheetName val="Plans de Financement"/>
      <sheetName val="Sché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Amortissements"/>
      <sheetName val="NF"/>
      <sheetName val="Construction"/>
      <sheetName val="Mensuel"/>
      <sheetName val="Synthèse"/>
      <sheetName val="Echéancier"/>
      <sheetName val="Funding"/>
      <sheetName val="Résumé"/>
      <sheetName val="Dépôt"/>
      <sheetName val="Refinancement"/>
      <sheetName val="TBR"/>
      <sheetName val="Tréso"/>
      <sheetName val="Résultat"/>
      <sheetName val="Bilan"/>
      <sheetName val="Engagements"/>
      <sheetName val="Options"/>
      <sheetName val="Macro1"/>
    </sheetNames>
    <sheetDataSet>
      <sheetData sheetId="0" refreshError="1">
        <row r="9">
          <cell r="B9">
            <v>36906</v>
          </cell>
        </row>
        <row r="12">
          <cell r="H12">
            <v>10118021.483105913</v>
          </cell>
        </row>
        <row r="23">
          <cell r="C23">
            <v>38913</v>
          </cell>
        </row>
        <row r="36">
          <cell r="I36">
            <v>6769488.01385157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lendrier"/>
      <sheetName val="Dette"/>
      <sheetName val="PRICING 5Y6M"/>
      <sheetName val="PRICING 12Y"/>
      <sheetName val="acomptes"/>
      <sheetName val="Financement"/>
      <sheetName val="Intercred"/>
      <sheetName val="DGI-I"/>
      <sheetName val="DGI-H"/>
      <sheetName val="Annexes AT"/>
      <sheetName val="DGI-J"/>
      <sheetName val="DGI-K"/>
      <sheetName val="DGI-L"/>
      <sheetName val="CURVE"/>
    </sheetNames>
    <sheetDataSet>
      <sheetData sheetId="0">
        <row r="3">
          <cell r="C3">
            <v>42675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 opération"/>
      <sheetName val="Param Commun"/>
      <sheetName val="Param Importés"/>
      <sheetName val="Surfaces"/>
      <sheetName val="Général"/>
      <sheetName val="Présentations"/>
      <sheetName val="Prix rev.CE"/>
      <sheetName val="PFT"/>
      <sheetName val="Bilan Détaillé CE DDE"/>
      <sheetName val="Bilan Récap. CE DDE"/>
      <sheetName val="Saisie_Données_Obligatoires"/>
      <sheetName val="Saisie_Données_Facultatives"/>
      <sheetName val="Attestations DDE"/>
      <sheetName val="Contingent. CE DDE"/>
      <sheetName val="ODSDataSheet"/>
      <sheetName val="ODSTempDataSheet"/>
      <sheetName val="ADMINISTRATIF"/>
      <sheetName val="BUDGET PROMOTEUR"/>
      <sheetName val="TABLEAU DE SURFACE"/>
      <sheetName val="Exemple Tableau de surface"/>
      <sheetName val="Listes"/>
    </sheetNames>
    <sheetDataSet>
      <sheetData sheetId="0" refreshError="1">
        <row r="5">
          <cell r="F5">
            <v>9639</v>
          </cell>
        </row>
        <row r="9">
          <cell r="F9" t="str">
            <v>R+1</v>
          </cell>
        </row>
        <row r="12">
          <cell r="F12" t="str">
            <v>OUI</v>
          </cell>
        </row>
        <row r="13">
          <cell r="F13">
            <v>8</v>
          </cell>
        </row>
        <row r="17">
          <cell r="F17" t="str">
            <v>NON</v>
          </cell>
        </row>
        <row r="77">
          <cell r="F77" t="str">
            <v/>
          </cell>
        </row>
        <row r="81">
          <cell r="F81" t="str">
            <v>ZAC (RHI)</v>
          </cell>
        </row>
        <row r="82">
          <cell r="F82" t="str">
            <v>Ucf</v>
          </cell>
        </row>
      </sheetData>
      <sheetData sheetId="1">
        <row r="5">
          <cell r="F5">
            <v>9639</v>
          </cell>
        </row>
      </sheetData>
      <sheetData sheetId="2">
        <row r="5">
          <cell r="F5">
            <v>9639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ode d'emploi"/>
      <sheetName val="Lots"/>
      <sheetName val="Programme"/>
      <sheetName val="Ménage"/>
      <sheetName val="Résultats"/>
      <sheetName val="Paramètres"/>
      <sheetName val="Prêts"/>
      <sheetName val="Calculs"/>
    </sheetNames>
    <sheetDataSet>
      <sheetData sheetId="0"/>
      <sheetData sheetId="1"/>
      <sheetData sheetId="2"/>
      <sheetData sheetId="3">
        <row r="19">
          <cell r="B19">
            <v>153455</v>
          </cell>
        </row>
        <row r="25">
          <cell r="B25">
            <v>1207585</v>
          </cell>
        </row>
      </sheetData>
      <sheetData sheetId="4">
        <row r="15">
          <cell r="B15">
            <v>710.46077315111052</v>
          </cell>
        </row>
        <row r="19">
          <cell r="B19">
            <v>54.539226848889484</v>
          </cell>
        </row>
      </sheetData>
      <sheetData sheetId="5"/>
      <sheetData sheetId="6">
        <row r="4">
          <cell r="C4">
            <v>1.7500000000000002E-2</v>
          </cell>
        </row>
        <row r="5">
          <cell r="C5">
            <v>1.7500000000000002E-2</v>
          </cell>
        </row>
        <row r="8">
          <cell r="C8">
            <v>5</v>
          </cell>
        </row>
        <row r="9">
          <cell r="C9">
            <v>0.03</v>
          </cell>
        </row>
        <row r="10">
          <cell r="C10">
            <v>450</v>
          </cell>
        </row>
        <row r="15">
          <cell r="C15">
            <v>0.02</v>
          </cell>
        </row>
        <row r="16">
          <cell r="C16">
            <v>7.0000000000000007E-2</v>
          </cell>
        </row>
      </sheetData>
      <sheetData sheetId="7"/>
      <sheetData sheetId="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"/>
      <sheetName val="dette SAS"/>
      <sheetName val="dette BNPP SA"/>
      <sheetName val="Inv"/>
      <sheetName val="Amortissement"/>
      <sheetName val="SAS"/>
      <sheetName val="BNP P SA"/>
      <sheetName val="Echéancier d'IS"/>
      <sheetName val="Conso"/>
      <sheetName val="Synthèse"/>
      <sheetName val="Graph1"/>
      <sheetName val="Sortie"/>
      <sheetName val="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Liste"/>
      <sheetName val="SF consolidé "/>
      <sheetName val="SF consolidé 2010"/>
      <sheetName val="test1"/>
      <sheetName val="test2"/>
      <sheetName val="test3"/>
      <sheetName val="test4"/>
      <sheetName val="test5"/>
      <sheetName val="16liv"/>
      <sheetName val="Liaison loyer point mort"/>
      <sheetName val="Liaison fiche programme"/>
      <sheetName val="Synthèse 2"/>
    </sheetNames>
    <sheetDataSet>
      <sheetData sheetId="0"/>
      <sheetData sheetId="1"/>
      <sheetData sheetId="2">
        <row r="8">
          <cell r="C8">
            <v>0.15244901723741039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_ glob_"/>
      <sheetName val="Par_ Op_"/>
      <sheetName val="Prix rev_CE"/>
      <sheetName val="Sommaire"/>
      <sheetName val="Par. com."/>
      <sheetName val="Par. glob."/>
      <sheetName val="Par. prêt"/>
      <sheetName val="Par. Op."/>
      <sheetName val="Surf."/>
      <sheetName val="Prix rev.CE"/>
      <sheetName val="Defisc"/>
      <sheetName val="Prés."/>
      <sheetName val="CA"/>
      <sheetName val="Financeurs"/>
      <sheetName val="DDE - B simpl."/>
      <sheetName val="DDE - B détail."/>
      <sheetName val="DDE - Attest."/>
      <sheetName val="DDE - Cont."/>
      <sheetName val="CEX - Recap"/>
      <sheetName val="CEX - Graph."/>
      <sheetName val="CEX - Résult."/>
      <sheetName val="ODSDataSheet"/>
      <sheetName val="ODSTempDataSheet"/>
    </sheetNames>
    <sheetDataSet>
      <sheetData sheetId="0"/>
      <sheetData sheetId="1">
        <row r="206">
          <cell r="F206">
            <v>5.56</v>
          </cell>
        </row>
      </sheetData>
      <sheetData sheetId="2">
        <row r="65">
          <cell r="K65">
            <v>0.31</v>
          </cell>
        </row>
      </sheetData>
      <sheetData sheetId="3"/>
      <sheetData sheetId="4">
        <row r="206">
          <cell r="F206">
            <v>5.56</v>
          </cell>
        </row>
      </sheetData>
      <sheetData sheetId="5" refreshError="1"/>
      <sheetData sheetId="6" refreshError="1"/>
      <sheetData sheetId="7" refreshError="1">
        <row r="206">
          <cell r="F206">
            <v>5.56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faire 116 C 3646"/>
      <sheetName val="\\S3E116\partage\Affaires\116 E"/>
      <sheetName val="A%20faire%20116%20C%203646"/>
    </sheetNames>
    <definedNames>
      <definedName name="Macro3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 FRAFU LLTS"/>
      <sheetName val="Bilan FRAFU"/>
      <sheetName val="Bilan FRAFU.xls"/>
    </sheetNames>
    <definedNames>
      <definedName name="Macro3" refersTo="#REF!"/>
      <definedName name="Macro4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Financement+loyers"/>
      <sheetName val="tréso"/>
      <sheetName val="Amortissement"/>
      <sheetName val="Amortissement gf"/>
      <sheetName val="Compta - RBT"/>
      <sheetName val="Echéancier d'IS"/>
      <sheetName val="Courbe"/>
    </sheetNames>
    <sheetDataSet>
      <sheetData sheetId="0"/>
      <sheetData sheetId="1"/>
      <sheetData sheetId="2"/>
      <sheetData sheetId="3"/>
      <sheetData sheetId="4"/>
      <sheetData sheetId="5">
        <row r="9">
          <cell r="B9">
            <v>1000000</v>
          </cell>
        </row>
      </sheetData>
      <sheetData sheetId="6"/>
      <sheetData sheetId="7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"/>
      <sheetName val="AN-POST"/>
      <sheetName val="SEM-POST"/>
      <sheetName val="TRIM-POST"/>
      <sheetName val="MENS-POST"/>
      <sheetName val="AN-PRE"/>
      <sheetName val="SEM-PRE"/>
      <sheetName val="TRIM-PRE"/>
      <sheetName val="MENS-PRE"/>
      <sheetName val="compar."/>
      <sheetName val="Feuil9"/>
      <sheetName val="Feuil10"/>
      <sheetName val="Feuil11"/>
      <sheetName val="Feuil12"/>
      <sheetName val="Feuil13"/>
      <sheetName val="Feuil14"/>
      <sheetName val="Feuil15"/>
      <sheetName val="Feuil16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forme 2009"/>
      <sheetName val="Prgr. 2010 Avant"/>
      <sheetName val="Prgr. 2010 DDE"/>
      <sheetName val="Prgr. 2010"/>
    </sheetNames>
    <sheetDataSet>
      <sheetData sheetId="0"/>
      <sheetData sheetId="1">
        <row r="36">
          <cell r="U36">
            <v>2</v>
          </cell>
          <cell r="W36">
            <v>149.69999999999999</v>
          </cell>
          <cell r="Y36">
            <v>149.69999999999999</v>
          </cell>
          <cell r="AB36">
            <v>162.19999999999999</v>
          </cell>
        </row>
      </sheetData>
      <sheetData sheetId="2"/>
      <sheetData sheetId="3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6 Fiche PRG"/>
      <sheetName val="76 Budget"/>
      <sheetName val="LLS-LLTS  BDG"/>
      <sheetName val="  AS17   BDG"/>
      <sheetName val="PAETS 225"/>
      <sheetName val="Autre prêt "/>
      <sheetName val="76 Suivi financier"/>
      <sheetName val="76  Equilibre LT"/>
    </sheetNames>
    <sheetDataSet>
      <sheetData sheetId="0" refreshError="1"/>
      <sheetData sheetId="1" refreshError="1">
        <row r="3">
          <cell r="H3">
            <v>2.1000000000000001E-2</v>
          </cell>
        </row>
        <row r="4">
          <cell r="H4">
            <v>9.5000000000000001E-2</v>
          </cell>
        </row>
      </sheetData>
      <sheetData sheetId="2" refreshError="1">
        <row r="1">
          <cell r="A1" t="str">
            <v>SODEGIS</v>
          </cell>
          <cell r="D1" t="str">
            <v>OPERATION:</v>
          </cell>
          <cell r="E1" t="str">
            <v>LA CRESSONNIERE II</v>
          </cell>
          <cell r="F1">
            <v>76</v>
          </cell>
          <cell r="G1" t="str">
            <v>Opération mixte logement-commerce en ZA</v>
          </cell>
          <cell r="M1">
            <v>1</v>
          </cell>
          <cell r="N1">
            <v>76</v>
          </cell>
          <cell r="Q1">
            <v>2</v>
          </cell>
          <cell r="U1">
            <v>3</v>
          </cell>
          <cell r="V1" t="str">
            <v>76</v>
          </cell>
          <cell r="Y1">
            <v>4</v>
          </cell>
        </row>
        <row r="2">
          <cell r="D2" t="str">
            <v>Nbre équiv/log.</v>
          </cell>
          <cell r="E2">
            <v>15</v>
          </cell>
          <cell r="G2" t="str">
            <v xml:space="preserve">BUDGET </v>
          </cell>
          <cell r="H2" t="str">
            <v>TVAO</v>
          </cell>
          <cell r="I2">
            <v>0</v>
          </cell>
          <cell r="N2" t="str">
            <v>LLTS</v>
          </cell>
          <cell r="O2">
            <v>14</v>
          </cell>
          <cell r="R2" t="str">
            <v>LLTS</v>
          </cell>
          <cell r="V2" t="str">
            <v>Com</v>
          </cell>
          <cell r="W2">
            <v>1</v>
          </cell>
          <cell r="Z2" t="str">
            <v>Local</v>
          </cell>
          <cell r="AE2" t="str">
            <v>Engagements</v>
          </cell>
          <cell r="AG2" t="str">
            <v>Droits constatés</v>
          </cell>
          <cell r="AK2" t="str">
            <v>Droits constatés</v>
          </cell>
          <cell r="AO2" t="str">
            <v>Reste</v>
          </cell>
          <cell r="AP2" t="str">
            <v>Reste</v>
          </cell>
        </row>
        <row r="3">
          <cell r="D3" t="str">
            <v>SHFUT</v>
          </cell>
          <cell r="E3">
            <v>821.26</v>
          </cell>
          <cell r="F3" t="str">
            <v xml:space="preserve">Etabli le       : </v>
          </cell>
          <cell r="H3" t="str">
            <v>TVAS</v>
          </cell>
          <cell r="I3">
            <v>2.1000000000000001E-2</v>
          </cell>
          <cell r="J3">
            <v>0.97943192948090119</v>
          </cell>
          <cell r="N3" t="str">
            <v>SHF</v>
          </cell>
          <cell r="O3">
            <v>761.26</v>
          </cell>
          <cell r="R3" t="str">
            <v>SHF</v>
          </cell>
          <cell r="V3" t="str">
            <v>SHF</v>
          </cell>
          <cell r="W3">
            <v>60</v>
          </cell>
          <cell r="Z3" t="str">
            <v>SHF</v>
          </cell>
          <cell r="AE3" t="str">
            <v>au</v>
          </cell>
          <cell r="AG3" t="str">
            <v>Situation au</v>
          </cell>
          <cell r="AK3" t="str">
            <v>Situation au</v>
          </cell>
          <cell r="AO3" t="str">
            <v>à engager</v>
          </cell>
          <cell r="AP3" t="str">
            <v>à réaliser</v>
          </cell>
        </row>
        <row r="4">
          <cell r="B4" t="str">
            <v>CPT</v>
          </cell>
          <cell r="C4" t="str">
            <v>Lots</v>
          </cell>
          <cell r="E4">
            <v>0</v>
          </cell>
          <cell r="F4" t="str">
            <v xml:space="preserve">Actualisé le  :      </v>
          </cell>
          <cell r="H4" t="str">
            <v>TVAN</v>
          </cell>
          <cell r="I4">
            <v>9.5000000000000001E-2</v>
          </cell>
          <cell r="J4">
            <v>0.91324200913242015</v>
          </cell>
          <cell r="K4" t="str">
            <v>Ratios</v>
          </cell>
          <cell r="AE4">
            <v>36406</v>
          </cell>
          <cell r="AG4">
            <v>36160</v>
          </cell>
          <cell r="AK4">
            <v>36406</v>
          </cell>
          <cell r="AO4">
            <v>36406</v>
          </cell>
          <cell r="AP4">
            <v>36406</v>
          </cell>
        </row>
        <row r="5">
          <cell r="D5" t="str">
            <v>Surf.terrain</v>
          </cell>
          <cell r="G5" t="str">
            <v>Cumul HT</v>
          </cell>
          <cell r="H5" t="str">
            <v>code</v>
          </cell>
          <cell r="I5" t="str">
            <v>TVA</v>
          </cell>
          <cell r="J5" t="str">
            <v>Cumul TTC</v>
          </cell>
          <cell r="K5" t="str">
            <v>m2/SHON</v>
          </cell>
          <cell r="L5" t="str">
            <v>équiv/log.</v>
          </cell>
          <cell r="N5" t="str">
            <v>Cumul  HT</v>
          </cell>
          <cell r="O5" t="str">
            <v>TVA</v>
          </cell>
          <cell r="P5" t="str">
            <v>Cumul TTC</v>
          </cell>
          <cell r="R5" t="str">
            <v>Cumul  HT</v>
          </cell>
          <cell r="S5" t="str">
            <v>TVA</v>
          </cell>
          <cell r="T5" t="str">
            <v>Cumul TTC</v>
          </cell>
          <cell r="V5" t="str">
            <v>Cumul  HT</v>
          </cell>
          <cell r="W5" t="str">
            <v>TVA</v>
          </cell>
          <cell r="X5" t="str">
            <v>Cumul TTC</v>
          </cell>
          <cell r="Z5" t="str">
            <v>Cumul  HT</v>
          </cell>
          <cell r="AA5" t="str">
            <v>TVA</v>
          </cell>
          <cell r="AB5" t="str">
            <v>Cumul TTC</v>
          </cell>
          <cell r="AC5" t="str">
            <v>Cr</v>
          </cell>
          <cell r="AE5" t="str">
            <v>Cumul  HT</v>
          </cell>
          <cell r="AG5" t="str">
            <v>Cumul HT</v>
          </cell>
          <cell r="AH5" t="str">
            <v>TVA</v>
          </cell>
          <cell r="AI5" t="str">
            <v>Cumul TTC</v>
          </cell>
          <cell r="AK5" t="str">
            <v>Cumul HT</v>
          </cell>
          <cell r="AL5" t="str">
            <v>TVA</v>
          </cell>
          <cell r="AM5" t="str">
            <v>Cumul TTC</v>
          </cell>
          <cell r="AO5" t="str">
            <v>HT</v>
          </cell>
          <cell r="AP5" t="str">
            <v>HT</v>
          </cell>
        </row>
        <row r="6">
          <cell r="A6" t="str">
            <v>A</v>
          </cell>
          <cell r="D6" t="str">
            <v>CHARGE FONCIERE</v>
          </cell>
          <cell r="G6">
            <v>805541</v>
          </cell>
          <cell r="I6">
            <v>20189</v>
          </cell>
          <cell r="J6">
            <v>825730</v>
          </cell>
          <cell r="K6">
            <v>980.85989820519694</v>
          </cell>
          <cell r="L6">
            <v>53702.73333333333</v>
          </cell>
          <cell r="N6">
            <v>746689.40610768821</v>
          </cell>
          <cell r="O6">
            <v>18714.022526361932</v>
          </cell>
          <cell r="P6">
            <v>765403.42863405019</v>
          </cell>
          <cell r="R6">
            <v>0</v>
          </cell>
          <cell r="S6">
            <v>0</v>
          </cell>
          <cell r="T6">
            <v>0</v>
          </cell>
          <cell r="V6">
            <v>58851.593892311808</v>
          </cell>
          <cell r="W6">
            <v>1474.9774736380682</v>
          </cell>
          <cell r="X6">
            <v>60326.571365949872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E6">
            <v>0</v>
          </cell>
          <cell r="AG6">
            <v>0</v>
          </cell>
          <cell r="AH6">
            <v>0</v>
          </cell>
          <cell r="AI6">
            <v>0</v>
          </cell>
          <cell r="AK6">
            <v>0</v>
          </cell>
          <cell r="AL6">
            <v>0</v>
          </cell>
          <cell r="AM6">
            <v>0</v>
          </cell>
          <cell r="AO6">
            <v>805541</v>
          </cell>
          <cell r="AP6">
            <v>805541</v>
          </cell>
        </row>
        <row r="7">
          <cell r="A7" t="str">
            <v>A1</v>
          </cell>
          <cell r="D7" t="str">
            <v>Terrain aménagé</v>
          </cell>
          <cell r="G7">
            <v>722341</v>
          </cell>
          <cell r="I7">
            <v>12285</v>
          </cell>
          <cell r="J7">
            <v>734626</v>
          </cell>
          <cell r="K7">
            <v>879.55215157197483</v>
          </cell>
          <cell r="L7">
            <v>48156.066666666666</v>
          </cell>
          <cell r="N7">
            <v>669567.87090568151</v>
          </cell>
          <cell r="O7">
            <v>11387.476682171296</v>
          </cell>
          <cell r="P7">
            <v>680955.34758785286</v>
          </cell>
          <cell r="R7">
            <v>0</v>
          </cell>
          <cell r="S7">
            <v>0</v>
          </cell>
          <cell r="T7">
            <v>0</v>
          </cell>
          <cell r="V7">
            <v>52773.129094318479</v>
          </cell>
          <cell r="W7">
            <v>897.52331782870226</v>
          </cell>
          <cell r="X7">
            <v>53670.652412147181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E7">
            <v>0</v>
          </cell>
          <cell r="AG7">
            <v>0</v>
          </cell>
          <cell r="AH7">
            <v>0</v>
          </cell>
          <cell r="AI7">
            <v>0</v>
          </cell>
          <cell r="AK7">
            <v>0</v>
          </cell>
          <cell r="AL7">
            <v>0</v>
          </cell>
          <cell r="AM7">
            <v>0</v>
          </cell>
          <cell r="AO7">
            <v>722341</v>
          </cell>
          <cell r="AP7">
            <v>722341</v>
          </cell>
        </row>
        <row r="8">
          <cell r="A8" t="str">
            <v xml:space="preserve"> </v>
          </cell>
          <cell r="D8" t="str">
            <v xml:space="preserve">Valeur d'apport du terrain équipé </v>
          </cell>
          <cell r="E8" t="str">
            <v>RHI</v>
          </cell>
          <cell r="F8">
            <v>39000</v>
          </cell>
          <cell r="G8">
            <v>585000</v>
          </cell>
          <cell r="H8">
            <v>2.1000000000000001E-2</v>
          </cell>
          <cell r="I8">
            <v>12285</v>
          </cell>
          <cell r="J8">
            <v>597285</v>
          </cell>
          <cell r="K8">
            <v>712.32009351484305</v>
          </cell>
          <cell r="L8">
            <v>39000</v>
          </cell>
          <cell r="N8">
            <v>542260.79438910936</v>
          </cell>
          <cell r="O8">
            <v>11387.476682171296</v>
          </cell>
          <cell r="P8">
            <v>553648.2710712807</v>
          </cell>
          <cell r="R8">
            <v>0</v>
          </cell>
          <cell r="S8">
            <v>0</v>
          </cell>
          <cell r="T8">
            <v>0</v>
          </cell>
          <cell r="V8">
            <v>42739.205610890582</v>
          </cell>
          <cell r="W8">
            <v>897.52331782870226</v>
          </cell>
          <cell r="X8">
            <v>43636.728928719283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H8">
            <v>0</v>
          </cell>
          <cell r="AI8">
            <v>0</v>
          </cell>
          <cell r="AK8">
            <v>0</v>
          </cell>
          <cell r="AL8">
            <v>0</v>
          </cell>
          <cell r="AM8">
            <v>0</v>
          </cell>
          <cell r="AO8">
            <v>585000</v>
          </cell>
          <cell r="AP8">
            <v>585000</v>
          </cell>
        </row>
        <row r="9">
          <cell r="D9" t="str">
            <v>Participations : DPLD…</v>
          </cell>
          <cell r="F9" t="str">
            <v xml:space="preserve"> 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N9">
            <v>0</v>
          </cell>
          <cell r="O9">
            <v>0</v>
          </cell>
          <cell r="P9">
            <v>0</v>
          </cell>
          <cell r="R9">
            <v>0</v>
          </cell>
          <cell r="S9">
            <v>0</v>
          </cell>
          <cell r="T9">
            <v>0</v>
          </cell>
          <cell r="V9">
            <v>0</v>
          </cell>
          <cell r="W9">
            <v>0</v>
          </cell>
          <cell r="X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H9">
            <v>0</v>
          </cell>
          <cell r="AI9">
            <v>0</v>
          </cell>
          <cell r="AK9">
            <v>0</v>
          </cell>
          <cell r="AL9">
            <v>0</v>
          </cell>
          <cell r="AM9">
            <v>0</v>
          </cell>
          <cell r="AO9">
            <v>0</v>
          </cell>
          <cell r="AP9">
            <v>0</v>
          </cell>
        </row>
        <row r="10">
          <cell r="D10" t="str">
            <v>Taxe de raccordement</v>
          </cell>
          <cell r="F10">
            <v>6000</v>
          </cell>
          <cell r="G10">
            <v>90000</v>
          </cell>
          <cell r="H10">
            <v>0</v>
          </cell>
          <cell r="I10">
            <v>0</v>
          </cell>
          <cell r="J10">
            <v>90000</v>
          </cell>
          <cell r="K10">
            <v>109.58770669459123</v>
          </cell>
          <cell r="L10">
            <v>6000</v>
          </cell>
          <cell r="N10">
            <v>83424.737598324515</v>
          </cell>
          <cell r="O10">
            <v>0</v>
          </cell>
          <cell r="P10">
            <v>83424.737598324515</v>
          </cell>
          <cell r="R10">
            <v>0</v>
          </cell>
          <cell r="S10">
            <v>0</v>
          </cell>
          <cell r="T10">
            <v>0</v>
          </cell>
          <cell r="V10">
            <v>6575.2624016754744</v>
          </cell>
          <cell r="W10">
            <v>0</v>
          </cell>
          <cell r="X10">
            <v>6575.2624016754744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H10">
            <v>0</v>
          </cell>
          <cell r="AI10">
            <v>0</v>
          </cell>
          <cell r="AK10">
            <v>0</v>
          </cell>
          <cell r="AL10">
            <v>0</v>
          </cell>
          <cell r="AM10">
            <v>0</v>
          </cell>
          <cell r="AO10">
            <v>90000</v>
          </cell>
          <cell r="AP10">
            <v>90000</v>
          </cell>
        </row>
        <row r="11">
          <cell r="D11" t="str">
            <v>Taxes d'urbanisme : TLE, TDCAUE…</v>
          </cell>
          <cell r="E11" t="str">
            <v>SHON*1200*(2,5+1,4+0,3)%</v>
          </cell>
          <cell r="G11">
            <v>47341</v>
          </cell>
          <cell r="H11">
            <v>0</v>
          </cell>
          <cell r="I11">
            <v>0</v>
          </cell>
          <cell r="J11">
            <v>47341</v>
          </cell>
          <cell r="K11">
            <v>57.64435136254049</v>
          </cell>
          <cell r="L11">
            <v>3156.0666666666666</v>
          </cell>
          <cell r="N11">
            <v>43882.338918247573</v>
          </cell>
          <cell r="O11">
            <v>0</v>
          </cell>
          <cell r="P11">
            <v>43882.338918247573</v>
          </cell>
          <cell r="R11">
            <v>0</v>
          </cell>
          <cell r="S11">
            <v>0</v>
          </cell>
          <cell r="T11">
            <v>0</v>
          </cell>
          <cell r="V11">
            <v>3458.6610817524293</v>
          </cell>
          <cell r="W11">
            <v>0</v>
          </cell>
          <cell r="X11">
            <v>3458.6610817524293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H11">
            <v>0</v>
          </cell>
          <cell r="AI11">
            <v>0</v>
          </cell>
          <cell r="AK11">
            <v>0</v>
          </cell>
          <cell r="AL11">
            <v>0</v>
          </cell>
          <cell r="AM11">
            <v>0</v>
          </cell>
          <cell r="AO11">
            <v>47341</v>
          </cell>
          <cell r="AP11">
            <v>47341</v>
          </cell>
        </row>
        <row r="12">
          <cell r="D12" t="str">
            <v>Divers</v>
          </cell>
          <cell r="H12">
            <v>9.5000000000000001E-2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N12">
            <v>0</v>
          </cell>
          <cell r="O12">
            <v>0</v>
          </cell>
          <cell r="P12">
            <v>0</v>
          </cell>
          <cell r="R12">
            <v>0</v>
          </cell>
          <cell r="S12">
            <v>0</v>
          </cell>
          <cell r="T12">
            <v>0</v>
          </cell>
          <cell r="V12">
            <v>0</v>
          </cell>
          <cell r="W12">
            <v>0</v>
          </cell>
          <cell r="X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H12">
            <v>0</v>
          </cell>
          <cell r="AI12">
            <v>0</v>
          </cell>
          <cell r="AK12">
            <v>0</v>
          </cell>
          <cell r="AL12">
            <v>0</v>
          </cell>
          <cell r="AM12">
            <v>0</v>
          </cell>
          <cell r="AO12">
            <v>0</v>
          </cell>
          <cell r="AP12">
            <v>0</v>
          </cell>
        </row>
        <row r="13">
          <cell r="A13" t="str">
            <v>A3</v>
          </cell>
          <cell r="D13" t="str">
            <v>Aménagement tertiaire</v>
          </cell>
          <cell r="G13">
            <v>83200</v>
          </cell>
          <cell r="I13">
            <v>7904</v>
          </cell>
          <cell r="J13">
            <v>91104</v>
          </cell>
          <cell r="K13">
            <v>101.30774663322212</v>
          </cell>
          <cell r="L13">
            <v>5546.666666666667</v>
          </cell>
          <cell r="N13">
            <v>77121.535202006678</v>
          </cell>
          <cell r="O13">
            <v>7326.5458441906349</v>
          </cell>
          <cell r="P13">
            <v>84448.081046197316</v>
          </cell>
          <cell r="R13">
            <v>0</v>
          </cell>
          <cell r="S13">
            <v>0</v>
          </cell>
          <cell r="T13">
            <v>0</v>
          </cell>
          <cell r="V13">
            <v>6078.4647979933279</v>
          </cell>
          <cell r="W13">
            <v>577.45415580936606</v>
          </cell>
          <cell r="X13">
            <v>6655.918953802694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E13">
            <v>0</v>
          </cell>
          <cell r="AG13">
            <v>0</v>
          </cell>
          <cell r="AH13">
            <v>0</v>
          </cell>
          <cell r="AI13">
            <v>0</v>
          </cell>
          <cell r="AK13">
            <v>0</v>
          </cell>
          <cell r="AL13">
            <v>0</v>
          </cell>
          <cell r="AM13">
            <v>0</v>
          </cell>
          <cell r="AO13">
            <v>83200</v>
          </cell>
          <cell r="AP13">
            <v>83200</v>
          </cell>
        </row>
        <row r="14">
          <cell r="A14" t="str">
            <v>A31</v>
          </cell>
          <cell r="D14" t="str">
            <v>Terrassements généraux et Voirie</v>
          </cell>
          <cell r="G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N14">
            <v>0</v>
          </cell>
          <cell r="O14">
            <v>0</v>
          </cell>
          <cell r="P14">
            <v>0</v>
          </cell>
          <cell r="R14">
            <v>0</v>
          </cell>
          <cell r="S14">
            <v>0</v>
          </cell>
          <cell r="T14">
            <v>0</v>
          </cell>
          <cell r="V14">
            <v>0</v>
          </cell>
          <cell r="W14">
            <v>0</v>
          </cell>
          <cell r="X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E14">
            <v>0</v>
          </cell>
          <cell r="AG14">
            <v>0</v>
          </cell>
          <cell r="AH14">
            <v>0</v>
          </cell>
          <cell r="AI14">
            <v>0</v>
          </cell>
          <cell r="AK14">
            <v>0</v>
          </cell>
          <cell r="AL14">
            <v>0</v>
          </cell>
          <cell r="AM14">
            <v>0</v>
          </cell>
          <cell r="AO14">
            <v>0</v>
          </cell>
          <cell r="AP14">
            <v>0</v>
          </cell>
        </row>
        <row r="15">
          <cell r="E15" t="str">
            <v>Préparation des terrains</v>
          </cell>
          <cell r="H15">
            <v>9.5000000000000001E-2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N15">
            <v>0</v>
          </cell>
          <cell r="O15">
            <v>0</v>
          </cell>
          <cell r="P15">
            <v>0</v>
          </cell>
          <cell r="R15">
            <v>0</v>
          </cell>
          <cell r="S15">
            <v>0</v>
          </cell>
          <cell r="T15">
            <v>0</v>
          </cell>
          <cell r="V15">
            <v>0</v>
          </cell>
          <cell r="W15">
            <v>0</v>
          </cell>
          <cell r="X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H15">
            <v>0</v>
          </cell>
          <cell r="AI15">
            <v>0</v>
          </cell>
          <cell r="AK15">
            <v>0</v>
          </cell>
          <cell r="AL15">
            <v>0</v>
          </cell>
          <cell r="AM15">
            <v>0</v>
          </cell>
          <cell r="AO15">
            <v>0</v>
          </cell>
          <cell r="AP15">
            <v>0</v>
          </cell>
        </row>
        <row r="16">
          <cell r="E16" t="str">
            <v>Dessertes et chemins piétons</v>
          </cell>
          <cell r="H16">
            <v>9.5000000000000001E-2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N16">
            <v>0</v>
          </cell>
          <cell r="O16">
            <v>0</v>
          </cell>
          <cell r="P16">
            <v>0</v>
          </cell>
          <cell r="R16">
            <v>0</v>
          </cell>
          <cell r="S16">
            <v>0</v>
          </cell>
          <cell r="T16">
            <v>0</v>
          </cell>
          <cell r="V16">
            <v>0</v>
          </cell>
          <cell r="W16">
            <v>0</v>
          </cell>
          <cell r="X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H16">
            <v>0</v>
          </cell>
          <cell r="AI16">
            <v>0</v>
          </cell>
          <cell r="AK16">
            <v>0</v>
          </cell>
          <cell r="AL16">
            <v>0</v>
          </cell>
          <cell r="AM16">
            <v>0</v>
          </cell>
          <cell r="AO16">
            <v>0</v>
          </cell>
          <cell r="AP16">
            <v>0</v>
          </cell>
        </row>
        <row r="17">
          <cell r="E17" t="str">
            <v>Soutènements</v>
          </cell>
          <cell r="H17">
            <v>9.5000000000000001E-2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N17">
            <v>0</v>
          </cell>
          <cell r="O17">
            <v>0</v>
          </cell>
          <cell r="P17">
            <v>0</v>
          </cell>
          <cell r="R17">
            <v>0</v>
          </cell>
          <cell r="S17">
            <v>0</v>
          </cell>
          <cell r="T17">
            <v>0</v>
          </cell>
          <cell r="V17">
            <v>0</v>
          </cell>
          <cell r="W17">
            <v>0</v>
          </cell>
          <cell r="X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H17">
            <v>0</v>
          </cell>
          <cell r="AI17">
            <v>0</v>
          </cell>
          <cell r="AK17">
            <v>0</v>
          </cell>
          <cell r="AL17">
            <v>0</v>
          </cell>
          <cell r="AM17">
            <v>0</v>
          </cell>
          <cell r="AO17">
            <v>0</v>
          </cell>
          <cell r="AP17">
            <v>0</v>
          </cell>
        </row>
        <row r="18">
          <cell r="E18" t="str">
            <v>Estimation TCE</v>
          </cell>
          <cell r="H18">
            <v>9.5000000000000001E-2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N18">
            <v>0</v>
          </cell>
          <cell r="O18">
            <v>0</v>
          </cell>
          <cell r="P18">
            <v>0</v>
          </cell>
          <cell r="R18">
            <v>0</v>
          </cell>
          <cell r="S18">
            <v>0</v>
          </cell>
          <cell r="T18">
            <v>0</v>
          </cell>
          <cell r="V18">
            <v>0</v>
          </cell>
          <cell r="W18">
            <v>0</v>
          </cell>
          <cell r="X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H18">
            <v>0</v>
          </cell>
          <cell r="AI18">
            <v>0</v>
          </cell>
          <cell r="AK18">
            <v>0</v>
          </cell>
          <cell r="AL18">
            <v>0</v>
          </cell>
          <cell r="AM18">
            <v>0</v>
          </cell>
          <cell r="AO18">
            <v>0</v>
          </cell>
          <cell r="AP18">
            <v>0</v>
          </cell>
        </row>
        <row r="19">
          <cell r="A19" t="str">
            <v>A32</v>
          </cell>
          <cell r="D19" t="str">
            <v>Réseaux divers (tertiaires)</v>
          </cell>
          <cell r="G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N19">
            <v>0</v>
          </cell>
          <cell r="O19">
            <v>0</v>
          </cell>
          <cell r="P19">
            <v>0</v>
          </cell>
          <cell r="R19">
            <v>0</v>
          </cell>
          <cell r="S19">
            <v>0</v>
          </cell>
          <cell r="T19">
            <v>0</v>
          </cell>
          <cell r="V19">
            <v>0</v>
          </cell>
          <cell r="W19">
            <v>0</v>
          </cell>
          <cell r="X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E19">
            <v>0</v>
          </cell>
          <cell r="AG19">
            <v>0</v>
          </cell>
          <cell r="AH19">
            <v>0</v>
          </cell>
          <cell r="AI19">
            <v>0</v>
          </cell>
          <cell r="AK19">
            <v>0</v>
          </cell>
          <cell r="AL19">
            <v>0</v>
          </cell>
          <cell r="AM19">
            <v>0</v>
          </cell>
          <cell r="AO19">
            <v>0</v>
          </cell>
          <cell r="AP19">
            <v>0</v>
          </cell>
        </row>
        <row r="20">
          <cell r="E20" t="str">
            <v>Réseau EP - EU - EV</v>
          </cell>
          <cell r="H20">
            <v>9.5000000000000001E-2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N20">
            <v>0</v>
          </cell>
          <cell r="O20">
            <v>0</v>
          </cell>
          <cell r="P20">
            <v>0</v>
          </cell>
          <cell r="R20">
            <v>0</v>
          </cell>
          <cell r="S20">
            <v>0</v>
          </cell>
          <cell r="T20">
            <v>0</v>
          </cell>
          <cell r="V20">
            <v>0</v>
          </cell>
          <cell r="W20">
            <v>0</v>
          </cell>
          <cell r="X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H20">
            <v>0</v>
          </cell>
          <cell r="AI20">
            <v>0</v>
          </cell>
          <cell r="AK20">
            <v>0</v>
          </cell>
          <cell r="AL20">
            <v>0</v>
          </cell>
          <cell r="AM20">
            <v>0</v>
          </cell>
          <cell r="AO20">
            <v>0</v>
          </cell>
          <cell r="AP20">
            <v>0</v>
          </cell>
        </row>
        <row r="21">
          <cell r="E21" t="str">
            <v>Epuration/Refoulement/Fosses septiques</v>
          </cell>
          <cell r="H21">
            <v>9.5000000000000001E-2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N21">
            <v>0</v>
          </cell>
          <cell r="O21">
            <v>0</v>
          </cell>
          <cell r="P21">
            <v>0</v>
          </cell>
          <cell r="R21">
            <v>0</v>
          </cell>
          <cell r="S21">
            <v>0</v>
          </cell>
          <cell r="T21">
            <v>0</v>
          </cell>
          <cell r="V21">
            <v>0</v>
          </cell>
          <cell r="W21">
            <v>0</v>
          </cell>
          <cell r="X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H21">
            <v>0</v>
          </cell>
          <cell r="AI21">
            <v>0</v>
          </cell>
          <cell r="AK21">
            <v>0</v>
          </cell>
          <cell r="AL21">
            <v>0</v>
          </cell>
          <cell r="AM21">
            <v>0</v>
          </cell>
          <cell r="AO21">
            <v>0</v>
          </cell>
          <cell r="AP21">
            <v>0</v>
          </cell>
        </row>
        <row r="22">
          <cell r="E22" t="str">
            <v>Eau Potable</v>
          </cell>
          <cell r="H22">
            <v>9.5000000000000001E-2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N22">
            <v>0</v>
          </cell>
          <cell r="O22">
            <v>0</v>
          </cell>
          <cell r="P22">
            <v>0</v>
          </cell>
          <cell r="R22">
            <v>0</v>
          </cell>
          <cell r="S22">
            <v>0</v>
          </cell>
          <cell r="T22">
            <v>0</v>
          </cell>
          <cell r="V22">
            <v>0</v>
          </cell>
          <cell r="W22">
            <v>0</v>
          </cell>
          <cell r="X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H22">
            <v>0</v>
          </cell>
          <cell r="AI22">
            <v>0</v>
          </cell>
          <cell r="AK22">
            <v>0</v>
          </cell>
          <cell r="AL22">
            <v>0</v>
          </cell>
          <cell r="AM22">
            <v>0</v>
          </cell>
          <cell r="AO22">
            <v>0</v>
          </cell>
          <cell r="AP22">
            <v>0</v>
          </cell>
        </row>
        <row r="23">
          <cell r="E23" t="str">
            <v>Eclairage Public/ BT</v>
          </cell>
          <cell r="H23">
            <v>9.5000000000000001E-2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N23">
            <v>0</v>
          </cell>
          <cell r="O23">
            <v>0</v>
          </cell>
          <cell r="P23">
            <v>0</v>
          </cell>
          <cell r="R23">
            <v>0</v>
          </cell>
          <cell r="S23">
            <v>0</v>
          </cell>
          <cell r="T23">
            <v>0</v>
          </cell>
          <cell r="V23">
            <v>0</v>
          </cell>
          <cell r="W23">
            <v>0</v>
          </cell>
          <cell r="X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H23">
            <v>0</v>
          </cell>
          <cell r="AI23">
            <v>0</v>
          </cell>
          <cell r="AK23">
            <v>0</v>
          </cell>
          <cell r="AL23">
            <v>0</v>
          </cell>
          <cell r="AM23">
            <v>0</v>
          </cell>
          <cell r="AO23">
            <v>0</v>
          </cell>
          <cell r="AP23">
            <v>0</v>
          </cell>
        </row>
        <row r="24">
          <cell r="E24" t="str">
            <v>Courants faibles / télécom-télévision</v>
          </cell>
          <cell r="H24">
            <v>9.5000000000000001E-2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N24">
            <v>0</v>
          </cell>
          <cell r="O24">
            <v>0</v>
          </cell>
          <cell r="P24">
            <v>0</v>
          </cell>
          <cell r="R24">
            <v>0</v>
          </cell>
          <cell r="S24">
            <v>0</v>
          </cell>
          <cell r="T24">
            <v>0</v>
          </cell>
          <cell r="V24">
            <v>0</v>
          </cell>
          <cell r="W24">
            <v>0</v>
          </cell>
          <cell r="X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H24">
            <v>0</v>
          </cell>
          <cell r="AI24">
            <v>0</v>
          </cell>
          <cell r="AK24">
            <v>0</v>
          </cell>
          <cell r="AL24">
            <v>0</v>
          </cell>
          <cell r="AM24">
            <v>0</v>
          </cell>
          <cell r="AO24">
            <v>0</v>
          </cell>
          <cell r="AP24">
            <v>0</v>
          </cell>
        </row>
        <row r="25">
          <cell r="E25" t="str">
            <v xml:space="preserve">Divers </v>
          </cell>
          <cell r="H25">
            <v>9.5000000000000001E-2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N25">
            <v>0</v>
          </cell>
          <cell r="O25">
            <v>0</v>
          </cell>
          <cell r="P25">
            <v>0</v>
          </cell>
          <cell r="R25">
            <v>0</v>
          </cell>
          <cell r="S25">
            <v>0</v>
          </cell>
          <cell r="T25">
            <v>0</v>
          </cell>
          <cell r="V25">
            <v>0</v>
          </cell>
          <cell r="W25">
            <v>0</v>
          </cell>
          <cell r="X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H25">
            <v>0</v>
          </cell>
          <cell r="AI25">
            <v>0</v>
          </cell>
          <cell r="AK25">
            <v>0</v>
          </cell>
          <cell r="AL25">
            <v>0</v>
          </cell>
          <cell r="AM25">
            <v>0</v>
          </cell>
          <cell r="AO25">
            <v>0</v>
          </cell>
          <cell r="AP25">
            <v>0</v>
          </cell>
        </row>
        <row r="26">
          <cell r="E26" t="str">
            <v>Estimation TCE</v>
          </cell>
          <cell r="H26">
            <v>9.5000000000000001E-2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N26">
            <v>0</v>
          </cell>
          <cell r="O26">
            <v>0</v>
          </cell>
          <cell r="P26">
            <v>0</v>
          </cell>
          <cell r="R26">
            <v>0</v>
          </cell>
          <cell r="S26">
            <v>0</v>
          </cell>
          <cell r="T26">
            <v>0</v>
          </cell>
          <cell r="V26">
            <v>0</v>
          </cell>
          <cell r="W26">
            <v>0</v>
          </cell>
          <cell r="X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H26">
            <v>0</v>
          </cell>
          <cell r="AI26">
            <v>0</v>
          </cell>
          <cell r="AK26">
            <v>0</v>
          </cell>
          <cell r="AL26">
            <v>0</v>
          </cell>
          <cell r="AM26">
            <v>0</v>
          </cell>
          <cell r="AO26">
            <v>0</v>
          </cell>
          <cell r="AP26">
            <v>0</v>
          </cell>
        </row>
        <row r="27">
          <cell r="A27" t="str">
            <v>A33</v>
          </cell>
          <cell r="D27" t="str">
            <v>Branchements (concessionnaires)</v>
          </cell>
          <cell r="G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N27">
            <v>0</v>
          </cell>
          <cell r="O27">
            <v>0</v>
          </cell>
          <cell r="P27">
            <v>0</v>
          </cell>
          <cell r="R27">
            <v>0</v>
          </cell>
          <cell r="S27">
            <v>0</v>
          </cell>
          <cell r="T27">
            <v>0</v>
          </cell>
          <cell r="V27">
            <v>0</v>
          </cell>
          <cell r="W27">
            <v>0</v>
          </cell>
          <cell r="X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E27">
            <v>0</v>
          </cell>
          <cell r="AG27">
            <v>0</v>
          </cell>
          <cell r="AH27">
            <v>0</v>
          </cell>
          <cell r="AI27">
            <v>0</v>
          </cell>
          <cell r="AK27">
            <v>0</v>
          </cell>
          <cell r="AL27">
            <v>0</v>
          </cell>
          <cell r="AM27">
            <v>0</v>
          </cell>
          <cell r="AO27">
            <v>0</v>
          </cell>
          <cell r="AP27">
            <v>0</v>
          </cell>
        </row>
        <row r="28">
          <cell r="E28" t="str">
            <v>EDF-MT/BT</v>
          </cell>
          <cell r="F28" t="str">
            <v>EDF</v>
          </cell>
          <cell r="H28">
            <v>9.5000000000000001E-2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N28">
            <v>0</v>
          </cell>
          <cell r="O28">
            <v>0</v>
          </cell>
          <cell r="P28">
            <v>0</v>
          </cell>
          <cell r="R28">
            <v>0</v>
          </cell>
          <cell r="S28">
            <v>0</v>
          </cell>
          <cell r="T28">
            <v>0</v>
          </cell>
          <cell r="V28">
            <v>0</v>
          </cell>
          <cell r="W28">
            <v>0</v>
          </cell>
          <cell r="X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H28">
            <v>0</v>
          </cell>
          <cell r="AI28">
            <v>0</v>
          </cell>
          <cell r="AK28">
            <v>0</v>
          </cell>
          <cell r="AL28">
            <v>0</v>
          </cell>
          <cell r="AM28">
            <v>0</v>
          </cell>
          <cell r="AO28">
            <v>0</v>
          </cell>
          <cell r="AP28">
            <v>0</v>
          </cell>
        </row>
        <row r="29">
          <cell r="E29" t="str">
            <v>Concessionnaire EAU</v>
          </cell>
          <cell r="H29">
            <v>9.5000000000000001E-2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N29">
            <v>0</v>
          </cell>
          <cell r="O29">
            <v>0</v>
          </cell>
          <cell r="P29">
            <v>0</v>
          </cell>
          <cell r="R29">
            <v>0</v>
          </cell>
          <cell r="S29">
            <v>0</v>
          </cell>
          <cell r="T29">
            <v>0</v>
          </cell>
          <cell r="V29">
            <v>0</v>
          </cell>
          <cell r="W29">
            <v>0</v>
          </cell>
          <cell r="X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H29">
            <v>0</v>
          </cell>
          <cell r="AI29">
            <v>0</v>
          </cell>
          <cell r="AK29">
            <v>0</v>
          </cell>
          <cell r="AL29">
            <v>0</v>
          </cell>
          <cell r="AM29">
            <v>0</v>
          </cell>
          <cell r="AO29">
            <v>0</v>
          </cell>
          <cell r="AP29">
            <v>0</v>
          </cell>
        </row>
        <row r="30">
          <cell r="A30" t="str">
            <v>A34</v>
          </cell>
          <cell r="D30" t="str">
            <v>Aménagements</v>
          </cell>
          <cell r="G30">
            <v>75000</v>
          </cell>
          <cell r="I30">
            <v>7125</v>
          </cell>
          <cell r="J30">
            <v>82125</v>
          </cell>
          <cell r="K30">
            <v>91.323088912159363</v>
          </cell>
          <cell r="L30">
            <v>5000</v>
          </cell>
          <cell r="N30">
            <v>69520.614665270448</v>
          </cell>
          <cell r="O30">
            <v>6604.4583932006926</v>
          </cell>
          <cell r="P30">
            <v>76125.073058471142</v>
          </cell>
          <cell r="R30">
            <v>0</v>
          </cell>
          <cell r="S30">
            <v>0</v>
          </cell>
          <cell r="T30">
            <v>0</v>
          </cell>
          <cell r="V30">
            <v>5479.3853347295626</v>
          </cell>
          <cell r="W30">
            <v>520.5416067993084</v>
          </cell>
          <cell r="X30">
            <v>5999.9269415288709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E30">
            <v>0</v>
          </cell>
          <cell r="AG30">
            <v>0</v>
          </cell>
          <cell r="AH30">
            <v>0</v>
          </cell>
          <cell r="AI30">
            <v>0</v>
          </cell>
          <cell r="AK30">
            <v>0</v>
          </cell>
          <cell r="AL30">
            <v>0</v>
          </cell>
          <cell r="AM30">
            <v>0</v>
          </cell>
          <cell r="AO30">
            <v>75000</v>
          </cell>
          <cell r="AP30">
            <v>75000</v>
          </cell>
        </row>
        <row r="31">
          <cell r="E31" t="str">
            <v>Espaces verts</v>
          </cell>
          <cell r="H31">
            <v>9.5000000000000001E-2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N31">
            <v>0</v>
          </cell>
          <cell r="O31">
            <v>0</v>
          </cell>
          <cell r="P31">
            <v>0</v>
          </cell>
          <cell r="R31">
            <v>0</v>
          </cell>
          <cell r="S31">
            <v>0</v>
          </cell>
          <cell r="T31">
            <v>0</v>
          </cell>
          <cell r="V31">
            <v>0</v>
          </cell>
          <cell r="W31">
            <v>0</v>
          </cell>
          <cell r="X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H31">
            <v>0</v>
          </cell>
          <cell r="AI31">
            <v>0</v>
          </cell>
          <cell r="AK31">
            <v>0</v>
          </cell>
          <cell r="AL31">
            <v>0</v>
          </cell>
          <cell r="AM31">
            <v>0</v>
          </cell>
          <cell r="AO31">
            <v>0</v>
          </cell>
          <cell r="AP31">
            <v>0</v>
          </cell>
        </row>
        <row r="32">
          <cell r="E32" t="str">
            <v>Clôtures</v>
          </cell>
          <cell r="G32">
            <v>25000</v>
          </cell>
          <cell r="H32">
            <v>9.5000000000000001E-2</v>
          </cell>
          <cell r="I32">
            <v>2375</v>
          </cell>
          <cell r="J32">
            <v>27375</v>
          </cell>
          <cell r="K32">
            <v>30.441029637386457</v>
          </cell>
          <cell r="L32">
            <v>1666.6666666666667</v>
          </cell>
          <cell r="N32">
            <v>23173.538221756815</v>
          </cell>
          <cell r="O32">
            <v>2201.4861310668975</v>
          </cell>
          <cell r="P32">
            <v>25375.024352823712</v>
          </cell>
          <cell r="R32">
            <v>0</v>
          </cell>
          <cell r="S32">
            <v>0</v>
          </cell>
          <cell r="T32">
            <v>0</v>
          </cell>
          <cell r="V32">
            <v>1826.4617782431874</v>
          </cell>
          <cell r="W32">
            <v>173.5138689331028</v>
          </cell>
          <cell r="X32">
            <v>1999.9756471762903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H32">
            <v>0</v>
          </cell>
          <cell r="AI32">
            <v>0</v>
          </cell>
          <cell r="AK32">
            <v>0</v>
          </cell>
          <cell r="AL32">
            <v>0</v>
          </cell>
          <cell r="AM32">
            <v>0</v>
          </cell>
          <cell r="AO32">
            <v>25000</v>
          </cell>
          <cell r="AP32">
            <v>25000</v>
          </cell>
        </row>
        <row r="33">
          <cell r="E33" t="str">
            <v>Signalitique</v>
          </cell>
          <cell r="G33">
            <v>50000</v>
          </cell>
          <cell r="H33">
            <v>9.5000000000000001E-2</v>
          </cell>
          <cell r="I33">
            <v>4750</v>
          </cell>
          <cell r="J33">
            <v>54750</v>
          </cell>
          <cell r="K33">
            <v>60.882059274772914</v>
          </cell>
          <cell r="L33">
            <v>3333.3333333333335</v>
          </cell>
          <cell r="N33">
            <v>46347.07644351363</v>
          </cell>
          <cell r="O33">
            <v>4402.9722621337951</v>
          </cell>
          <cell r="P33">
            <v>50750.048705647423</v>
          </cell>
          <cell r="R33">
            <v>0</v>
          </cell>
          <cell r="S33">
            <v>0</v>
          </cell>
          <cell r="T33">
            <v>0</v>
          </cell>
          <cell r="V33">
            <v>3652.9235564863748</v>
          </cell>
          <cell r="W33">
            <v>347.0277378662056</v>
          </cell>
          <cell r="X33">
            <v>3999.9512943525806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H33">
            <v>0</v>
          </cell>
          <cell r="AI33">
            <v>0</v>
          </cell>
          <cell r="AK33">
            <v>0</v>
          </cell>
          <cell r="AL33">
            <v>0</v>
          </cell>
          <cell r="AM33">
            <v>0</v>
          </cell>
          <cell r="AO33">
            <v>50000</v>
          </cell>
          <cell r="AP33">
            <v>50000</v>
          </cell>
        </row>
        <row r="34">
          <cell r="E34" t="str">
            <v>Mobilier urbain</v>
          </cell>
          <cell r="H34">
            <v>9.5000000000000001E-2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N34">
            <v>0</v>
          </cell>
          <cell r="O34">
            <v>0</v>
          </cell>
          <cell r="P34">
            <v>0</v>
          </cell>
          <cell r="R34">
            <v>0</v>
          </cell>
          <cell r="S34">
            <v>0</v>
          </cell>
          <cell r="T34">
            <v>0</v>
          </cell>
          <cell r="V34">
            <v>0</v>
          </cell>
          <cell r="W34">
            <v>0</v>
          </cell>
          <cell r="X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H34">
            <v>0</v>
          </cell>
          <cell r="AI34">
            <v>0</v>
          </cell>
          <cell r="AK34">
            <v>0</v>
          </cell>
          <cell r="AL34">
            <v>0</v>
          </cell>
          <cell r="AM34">
            <v>0</v>
          </cell>
          <cell r="AO34">
            <v>0</v>
          </cell>
          <cell r="AP34">
            <v>0</v>
          </cell>
        </row>
        <row r="35">
          <cell r="E35" t="str">
            <v xml:space="preserve">Divers </v>
          </cell>
          <cell r="H35">
            <v>9.5000000000000001E-2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N35">
            <v>0</v>
          </cell>
          <cell r="O35">
            <v>0</v>
          </cell>
          <cell r="P35">
            <v>0</v>
          </cell>
          <cell r="R35">
            <v>0</v>
          </cell>
          <cell r="S35">
            <v>0</v>
          </cell>
          <cell r="T35">
            <v>0</v>
          </cell>
          <cell r="V35">
            <v>0</v>
          </cell>
          <cell r="W35">
            <v>0</v>
          </cell>
          <cell r="X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H35">
            <v>0</v>
          </cell>
          <cell r="AI35">
            <v>0</v>
          </cell>
          <cell r="AK35">
            <v>0</v>
          </cell>
          <cell r="AL35">
            <v>0</v>
          </cell>
          <cell r="AM35">
            <v>0</v>
          </cell>
          <cell r="AO35">
            <v>0</v>
          </cell>
          <cell r="AP35">
            <v>0</v>
          </cell>
        </row>
        <row r="36">
          <cell r="E36" t="str">
            <v>Estimation TCE</v>
          </cell>
          <cell r="H36">
            <v>9.5000000000000001E-2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N36">
            <v>0</v>
          </cell>
          <cell r="O36">
            <v>0</v>
          </cell>
          <cell r="P36">
            <v>0</v>
          </cell>
          <cell r="R36">
            <v>0</v>
          </cell>
          <cell r="S36">
            <v>0</v>
          </cell>
          <cell r="T36">
            <v>0</v>
          </cell>
          <cell r="V36">
            <v>0</v>
          </cell>
          <cell r="W36">
            <v>0</v>
          </cell>
          <cell r="X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H36">
            <v>0</v>
          </cell>
          <cell r="AI36">
            <v>0</v>
          </cell>
          <cell r="AK36">
            <v>0</v>
          </cell>
          <cell r="AL36">
            <v>0</v>
          </cell>
          <cell r="AM36">
            <v>0</v>
          </cell>
          <cell r="AO36">
            <v>0</v>
          </cell>
          <cell r="AP36">
            <v>0</v>
          </cell>
        </row>
        <row r="37">
          <cell r="I37">
            <v>0</v>
          </cell>
          <cell r="J37">
            <v>0</v>
          </cell>
          <cell r="K37">
            <v>0</v>
          </cell>
          <cell r="L37">
            <v>0</v>
          </cell>
          <cell r="N37">
            <v>0</v>
          </cell>
          <cell r="O37">
            <v>0</v>
          </cell>
          <cell r="P37">
            <v>0</v>
          </cell>
          <cell r="R37">
            <v>0</v>
          </cell>
          <cell r="S37">
            <v>0</v>
          </cell>
          <cell r="T37">
            <v>0</v>
          </cell>
          <cell r="V37">
            <v>0</v>
          </cell>
          <cell r="W37">
            <v>0</v>
          </cell>
          <cell r="X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H37">
            <v>0</v>
          </cell>
          <cell r="AI37">
            <v>0</v>
          </cell>
          <cell r="AK37">
            <v>0</v>
          </cell>
          <cell r="AL37">
            <v>0</v>
          </cell>
          <cell r="AM37">
            <v>0</v>
          </cell>
          <cell r="AO37">
            <v>0</v>
          </cell>
          <cell r="AP37">
            <v>0</v>
          </cell>
        </row>
        <row r="38">
          <cell r="A38" t="str">
            <v>A35</v>
          </cell>
          <cell r="D38" t="str">
            <v>Divers</v>
          </cell>
          <cell r="G38">
            <v>8200</v>
          </cell>
          <cell r="H38">
            <v>9.5000000000000001E-2</v>
          </cell>
          <cell r="I38">
            <v>779</v>
          </cell>
          <cell r="J38">
            <v>8979</v>
          </cell>
          <cell r="K38">
            <v>9.9846577210627565</v>
          </cell>
          <cell r="L38">
            <v>546.66666666666663</v>
          </cell>
          <cell r="N38">
            <v>7600.9205367362338</v>
          </cell>
          <cell r="O38">
            <v>722.08745098994223</v>
          </cell>
          <cell r="P38">
            <v>8323.007987726176</v>
          </cell>
          <cell r="R38">
            <v>0</v>
          </cell>
          <cell r="S38">
            <v>0</v>
          </cell>
          <cell r="T38">
            <v>0</v>
          </cell>
          <cell r="V38">
            <v>599.07946326376543</v>
          </cell>
          <cell r="W38">
            <v>56.912549010057717</v>
          </cell>
          <cell r="X38">
            <v>655.99201227382309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H38">
            <v>0</v>
          </cell>
          <cell r="AI38">
            <v>0</v>
          </cell>
          <cell r="AK38">
            <v>0</v>
          </cell>
          <cell r="AL38">
            <v>0</v>
          </cell>
          <cell r="AM38">
            <v>0</v>
          </cell>
          <cell r="AO38">
            <v>8200</v>
          </cell>
          <cell r="AP38">
            <v>8200</v>
          </cell>
        </row>
        <row r="39">
          <cell r="I39">
            <v>0</v>
          </cell>
          <cell r="J39">
            <v>0</v>
          </cell>
          <cell r="K39">
            <v>0</v>
          </cell>
          <cell r="L39">
            <v>0</v>
          </cell>
          <cell r="N39">
            <v>0</v>
          </cell>
          <cell r="O39">
            <v>0</v>
          </cell>
          <cell r="P39">
            <v>0</v>
          </cell>
          <cell r="R39">
            <v>0</v>
          </cell>
          <cell r="S39">
            <v>0</v>
          </cell>
          <cell r="T39">
            <v>0</v>
          </cell>
          <cell r="V39">
            <v>0</v>
          </cell>
          <cell r="W39">
            <v>0</v>
          </cell>
          <cell r="X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H39">
            <v>0</v>
          </cell>
          <cell r="AI39">
            <v>0</v>
          </cell>
          <cell r="AK39">
            <v>0</v>
          </cell>
          <cell r="AL39">
            <v>0</v>
          </cell>
          <cell r="AM39">
            <v>0</v>
          </cell>
          <cell r="AO39">
            <v>0</v>
          </cell>
          <cell r="AP39">
            <v>0</v>
          </cell>
        </row>
        <row r="40">
          <cell r="A40" t="str">
            <v>B</v>
          </cell>
          <cell r="D40" t="str">
            <v>COUT TECHNIQUE</v>
          </cell>
          <cell r="G40">
            <v>3784111</v>
          </cell>
          <cell r="I40">
            <v>352719.04000000004</v>
          </cell>
          <cell r="J40">
            <v>4136830.04</v>
          </cell>
          <cell r="K40">
            <v>4607.6894040864036</v>
          </cell>
          <cell r="L40">
            <v>252274.06666666665</v>
          </cell>
          <cell r="N40">
            <v>3507649.6357548162</v>
          </cell>
          <cell r="O40">
            <v>326949.92619925487</v>
          </cell>
          <cell r="P40">
            <v>3834599.5619540717</v>
          </cell>
          <cell r="R40">
            <v>0</v>
          </cell>
          <cell r="S40">
            <v>0</v>
          </cell>
          <cell r="T40">
            <v>0</v>
          </cell>
          <cell r="V40">
            <v>276461.36424518423</v>
          </cell>
          <cell r="W40">
            <v>25769.113800745192</v>
          </cell>
          <cell r="X40">
            <v>302230.47804592946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E40">
            <v>0</v>
          </cell>
          <cell r="AG40">
            <v>0</v>
          </cell>
          <cell r="AH40">
            <v>0</v>
          </cell>
          <cell r="AI40">
            <v>0</v>
          </cell>
          <cell r="AK40">
            <v>0</v>
          </cell>
          <cell r="AL40">
            <v>0</v>
          </cell>
          <cell r="AM40">
            <v>0</v>
          </cell>
          <cell r="AO40">
            <v>3784111</v>
          </cell>
          <cell r="AP40">
            <v>3784111</v>
          </cell>
        </row>
        <row r="41">
          <cell r="A41" t="str">
            <v>B1</v>
          </cell>
          <cell r="D41" t="str">
            <v>Travaux de bâtiment</v>
          </cell>
          <cell r="G41">
            <v>3299632</v>
          </cell>
          <cell r="I41">
            <v>313465.04000000004</v>
          </cell>
          <cell r="J41">
            <v>3613097.04</v>
          </cell>
          <cell r="K41">
            <v>4017.7678201787498</v>
          </cell>
          <cell r="L41">
            <v>219975.46666666667</v>
          </cell>
          <cell r="N41">
            <v>3058565.9307892751</v>
          </cell>
          <cell r="O41">
            <v>290563.76342498121</v>
          </cell>
          <cell r="P41">
            <v>3349129.6942142569</v>
          </cell>
          <cell r="R41">
            <v>0</v>
          </cell>
          <cell r="S41">
            <v>0</v>
          </cell>
          <cell r="T41">
            <v>0</v>
          </cell>
          <cell r="V41">
            <v>241066.06921072499</v>
          </cell>
          <cell r="W41">
            <v>22901.27657501887</v>
          </cell>
          <cell r="X41">
            <v>263967.34578574385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E41">
            <v>0</v>
          </cell>
          <cell r="AG41">
            <v>0</v>
          </cell>
          <cell r="AH41">
            <v>0</v>
          </cell>
          <cell r="AI41">
            <v>0</v>
          </cell>
          <cell r="AK41">
            <v>0</v>
          </cell>
          <cell r="AL41">
            <v>0</v>
          </cell>
          <cell r="AM41">
            <v>0</v>
          </cell>
          <cell r="AO41">
            <v>3299632</v>
          </cell>
          <cell r="AP41">
            <v>3299632</v>
          </cell>
        </row>
        <row r="42">
          <cell r="A42" t="str">
            <v>B11</v>
          </cell>
          <cell r="C42">
            <v>0</v>
          </cell>
          <cell r="D42" t="str">
            <v>Fondations spéciales</v>
          </cell>
          <cell r="H42">
            <v>9.5000000000000001E-2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N42">
            <v>0</v>
          </cell>
          <cell r="O42">
            <v>0</v>
          </cell>
          <cell r="P42">
            <v>0</v>
          </cell>
          <cell r="R42">
            <v>0</v>
          </cell>
          <cell r="S42">
            <v>0</v>
          </cell>
          <cell r="T42">
            <v>0</v>
          </cell>
          <cell r="V42">
            <v>0</v>
          </cell>
          <cell r="W42">
            <v>0</v>
          </cell>
          <cell r="X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H42">
            <v>0</v>
          </cell>
          <cell r="AI42">
            <v>0</v>
          </cell>
          <cell r="AK42">
            <v>0</v>
          </cell>
          <cell r="AL42">
            <v>0</v>
          </cell>
          <cell r="AM42">
            <v>0</v>
          </cell>
          <cell r="AO42">
            <v>0</v>
          </cell>
          <cell r="AP42">
            <v>0</v>
          </cell>
        </row>
        <row r="43">
          <cell r="A43" t="str">
            <v>B12</v>
          </cell>
          <cell r="D43" t="str">
            <v>Travaux de construction</v>
          </cell>
          <cell r="G43">
            <v>3299632</v>
          </cell>
          <cell r="I43">
            <v>313465.04000000004</v>
          </cell>
          <cell r="J43">
            <v>3613097.04</v>
          </cell>
          <cell r="K43">
            <v>4017.7678201787498</v>
          </cell>
          <cell r="L43">
            <v>219975.46666666667</v>
          </cell>
          <cell r="N43">
            <v>3058565.9307892751</v>
          </cell>
          <cell r="O43">
            <v>290563.76342498121</v>
          </cell>
          <cell r="P43">
            <v>3349129.6942142569</v>
          </cell>
          <cell r="R43">
            <v>0</v>
          </cell>
          <cell r="S43">
            <v>0</v>
          </cell>
          <cell r="T43">
            <v>0</v>
          </cell>
          <cell r="V43">
            <v>241066.06921072499</v>
          </cell>
          <cell r="W43">
            <v>22901.27657501887</v>
          </cell>
          <cell r="X43">
            <v>263967.34578574385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E43">
            <v>0</v>
          </cell>
          <cell r="AG43">
            <v>0</v>
          </cell>
          <cell r="AH43">
            <v>0</v>
          </cell>
          <cell r="AI43">
            <v>0</v>
          </cell>
          <cell r="AK43">
            <v>0</v>
          </cell>
          <cell r="AL43">
            <v>0</v>
          </cell>
          <cell r="AM43">
            <v>0</v>
          </cell>
          <cell r="AO43">
            <v>3299632</v>
          </cell>
          <cell r="AP43">
            <v>3299632</v>
          </cell>
        </row>
        <row r="44">
          <cell r="C44">
            <v>1</v>
          </cell>
          <cell r="D44" t="str">
            <v xml:space="preserve">     Terrassements généraux</v>
          </cell>
          <cell r="H44">
            <v>9.5000000000000001E-2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N44">
            <v>0</v>
          </cell>
          <cell r="O44">
            <v>0</v>
          </cell>
          <cell r="P44">
            <v>0</v>
          </cell>
          <cell r="R44">
            <v>0</v>
          </cell>
          <cell r="S44">
            <v>0</v>
          </cell>
          <cell r="T44">
            <v>0</v>
          </cell>
          <cell r="V44">
            <v>0</v>
          </cell>
          <cell r="W44">
            <v>0</v>
          </cell>
          <cell r="X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H44">
            <v>0</v>
          </cell>
          <cell r="AI44">
            <v>0</v>
          </cell>
          <cell r="AK44">
            <v>0</v>
          </cell>
          <cell r="AL44">
            <v>0</v>
          </cell>
          <cell r="AM44">
            <v>0</v>
          </cell>
          <cell r="AO44">
            <v>0</v>
          </cell>
          <cell r="AP44">
            <v>0</v>
          </cell>
        </row>
        <row r="45">
          <cell r="C45">
            <v>2</v>
          </cell>
          <cell r="D45" t="str">
            <v xml:space="preserve">     Gros œuvre / Maçonnerie</v>
          </cell>
          <cell r="F45" t="str">
            <v>BBOI</v>
          </cell>
          <cell r="G45">
            <v>2008636</v>
          </cell>
          <cell r="H45">
            <v>9.5000000000000001E-2</v>
          </cell>
          <cell r="I45">
            <v>190820.42</v>
          </cell>
          <cell r="J45">
            <v>2199456.42</v>
          </cell>
          <cell r="K45">
            <v>2445.7979202688553</v>
          </cell>
          <cell r="L45">
            <v>133909.06666666668</v>
          </cell>
          <cell r="N45">
            <v>1861888.1247838687</v>
          </cell>
          <cell r="O45">
            <v>176879.37185446752</v>
          </cell>
          <cell r="P45">
            <v>2038767.4966383362</v>
          </cell>
          <cell r="R45">
            <v>0</v>
          </cell>
          <cell r="S45">
            <v>0</v>
          </cell>
          <cell r="T45">
            <v>0</v>
          </cell>
          <cell r="V45">
            <v>146747.8752161313</v>
          </cell>
          <cell r="W45">
            <v>13941.048145532473</v>
          </cell>
          <cell r="X45">
            <v>160688.92336166376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H45">
            <v>0</v>
          </cell>
          <cell r="AI45">
            <v>0</v>
          </cell>
          <cell r="AK45">
            <v>0</v>
          </cell>
          <cell r="AL45">
            <v>0</v>
          </cell>
          <cell r="AM45">
            <v>0</v>
          </cell>
          <cell r="AO45">
            <v>2008636</v>
          </cell>
          <cell r="AP45">
            <v>2008636</v>
          </cell>
        </row>
        <row r="46">
          <cell r="C46">
            <v>3</v>
          </cell>
          <cell r="D46" t="str">
            <v xml:space="preserve">     Charpente / couverture</v>
          </cell>
          <cell r="G46">
            <v>170000</v>
          </cell>
          <cell r="H46">
            <v>9.5000000000000001E-2</v>
          </cell>
          <cell r="I46">
            <v>16150</v>
          </cell>
          <cell r="J46">
            <v>186150</v>
          </cell>
          <cell r="K46">
            <v>206.99900153422789</v>
          </cell>
          <cell r="L46">
            <v>11333.333333333334</v>
          </cell>
          <cell r="N46">
            <v>157580.05990794633</v>
          </cell>
          <cell r="O46">
            <v>14970.105691254901</v>
          </cell>
          <cell r="P46">
            <v>172550.16559920122</v>
          </cell>
          <cell r="R46">
            <v>0</v>
          </cell>
          <cell r="S46">
            <v>0</v>
          </cell>
          <cell r="T46">
            <v>0</v>
          </cell>
          <cell r="V46">
            <v>12419.940092053674</v>
          </cell>
          <cell r="W46">
            <v>1179.8943087450991</v>
          </cell>
          <cell r="X46">
            <v>13599.834400798773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H46">
            <v>0</v>
          </cell>
          <cell r="AI46">
            <v>0</v>
          </cell>
          <cell r="AK46">
            <v>0</v>
          </cell>
          <cell r="AL46">
            <v>0</v>
          </cell>
          <cell r="AM46">
            <v>0</v>
          </cell>
          <cell r="AO46">
            <v>170000</v>
          </cell>
          <cell r="AP46">
            <v>170000</v>
          </cell>
        </row>
        <row r="47">
          <cell r="C47" t="str">
            <v>3a</v>
          </cell>
          <cell r="D47" t="str">
            <v xml:space="preserve">     Etanchéité</v>
          </cell>
          <cell r="F47" t="str">
            <v>SCPE</v>
          </cell>
          <cell r="G47">
            <v>75540</v>
          </cell>
          <cell r="H47">
            <v>9.5000000000000001E-2</v>
          </cell>
          <cell r="I47">
            <v>7176.3</v>
          </cell>
          <cell r="J47">
            <v>82716.3</v>
          </cell>
          <cell r="K47">
            <v>91.980615152326919</v>
          </cell>
          <cell r="L47">
            <v>5036</v>
          </cell>
          <cell r="N47">
            <v>70021.163090860384</v>
          </cell>
          <cell r="O47">
            <v>6652.0104936317366</v>
          </cell>
          <cell r="P47">
            <v>76673.17358449212</v>
          </cell>
          <cell r="R47">
            <v>0</v>
          </cell>
          <cell r="S47">
            <v>0</v>
          </cell>
          <cell r="T47">
            <v>0</v>
          </cell>
          <cell r="V47">
            <v>5518.8369091396153</v>
          </cell>
          <cell r="W47">
            <v>524.28950636826346</v>
          </cell>
          <cell r="X47">
            <v>6043.1264155078788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H47">
            <v>0</v>
          </cell>
          <cell r="AI47">
            <v>0</v>
          </cell>
          <cell r="AK47">
            <v>0</v>
          </cell>
          <cell r="AL47">
            <v>0</v>
          </cell>
          <cell r="AM47">
            <v>0</v>
          </cell>
          <cell r="AO47">
            <v>75540</v>
          </cell>
          <cell r="AP47">
            <v>75540</v>
          </cell>
        </row>
        <row r="48">
          <cell r="C48">
            <v>4</v>
          </cell>
          <cell r="D48" t="str">
            <v xml:space="preserve">     Menuiseries Extérieures</v>
          </cell>
          <cell r="E48" t="str">
            <v>Alu/PVC/Bois</v>
          </cell>
          <cell r="F48" t="str">
            <v>SOREMIR</v>
          </cell>
          <cell r="G48">
            <v>145832</v>
          </cell>
          <cell r="H48">
            <v>9.5000000000000001E-2</v>
          </cell>
          <cell r="I48">
            <v>13854.04</v>
          </cell>
          <cell r="J48">
            <v>159686.04</v>
          </cell>
          <cell r="K48">
            <v>177.57104936317367</v>
          </cell>
          <cell r="L48">
            <v>9722.1333333333332</v>
          </cell>
          <cell r="N48">
            <v>135177.7370382096</v>
          </cell>
          <cell r="O48">
            <v>12841.885018629911</v>
          </cell>
          <cell r="P48">
            <v>148019.62205683952</v>
          </cell>
          <cell r="R48">
            <v>0</v>
          </cell>
          <cell r="S48">
            <v>0</v>
          </cell>
          <cell r="T48">
            <v>0</v>
          </cell>
          <cell r="V48">
            <v>10654.26296179042</v>
          </cell>
          <cell r="W48">
            <v>1012.1549813700899</v>
          </cell>
          <cell r="X48">
            <v>11666.41794316051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H48">
            <v>0</v>
          </cell>
          <cell r="AI48">
            <v>0</v>
          </cell>
          <cell r="AK48">
            <v>0</v>
          </cell>
          <cell r="AL48">
            <v>0</v>
          </cell>
          <cell r="AM48">
            <v>0</v>
          </cell>
          <cell r="AO48">
            <v>145832</v>
          </cell>
          <cell r="AP48">
            <v>145832</v>
          </cell>
        </row>
        <row r="49">
          <cell r="C49">
            <v>5</v>
          </cell>
          <cell r="D49" t="str">
            <v xml:space="preserve">     Ferronerie / Serrrurerie</v>
          </cell>
          <cell r="F49" t="str">
            <v>2FR</v>
          </cell>
          <cell r="G49">
            <v>87491</v>
          </cell>
          <cell r="H49">
            <v>9.5000000000000001E-2</v>
          </cell>
          <cell r="I49">
            <v>8311.6450000000004</v>
          </cell>
          <cell r="J49">
            <v>95802.645000000004</v>
          </cell>
          <cell r="K49">
            <v>106.53264496018313</v>
          </cell>
          <cell r="L49">
            <v>5832.7333333333336</v>
          </cell>
          <cell r="N49">
            <v>81099.041302389014</v>
          </cell>
          <cell r="O49">
            <v>7704.4089237269563</v>
          </cell>
          <cell r="P49">
            <v>88803.450226115965</v>
          </cell>
          <cell r="R49">
            <v>0</v>
          </cell>
          <cell r="S49">
            <v>0</v>
          </cell>
          <cell r="T49">
            <v>0</v>
          </cell>
          <cell r="V49">
            <v>6391.9586976109877</v>
          </cell>
          <cell r="W49">
            <v>607.23607627304386</v>
          </cell>
          <cell r="X49">
            <v>6999.1947738840317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H49">
            <v>0</v>
          </cell>
          <cell r="AI49">
            <v>0</v>
          </cell>
          <cell r="AK49">
            <v>0</v>
          </cell>
          <cell r="AL49">
            <v>0</v>
          </cell>
          <cell r="AM49">
            <v>0</v>
          </cell>
          <cell r="AO49">
            <v>87491</v>
          </cell>
          <cell r="AP49">
            <v>87491</v>
          </cell>
        </row>
        <row r="50">
          <cell r="C50">
            <v>6</v>
          </cell>
          <cell r="D50" t="str">
            <v xml:space="preserve">     Menuiseries Intérieures</v>
          </cell>
          <cell r="F50" t="str">
            <v>TTPM</v>
          </cell>
          <cell r="G50">
            <v>131580</v>
          </cell>
          <cell r="H50">
            <v>9.5000000000000001E-2</v>
          </cell>
          <cell r="I50">
            <v>12500.1</v>
          </cell>
          <cell r="J50">
            <v>144080.1</v>
          </cell>
          <cell r="K50">
            <v>160.2172271874924</v>
          </cell>
          <cell r="L50">
            <v>8772</v>
          </cell>
          <cell r="N50">
            <v>121966.96636875047</v>
          </cell>
          <cell r="O50">
            <v>11586.861805031294</v>
          </cell>
          <cell r="P50">
            <v>133553.82817378175</v>
          </cell>
          <cell r="R50">
            <v>0</v>
          </cell>
          <cell r="S50">
            <v>0</v>
          </cell>
          <cell r="T50">
            <v>0</v>
          </cell>
          <cell r="V50">
            <v>9613.0336312495438</v>
          </cell>
          <cell r="W50">
            <v>913.23819496870669</v>
          </cell>
          <cell r="X50">
            <v>10526.27182621825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H50">
            <v>0</v>
          </cell>
          <cell r="AI50">
            <v>0</v>
          </cell>
          <cell r="AK50">
            <v>0</v>
          </cell>
          <cell r="AL50">
            <v>0</v>
          </cell>
          <cell r="AM50">
            <v>0</v>
          </cell>
          <cell r="AO50">
            <v>131580</v>
          </cell>
          <cell r="AP50">
            <v>131580</v>
          </cell>
        </row>
        <row r="51">
          <cell r="C51">
            <v>7</v>
          </cell>
          <cell r="D51" t="str">
            <v xml:space="preserve">     Cloisons sèches / faux plafonds </v>
          </cell>
          <cell r="F51" t="str">
            <v>Plaq-Réunion</v>
          </cell>
          <cell r="G51">
            <v>54709</v>
          </cell>
          <cell r="H51">
            <v>9.5000000000000001E-2</v>
          </cell>
          <cell r="I51">
            <v>5197.3550000000005</v>
          </cell>
          <cell r="J51">
            <v>59906.355000000003</v>
          </cell>
          <cell r="K51">
            <v>66.615931617271016</v>
          </cell>
          <cell r="L51">
            <v>3647.2666666666669</v>
          </cell>
          <cell r="N51">
            <v>50712.044102963737</v>
          </cell>
          <cell r="O51">
            <v>4817.6441897815548</v>
          </cell>
          <cell r="P51">
            <v>55529.68829274529</v>
          </cell>
          <cell r="R51">
            <v>0</v>
          </cell>
          <cell r="S51">
            <v>0</v>
          </cell>
          <cell r="T51">
            <v>0</v>
          </cell>
          <cell r="V51">
            <v>3996.9558970362609</v>
          </cell>
          <cell r="W51">
            <v>379.71081021844481</v>
          </cell>
          <cell r="X51">
            <v>4376.6667072547061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H51">
            <v>0</v>
          </cell>
          <cell r="AI51">
            <v>0</v>
          </cell>
          <cell r="AK51">
            <v>0</v>
          </cell>
          <cell r="AL51">
            <v>0</v>
          </cell>
          <cell r="AM51">
            <v>0</v>
          </cell>
          <cell r="AO51">
            <v>54709</v>
          </cell>
          <cell r="AP51">
            <v>54709</v>
          </cell>
        </row>
        <row r="52">
          <cell r="C52">
            <v>8</v>
          </cell>
          <cell r="D52" t="str">
            <v xml:space="preserve">     Revêtements de sol souples </v>
          </cell>
          <cell r="F52" t="str">
            <v>en lot 10</v>
          </cell>
          <cell r="H52">
            <v>9.5000000000000001E-2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N52">
            <v>0</v>
          </cell>
          <cell r="O52">
            <v>0</v>
          </cell>
          <cell r="P52">
            <v>0</v>
          </cell>
          <cell r="R52">
            <v>0</v>
          </cell>
          <cell r="S52">
            <v>0</v>
          </cell>
          <cell r="T52">
            <v>0</v>
          </cell>
          <cell r="V52">
            <v>0</v>
          </cell>
          <cell r="W52">
            <v>0</v>
          </cell>
          <cell r="X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H52">
            <v>0</v>
          </cell>
          <cell r="AI52">
            <v>0</v>
          </cell>
          <cell r="AK52">
            <v>0</v>
          </cell>
          <cell r="AL52">
            <v>0</v>
          </cell>
          <cell r="AM52">
            <v>0</v>
          </cell>
          <cell r="AO52">
            <v>0</v>
          </cell>
          <cell r="AP52">
            <v>0</v>
          </cell>
        </row>
        <row r="53">
          <cell r="C53">
            <v>9</v>
          </cell>
          <cell r="D53" t="str">
            <v xml:space="preserve">     Carrelage / faïence</v>
          </cell>
          <cell r="F53" t="str">
            <v>SRDC</v>
          </cell>
          <cell r="G53">
            <v>18020</v>
          </cell>
          <cell r="H53">
            <v>9.5000000000000001E-2</v>
          </cell>
          <cell r="I53">
            <v>1711.9</v>
          </cell>
          <cell r="J53">
            <v>19731.900000000001</v>
          </cell>
          <cell r="K53">
            <v>21.941894162628156</v>
          </cell>
          <cell r="L53">
            <v>1201.3333333333333</v>
          </cell>
          <cell r="N53">
            <v>16703.48635024231</v>
          </cell>
          <cell r="O53">
            <v>1586.8312032730196</v>
          </cell>
          <cell r="P53">
            <v>18290.317553515331</v>
          </cell>
          <cell r="R53">
            <v>0</v>
          </cell>
          <cell r="S53">
            <v>0</v>
          </cell>
          <cell r="T53">
            <v>0</v>
          </cell>
          <cell r="V53">
            <v>1316.5136497576893</v>
          </cell>
          <cell r="W53">
            <v>125.06879672698049</v>
          </cell>
          <cell r="X53">
            <v>1441.5824464846698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H53">
            <v>0</v>
          </cell>
          <cell r="AI53">
            <v>0</v>
          </cell>
          <cell r="AK53">
            <v>0</v>
          </cell>
          <cell r="AL53">
            <v>0</v>
          </cell>
          <cell r="AM53">
            <v>0</v>
          </cell>
          <cell r="AO53">
            <v>18020</v>
          </cell>
          <cell r="AP53">
            <v>18020</v>
          </cell>
        </row>
        <row r="54">
          <cell r="C54">
            <v>10</v>
          </cell>
          <cell r="D54" t="str">
            <v xml:space="preserve">     Peinture / Ravalement</v>
          </cell>
          <cell r="F54" t="str">
            <v>Marine Peint.</v>
          </cell>
          <cell r="G54">
            <v>301369</v>
          </cell>
          <cell r="H54">
            <v>9.5000000000000001E-2</v>
          </cell>
          <cell r="I54">
            <v>28630.055</v>
          </cell>
          <cell r="J54">
            <v>329999.05499999999</v>
          </cell>
          <cell r="K54">
            <v>366.95930643158073</v>
          </cell>
          <cell r="L54">
            <v>20091.266666666666</v>
          </cell>
          <cell r="N54">
            <v>279351.44161410513</v>
          </cell>
          <cell r="O54">
            <v>26538.386953339988</v>
          </cell>
          <cell r="P54">
            <v>305889.8285674451</v>
          </cell>
          <cell r="R54">
            <v>0</v>
          </cell>
          <cell r="S54">
            <v>0</v>
          </cell>
          <cell r="T54">
            <v>0</v>
          </cell>
          <cell r="V54">
            <v>22017.558385894845</v>
          </cell>
          <cell r="W54">
            <v>2091.6680466600101</v>
          </cell>
          <cell r="X54">
            <v>24109.226432554853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H54">
            <v>0</v>
          </cell>
          <cell r="AI54">
            <v>0</v>
          </cell>
          <cell r="AK54">
            <v>0</v>
          </cell>
          <cell r="AL54">
            <v>0</v>
          </cell>
          <cell r="AM54">
            <v>0</v>
          </cell>
          <cell r="AO54">
            <v>301369</v>
          </cell>
          <cell r="AP54">
            <v>301369</v>
          </cell>
        </row>
        <row r="55">
          <cell r="C55">
            <v>11</v>
          </cell>
          <cell r="D55" t="str">
            <v xml:space="preserve">     Electricité / Courants faibles</v>
          </cell>
          <cell r="F55" t="str">
            <v>SNTR</v>
          </cell>
          <cell r="G55">
            <v>134485</v>
          </cell>
          <cell r="H55">
            <v>9.5000000000000001E-2</v>
          </cell>
          <cell r="I55">
            <v>12776.075000000001</v>
          </cell>
          <cell r="J55">
            <v>147261.07500000001</v>
          </cell>
          <cell r="K55">
            <v>163.7544748313567</v>
          </cell>
          <cell r="L55">
            <v>8965.6666666666661</v>
          </cell>
          <cell r="N55">
            <v>124659.7315101186</v>
          </cell>
          <cell r="O55">
            <v>11842.674493461267</v>
          </cell>
          <cell r="P55">
            <v>136502.40600357988</v>
          </cell>
          <cell r="R55">
            <v>0</v>
          </cell>
          <cell r="S55">
            <v>0</v>
          </cell>
          <cell r="T55">
            <v>0</v>
          </cell>
          <cell r="V55">
            <v>9825.2684898814023</v>
          </cell>
          <cell r="W55">
            <v>933.40050653873323</v>
          </cell>
          <cell r="X55">
            <v>10758.668996420136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H55">
            <v>0</v>
          </cell>
          <cell r="AI55">
            <v>0</v>
          </cell>
          <cell r="AK55">
            <v>0</v>
          </cell>
          <cell r="AL55">
            <v>0</v>
          </cell>
          <cell r="AM55">
            <v>0</v>
          </cell>
          <cell r="AO55">
            <v>134485</v>
          </cell>
          <cell r="AP55">
            <v>134485</v>
          </cell>
        </row>
        <row r="56">
          <cell r="C56" t="str">
            <v>11a</v>
          </cell>
          <cell r="D56" t="str">
            <v xml:space="preserve">     Télévision</v>
          </cell>
          <cell r="F56" t="str">
            <v>Gualtieri</v>
          </cell>
          <cell r="G56">
            <v>25000</v>
          </cell>
          <cell r="H56">
            <v>9.5000000000000001E-2</v>
          </cell>
          <cell r="I56">
            <v>2375</v>
          </cell>
          <cell r="J56">
            <v>27375</v>
          </cell>
          <cell r="K56">
            <v>30.441029637386457</v>
          </cell>
          <cell r="L56">
            <v>1666.6666666666667</v>
          </cell>
          <cell r="N56">
            <v>23173.538221756815</v>
          </cell>
          <cell r="O56">
            <v>2201.4861310668975</v>
          </cell>
          <cell r="P56">
            <v>25375.024352823712</v>
          </cell>
          <cell r="R56">
            <v>0</v>
          </cell>
          <cell r="S56">
            <v>0</v>
          </cell>
          <cell r="T56">
            <v>0</v>
          </cell>
          <cell r="V56">
            <v>1826.4617782431874</v>
          </cell>
          <cell r="W56">
            <v>173.5138689331028</v>
          </cell>
          <cell r="X56">
            <v>1999.9756471762903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H56">
            <v>0</v>
          </cell>
          <cell r="AI56">
            <v>0</v>
          </cell>
          <cell r="AK56">
            <v>0</v>
          </cell>
          <cell r="AL56">
            <v>0</v>
          </cell>
          <cell r="AM56">
            <v>0</v>
          </cell>
          <cell r="AO56">
            <v>25000</v>
          </cell>
          <cell r="AP56">
            <v>25000</v>
          </cell>
        </row>
        <row r="57">
          <cell r="C57">
            <v>12</v>
          </cell>
          <cell r="D57" t="str">
            <v xml:space="preserve">     Plomberie / Sanitaire / VMC</v>
          </cell>
          <cell r="F57" t="str">
            <v>SODURE</v>
          </cell>
          <cell r="G57">
            <v>146970</v>
          </cell>
          <cell r="H57">
            <v>9.5000000000000001E-2</v>
          </cell>
          <cell r="I57">
            <v>13962.15</v>
          </cell>
          <cell r="J57">
            <v>160932.15</v>
          </cell>
          <cell r="K57">
            <v>178.95672503226749</v>
          </cell>
          <cell r="L57">
            <v>9798</v>
          </cell>
          <cell r="N57">
            <v>136232.59649806394</v>
          </cell>
          <cell r="O57">
            <v>12942.096667316075</v>
          </cell>
          <cell r="P57">
            <v>149174.69316538001</v>
          </cell>
          <cell r="R57">
            <v>0</v>
          </cell>
          <cell r="S57">
            <v>0</v>
          </cell>
          <cell r="T57">
            <v>0</v>
          </cell>
          <cell r="V57">
            <v>10737.403501936049</v>
          </cell>
          <cell r="W57">
            <v>1020.0533326839246</v>
          </cell>
          <cell r="X57">
            <v>11757.456834619974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H57">
            <v>0</v>
          </cell>
          <cell r="AI57">
            <v>0</v>
          </cell>
          <cell r="AK57">
            <v>0</v>
          </cell>
          <cell r="AL57">
            <v>0</v>
          </cell>
          <cell r="AM57">
            <v>0</v>
          </cell>
          <cell r="AO57">
            <v>146970</v>
          </cell>
          <cell r="AP57">
            <v>146970</v>
          </cell>
        </row>
        <row r="58">
          <cell r="C58">
            <v>13</v>
          </cell>
          <cell r="D58" t="str">
            <v xml:space="preserve">     Boîtes aux lettres / Signalitique</v>
          </cell>
          <cell r="H58">
            <v>9.5000000000000001E-2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N58">
            <v>0</v>
          </cell>
          <cell r="O58">
            <v>0</v>
          </cell>
          <cell r="P58">
            <v>0</v>
          </cell>
          <cell r="R58">
            <v>0</v>
          </cell>
          <cell r="S58">
            <v>0</v>
          </cell>
          <cell r="T58">
            <v>0</v>
          </cell>
          <cell r="V58">
            <v>0</v>
          </cell>
          <cell r="W58">
            <v>0</v>
          </cell>
          <cell r="X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H58">
            <v>0</v>
          </cell>
          <cell r="AI58">
            <v>0</v>
          </cell>
          <cell r="AK58">
            <v>0</v>
          </cell>
          <cell r="AL58">
            <v>0</v>
          </cell>
          <cell r="AM58">
            <v>0</v>
          </cell>
          <cell r="AO58">
            <v>0</v>
          </cell>
          <cell r="AP58">
            <v>0</v>
          </cell>
        </row>
        <row r="59">
          <cell r="C59">
            <v>14</v>
          </cell>
          <cell r="D59" t="str">
            <v xml:space="preserve">     Nettoyage</v>
          </cell>
          <cell r="H59">
            <v>9.5000000000000001E-2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N59">
            <v>0</v>
          </cell>
          <cell r="O59">
            <v>0</v>
          </cell>
          <cell r="P59">
            <v>0</v>
          </cell>
          <cell r="R59">
            <v>0</v>
          </cell>
          <cell r="S59">
            <v>0</v>
          </cell>
          <cell r="T59">
            <v>0</v>
          </cell>
          <cell r="V59">
            <v>0</v>
          </cell>
          <cell r="W59">
            <v>0</v>
          </cell>
          <cell r="X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H59">
            <v>0</v>
          </cell>
          <cell r="AI59">
            <v>0</v>
          </cell>
          <cell r="AK59">
            <v>0</v>
          </cell>
          <cell r="AL59">
            <v>0</v>
          </cell>
          <cell r="AM59">
            <v>0</v>
          </cell>
          <cell r="AO59">
            <v>0</v>
          </cell>
          <cell r="AP59">
            <v>0</v>
          </cell>
        </row>
        <row r="60">
          <cell r="C60">
            <v>15</v>
          </cell>
          <cell r="D60" t="str">
            <v xml:space="preserve">     Frais de mandataire</v>
          </cell>
          <cell r="H60">
            <v>9.5000000000000001E-2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N60">
            <v>0</v>
          </cell>
          <cell r="O60">
            <v>0</v>
          </cell>
          <cell r="P60">
            <v>0</v>
          </cell>
          <cell r="R60">
            <v>0</v>
          </cell>
          <cell r="S60">
            <v>0</v>
          </cell>
          <cell r="T60">
            <v>0</v>
          </cell>
          <cell r="V60">
            <v>0</v>
          </cell>
          <cell r="W60">
            <v>0</v>
          </cell>
          <cell r="X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H60">
            <v>0</v>
          </cell>
          <cell r="AI60">
            <v>0</v>
          </cell>
          <cell r="AK60">
            <v>0</v>
          </cell>
          <cell r="AL60">
            <v>0</v>
          </cell>
          <cell r="AM60">
            <v>0</v>
          </cell>
          <cell r="AO60">
            <v>0</v>
          </cell>
          <cell r="AP60">
            <v>0</v>
          </cell>
        </row>
        <row r="61">
          <cell r="E61" t="str">
            <v>Estimation TCE</v>
          </cell>
          <cell r="H61">
            <v>9.5000000000000001E-2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N61">
            <v>0</v>
          </cell>
          <cell r="O61">
            <v>0</v>
          </cell>
          <cell r="P61">
            <v>0</v>
          </cell>
          <cell r="R61">
            <v>0</v>
          </cell>
          <cell r="S61">
            <v>0</v>
          </cell>
          <cell r="T61">
            <v>0</v>
          </cell>
          <cell r="V61">
            <v>0</v>
          </cell>
          <cell r="W61">
            <v>0</v>
          </cell>
          <cell r="X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H61">
            <v>0</v>
          </cell>
          <cell r="AI61">
            <v>0</v>
          </cell>
          <cell r="AK61">
            <v>0</v>
          </cell>
          <cell r="AL61">
            <v>0</v>
          </cell>
          <cell r="AM61">
            <v>0</v>
          </cell>
          <cell r="AO61">
            <v>0</v>
          </cell>
          <cell r="AP61">
            <v>0</v>
          </cell>
        </row>
        <row r="62">
          <cell r="A62" t="str">
            <v>B2</v>
          </cell>
          <cell r="D62" t="str">
            <v>Honoraires tecniques</v>
          </cell>
          <cell r="G62">
            <v>313200</v>
          </cell>
          <cell r="I62">
            <v>29754</v>
          </cell>
          <cell r="J62">
            <v>342954</v>
          </cell>
          <cell r="K62">
            <v>381.36521929717748</v>
          </cell>
          <cell r="L62">
            <v>20880</v>
          </cell>
          <cell r="N62">
            <v>290318.08684216934</v>
          </cell>
          <cell r="O62">
            <v>27580.218250006084</v>
          </cell>
          <cell r="P62">
            <v>317898.30509217543</v>
          </cell>
          <cell r="R62">
            <v>0</v>
          </cell>
          <cell r="S62">
            <v>0</v>
          </cell>
          <cell r="T62">
            <v>0</v>
          </cell>
          <cell r="V62">
            <v>22881.913157830651</v>
          </cell>
          <cell r="W62">
            <v>2173.7817499939124</v>
          </cell>
          <cell r="X62">
            <v>25055.694907824567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E62">
            <v>0</v>
          </cell>
          <cell r="AG62">
            <v>0</v>
          </cell>
          <cell r="AH62">
            <v>0</v>
          </cell>
          <cell r="AI62">
            <v>0</v>
          </cell>
          <cell r="AK62">
            <v>0</v>
          </cell>
          <cell r="AL62">
            <v>0</v>
          </cell>
          <cell r="AM62">
            <v>0</v>
          </cell>
          <cell r="AO62">
            <v>313200</v>
          </cell>
          <cell r="AP62">
            <v>313200</v>
          </cell>
        </row>
        <row r="63">
          <cell r="D63" t="str">
            <v>Maîtrise d'oeuvre - Arch.</v>
          </cell>
          <cell r="E63" t="str">
            <v>ETAVE</v>
          </cell>
          <cell r="F63">
            <v>8.3039563199774999E-2</v>
          </cell>
          <cell r="G63">
            <v>274000</v>
          </cell>
          <cell r="H63">
            <v>9.5000000000000001E-2</v>
          </cell>
          <cell r="I63">
            <v>26030</v>
          </cell>
          <cell r="J63">
            <v>300030</v>
          </cell>
          <cell r="K63">
            <v>333.63368482575555</v>
          </cell>
          <cell r="L63">
            <v>18266.666666666668</v>
          </cell>
          <cell r="N63">
            <v>253981.97891045467</v>
          </cell>
          <cell r="O63">
            <v>24128.287996493193</v>
          </cell>
          <cell r="P63">
            <v>278110.26690694783</v>
          </cell>
          <cell r="R63">
            <v>0</v>
          </cell>
          <cell r="S63">
            <v>0</v>
          </cell>
          <cell r="T63">
            <v>0</v>
          </cell>
          <cell r="V63">
            <v>20018.021089545335</v>
          </cell>
          <cell r="W63">
            <v>1901.7120035068069</v>
          </cell>
          <cell r="X63">
            <v>21919.733093052142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H63">
            <v>0</v>
          </cell>
          <cell r="AI63">
            <v>0</v>
          </cell>
          <cell r="AK63">
            <v>0</v>
          </cell>
          <cell r="AL63">
            <v>0</v>
          </cell>
          <cell r="AM63">
            <v>0</v>
          </cell>
          <cell r="AO63">
            <v>274000</v>
          </cell>
          <cell r="AP63">
            <v>274000</v>
          </cell>
        </row>
        <row r="64">
          <cell r="D64" t="str">
            <v>Maîtrise d'oeuvre - BET</v>
          </cell>
          <cell r="E64" t="str">
            <v>INDEX</v>
          </cell>
          <cell r="G64">
            <v>35000</v>
          </cell>
          <cell r="H64">
            <v>9.5000000000000001E-2</v>
          </cell>
          <cell r="I64">
            <v>3325</v>
          </cell>
          <cell r="J64">
            <v>38325</v>
          </cell>
          <cell r="K64">
            <v>42.617441492341037</v>
          </cell>
          <cell r="L64">
            <v>2333.3333333333335</v>
          </cell>
          <cell r="N64">
            <v>32442.953510459538</v>
          </cell>
          <cell r="O64">
            <v>3082.0805834936559</v>
          </cell>
          <cell r="P64">
            <v>35525.034093953196</v>
          </cell>
          <cell r="R64">
            <v>0</v>
          </cell>
          <cell r="S64">
            <v>0</v>
          </cell>
          <cell r="T64">
            <v>0</v>
          </cell>
          <cell r="V64">
            <v>2557.0464895404621</v>
          </cell>
          <cell r="W64">
            <v>242.91941650634391</v>
          </cell>
          <cell r="X64">
            <v>2799.9659060468061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H64">
            <v>0</v>
          </cell>
          <cell r="AI64">
            <v>0</v>
          </cell>
          <cell r="AK64">
            <v>0</v>
          </cell>
          <cell r="AL64">
            <v>0</v>
          </cell>
          <cell r="AM64">
            <v>0</v>
          </cell>
          <cell r="AO64">
            <v>35000</v>
          </cell>
          <cell r="AP64">
            <v>35000</v>
          </cell>
        </row>
        <row r="65">
          <cell r="D65" t="str">
            <v>Coordination-pilotage</v>
          </cell>
          <cell r="H65">
            <v>9.5000000000000001E-2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N65">
            <v>0</v>
          </cell>
          <cell r="O65">
            <v>0</v>
          </cell>
          <cell r="P65">
            <v>0</v>
          </cell>
          <cell r="R65">
            <v>0</v>
          </cell>
          <cell r="S65">
            <v>0</v>
          </cell>
          <cell r="T65">
            <v>0</v>
          </cell>
          <cell r="V65">
            <v>0</v>
          </cell>
          <cell r="W65">
            <v>0</v>
          </cell>
          <cell r="X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H65">
            <v>0</v>
          </cell>
          <cell r="AI65">
            <v>0</v>
          </cell>
          <cell r="AK65">
            <v>0</v>
          </cell>
          <cell r="AL65">
            <v>0</v>
          </cell>
          <cell r="AM65">
            <v>0</v>
          </cell>
          <cell r="AO65">
            <v>0</v>
          </cell>
          <cell r="AP65">
            <v>0</v>
          </cell>
        </row>
        <row r="66">
          <cell r="D66" t="str">
            <v>Hygiène-Sécurité</v>
          </cell>
          <cell r="H66">
            <v>9.5000000000000001E-2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N66">
            <v>0</v>
          </cell>
          <cell r="O66">
            <v>0</v>
          </cell>
          <cell r="P66">
            <v>0</v>
          </cell>
          <cell r="R66">
            <v>0</v>
          </cell>
          <cell r="S66">
            <v>0</v>
          </cell>
          <cell r="T66">
            <v>0</v>
          </cell>
          <cell r="V66">
            <v>0</v>
          </cell>
          <cell r="W66">
            <v>0</v>
          </cell>
          <cell r="X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H66">
            <v>0</v>
          </cell>
          <cell r="AI66">
            <v>0</v>
          </cell>
          <cell r="AK66">
            <v>0</v>
          </cell>
          <cell r="AL66">
            <v>0</v>
          </cell>
          <cell r="AM66">
            <v>0</v>
          </cell>
          <cell r="AO66">
            <v>0</v>
          </cell>
          <cell r="AP66">
            <v>0</v>
          </cell>
        </row>
        <row r="67">
          <cell r="D67" t="str">
            <v>Géomètre (parcellaire-DA)</v>
          </cell>
          <cell r="H67">
            <v>9.5000000000000001E-2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N67">
            <v>0</v>
          </cell>
          <cell r="O67">
            <v>0</v>
          </cell>
          <cell r="P67">
            <v>0</v>
          </cell>
          <cell r="R67">
            <v>0</v>
          </cell>
          <cell r="S67">
            <v>0</v>
          </cell>
          <cell r="T67">
            <v>0</v>
          </cell>
          <cell r="V67">
            <v>0</v>
          </cell>
          <cell r="W67">
            <v>0</v>
          </cell>
          <cell r="X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H67">
            <v>0</v>
          </cell>
          <cell r="AI67">
            <v>0</v>
          </cell>
          <cell r="AK67">
            <v>0</v>
          </cell>
          <cell r="AL67">
            <v>0</v>
          </cell>
          <cell r="AM67">
            <v>0</v>
          </cell>
          <cell r="AO67">
            <v>0</v>
          </cell>
          <cell r="AP67">
            <v>0</v>
          </cell>
        </row>
        <row r="68">
          <cell r="D68" t="str">
            <v>Sondages / études de sols</v>
          </cell>
          <cell r="F68" t="str">
            <v>Geiser</v>
          </cell>
          <cell r="G68">
            <v>4200</v>
          </cell>
          <cell r="H68">
            <v>9.5000000000000001E-2</v>
          </cell>
          <cell r="I68">
            <v>399</v>
          </cell>
          <cell r="J68">
            <v>4599</v>
          </cell>
          <cell r="K68">
            <v>5.1140929790809242</v>
          </cell>
          <cell r="L68">
            <v>280</v>
          </cell>
          <cell r="N68">
            <v>3893.1544212551444</v>
          </cell>
          <cell r="O68">
            <v>369.84967001923872</v>
          </cell>
          <cell r="P68">
            <v>4263.0040912743834</v>
          </cell>
          <cell r="R68">
            <v>0</v>
          </cell>
          <cell r="S68">
            <v>0</v>
          </cell>
          <cell r="T68">
            <v>0</v>
          </cell>
          <cell r="V68">
            <v>306.84557874485546</v>
          </cell>
          <cell r="W68">
            <v>29.150329980761271</v>
          </cell>
          <cell r="X68">
            <v>335.99590872561674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H68">
            <v>0</v>
          </cell>
          <cell r="AI68">
            <v>0</v>
          </cell>
          <cell r="AK68">
            <v>0</v>
          </cell>
          <cell r="AL68">
            <v>0</v>
          </cell>
          <cell r="AM68">
            <v>0</v>
          </cell>
          <cell r="AO68">
            <v>4200</v>
          </cell>
          <cell r="AP68">
            <v>4200</v>
          </cell>
        </row>
        <row r="69">
          <cell r="D69" t="str">
            <v>Divers</v>
          </cell>
          <cell r="H69">
            <v>9.5000000000000001E-2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N69">
            <v>0</v>
          </cell>
          <cell r="O69">
            <v>0</v>
          </cell>
          <cell r="P69">
            <v>0</v>
          </cell>
          <cell r="R69">
            <v>0</v>
          </cell>
          <cell r="S69">
            <v>0</v>
          </cell>
          <cell r="T69">
            <v>0</v>
          </cell>
          <cell r="V69">
            <v>0</v>
          </cell>
          <cell r="W69">
            <v>0</v>
          </cell>
          <cell r="X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H69">
            <v>0</v>
          </cell>
          <cell r="AI69">
            <v>0</v>
          </cell>
          <cell r="AK69">
            <v>0</v>
          </cell>
          <cell r="AL69">
            <v>0</v>
          </cell>
          <cell r="AM69">
            <v>0</v>
          </cell>
          <cell r="AO69">
            <v>0</v>
          </cell>
          <cell r="AP69">
            <v>0</v>
          </cell>
        </row>
        <row r="70">
          <cell r="E70" t="str">
            <v>Estimation TCE</v>
          </cell>
          <cell r="H70">
            <v>9.5000000000000001E-2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N70">
            <v>0</v>
          </cell>
          <cell r="O70">
            <v>0</v>
          </cell>
          <cell r="P70">
            <v>0</v>
          </cell>
          <cell r="R70">
            <v>0</v>
          </cell>
          <cell r="S70">
            <v>0</v>
          </cell>
          <cell r="T70">
            <v>0</v>
          </cell>
          <cell r="V70">
            <v>0</v>
          </cell>
          <cell r="W70">
            <v>0</v>
          </cell>
          <cell r="X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H70">
            <v>0</v>
          </cell>
          <cell r="AI70">
            <v>0</v>
          </cell>
          <cell r="AK70">
            <v>0</v>
          </cell>
          <cell r="AL70">
            <v>0</v>
          </cell>
          <cell r="AM70">
            <v>0</v>
          </cell>
          <cell r="AO70">
            <v>0</v>
          </cell>
          <cell r="AP70">
            <v>0</v>
          </cell>
        </row>
        <row r="71">
          <cell r="A71" t="str">
            <v>B3</v>
          </cell>
          <cell r="D71" t="str">
            <v>Frais annexes techniques</v>
          </cell>
          <cell r="G71">
            <v>71279</v>
          </cell>
          <cell r="I71">
            <v>0</v>
          </cell>
          <cell r="J71">
            <v>71279</v>
          </cell>
          <cell r="K71">
            <v>86.792246060930765</v>
          </cell>
          <cell r="L71">
            <v>4751.9333333333334</v>
          </cell>
          <cell r="N71">
            <v>66071.465236344156</v>
          </cell>
          <cell r="O71">
            <v>0</v>
          </cell>
          <cell r="P71">
            <v>66071.465236344156</v>
          </cell>
          <cell r="R71">
            <v>0</v>
          </cell>
          <cell r="S71">
            <v>0</v>
          </cell>
          <cell r="T71">
            <v>0</v>
          </cell>
          <cell r="V71">
            <v>5207.5347636558463</v>
          </cell>
          <cell r="W71">
            <v>0</v>
          </cell>
          <cell r="X71">
            <v>5207.5347636558463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E71">
            <v>0</v>
          </cell>
          <cell r="AG71">
            <v>0</v>
          </cell>
          <cell r="AH71">
            <v>0</v>
          </cell>
          <cell r="AI71">
            <v>0</v>
          </cell>
          <cell r="AK71">
            <v>0</v>
          </cell>
          <cell r="AL71">
            <v>0</v>
          </cell>
          <cell r="AM71">
            <v>0</v>
          </cell>
          <cell r="AO71">
            <v>71279</v>
          </cell>
          <cell r="AP71">
            <v>71279</v>
          </cell>
        </row>
        <row r="72">
          <cell r="D72" t="str">
            <v>Assurance DO</v>
          </cell>
          <cell r="F72">
            <v>1.9729397879558196E-2</v>
          </cell>
          <cell r="G72">
            <v>71279</v>
          </cell>
          <cell r="H72">
            <v>0</v>
          </cell>
          <cell r="I72">
            <v>0</v>
          </cell>
          <cell r="J72">
            <v>71279</v>
          </cell>
          <cell r="K72">
            <v>86.792246060930765</v>
          </cell>
          <cell r="L72">
            <v>4751.9333333333334</v>
          </cell>
          <cell r="N72">
            <v>66071.465236344156</v>
          </cell>
          <cell r="O72">
            <v>0</v>
          </cell>
          <cell r="P72">
            <v>66071.465236344156</v>
          </cell>
          <cell r="R72">
            <v>0</v>
          </cell>
          <cell r="S72">
            <v>0</v>
          </cell>
          <cell r="T72">
            <v>0</v>
          </cell>
          <cell r="V72">
            <v>5207.5347636558463</v>
          </cell>
          <cell r="W72">
            <v>0</v>
          </cell>
          <cell r="X72">
            <v>5207.5347636558463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H72">
            <v>0</v>
          </cell>
          <cell r="AI72">
            <v>0</v>
          </cell>
          <cell r="AK72">
            <v>0</v>
          </cell>
          <cell r="AL72">
            <v>0</v>
          </cell>
          <cell r="AM72">
            <v>0</v>
          </cell>
          <cell r="AO72">
            <v>71279</v>
          </cell>
          <cell r="AP72">
            <v>71279</v>
          </cell>
        </row>
        <row r="73">
          <cell r="D73" t="str">
            <v>Bureau de contrôle</v>
          </cell>
          <cell r="H73">
            <v>9.5000000000000001E-2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N73">
            <v>0</v>
          </cell>
          <cell r="O73">
            <v>0</v>
          </cell>
          <cell r="P73">
            <v>0</v>
          </cell>
          <cell r="R73">
            <v>0</v>
          </cell>
          <cell r="S73">
            <v>0</v>
          </cell>
          <cell r="T73">
            <v>0</v>
          </cell>
          <cell r="V73">
            <v>0</v>
          </cell>
          <cell r="W73">
            <v>0</v>
          </cell>
          <cell r="X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H73">
            <v>0</v>
          </cell>
          <cell r="AI73">
            <v>0</v>
          </cell>
          <cell r="AK73">
            <v>0</v>
          </cell>
          <cell r="AL73">
            <v>0</v>
          </cell>
          <cell r="AM73">
            <v>0</v>
          </cell>
          <cell r="AO73">
            <v>0</v>
          </cell>
          <cell r="AP73">
            <v>0</v>
          </cell>
        </row>
        <row r="74">
          <cell r="D74" t="str">
            <v>Divers  (affichage,constats…)</v>
          </cell>
          <cell r="H74">
            <v>9.5000000000000001E-2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N74">
            <v>0</v>
          </cell>
          <cell r="O74">
            <v>0</v>
          </cell>
          <cell r="P74">
            <v>0</v>
          </cell>
          <cell r="R74">
            <v>0</v>
          </cell>
          <cell r="S74">
            <v>0</v>
          </cell>
          <cell r="T74">
            <v>0</v>
          </cell>
          <cell r="V74">
            <v>0</v>
          </cell>
          <cell r="W74">
            <v>0</v>
          </cell>
          <cell r="X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H74">
            <v>0</v>
          </cell>
          <cell r="AI74">
            <v>0</v>
          </cell>
          <cell r="AK74">
            <v>0</v>
          </cell>
          <cell r="AL74">
            <v>0</v>
          </cell>
          <cell r="AM74">
            <v>0</v>
          </cell>
          <cell r="AO74">
            <v>0</v>
          </cell>
          <cell r="AP74">
            <v>0</v>
          </cell>
        </row>
        <row r="75">
          <cell r="E75" t="str">
            <v>Estimation TCE</v>
          </cell>
          <cell r="H75">
            <v>9.5000000000000001E-2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N75">
            <v>0</v>
          </cell>
          <cell r="O75">
            <v>0</v>
          </cell>
          <cell r="P75">
            <v>0</v>
          </cell>
          <cell r="R75">
            <v>0</v>
          </cell>
          <cell r="S75">
            <v>0</v>
          </cell>
          <cell r="T75">
            <v>0</v>
          </cell>
          <cell r="V75">
            <v>0</v>
          </cell>
          <cell r="W75">
            <v>0</v>
          </cell>
          <cell r="X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H75">
            <v>0</v>
          </cell>
          <cell r="AI75">
            <v>0</v>
          </cell>
          <cell r="AK75">
            <v>0</v>
          </cell>
          <cell r="AL75">
            <v>0</v>
          </cell>
          <cell r="AM75">
            <v>0</v>
          </cell>
          <cell r="AO75">
            <v>0</v>
          </cell>
          <cell r="AP75">
            <v>0</v>
          </cell>
        </row>
        <row r="76">
          <cell r="I76">
            <v>0</v>
          </cell>
          <cell r="J76">
            <v>0</v>
          </cell>
          <cell r="K76">
            <v>0</v>
          </cell>
          <cell r="L76">
            <v>0</v>
          </cell>
          <cell r="N76">
            <v>0</v>
          </cell>
          <cell r="O76">
            <v>0</v>
          </cell>
          <cell r="P76">
            <v>0</v>
          </cell>
          <cell r="R76">
            <v>0</v>
          </cell>
          <cell r="S76">
            <v>0</v>
          </cell>
          <cell r="T76">
            <v>0</v>
          </cell>
          <cell r="V76">
            <v>0</v>
          </cell>
          <cell r="W76">
            <v>0</v>
          </cell>
          <cell r="X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H76">
            <v>0</v>
          </cell>
          <cell r="AI76">
            <v>0</v>
          </cell>
          <cell r="AK76">
            <v>0</v>
          </cell>
          <cell r="AL76">
            <v>0</v>
          </cell>
          <cell r="AM76">
            <v>0</v>
          </cell>
          <cell r="AO76">
            <v>0</v>
          </cell>
          <cell r="AP76">
            <v>0</v>
          </cell>
        </row>
        <row r="77">
          <cell r="A77" t="str">
            <v>B4</v>
          </cell>
          <cell r="D77" t="str">
            <v>Imprévus sur coût technique</v>
          </cell>
          <cell r="G77">
            <v>100000</v>
          </cell>
          <cell r="H77">
            <v>9.5000000000000001E-2</v>
          </cell>
          <cell r="I77">
            <v>9500</v>
          </cell>
          <cell r="J77">
            <v>109500</v>
          </cell>
          <cell r="K77">
            <v>121.76411854954583</v>
          </cell>
          <cell r="L77">
            <v>6666.666666666667</v>
          </cell>
          <cell r="N77">
            <v>92694.15288702726</v>
          </cell>
          <cell r="O77">
            <v>8805.9445242675902</v>
          </cell>
          <cell r="P77">
            <v>101500.09741129485</v>
          </cell>
          <cell r="R77">
            <v>0</v>
          </cell>
          <cell r="S77">
            <v>0</v>
          </cell>
          <cell r="T77">
            <v>0</v>
          </cell>
          <cell r="V77">
            <v>7305.8471129727495</v>
          </cell>
          <cell r="W77">
            <v>694.0554757324112</v>
          </cell>
          <cell r="X77">
            <v>7999.9025887051612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H77">
            <v>0</v>
          </cell>
          <cell r="AI77">
            <v>0</v>
          </cell>
          <cell r="AK77">
            <v>0</v>
          </cell>
          <cell r="AL77">
            <v>0</v>
          </cell>
          <cell r="AM77">
            <v>0</v>
          </cell>
          <cell r="AO77">
            <v>100000</v>
          </cell>
          <cell r="AP77">
            <v>100000</v>
          </cell>
        </row>
        <row r="79">
          <cell r="A79" t="str">
            <v>B5</v>
          </cell>
          <cell r="D79" t="str">
            <v>Actualisations/Révisions</v>
          </cell>
          <cell r="G79">
            <v>0</v>
          </cell>
          <cell r="H79">
            <v>9.5000000000000001E-2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R79">
            <v>0</v>
          </cell>
          <cell r="S79">
            <v>0</v>
          </cell>
          <cell r="T79">
            <v>0</v>
          </cell>
          <cell r="V79">
            <v>0</v>
          </cell>
          <cell r="W79">
            <v>0</v>
          </cell>
          <cell r="X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H79">
            <v>0</v>
          </cell>
          <cell r="AI79">
            <v>0</v>
          </cell>
          <cell r="AK79">
            <v>0</v>
          </cell>
          <cell r="AL79">
            <v>0</v>
          </cell>
          <cell r="AM79">
            <v>0</v>
          </cell>
          <cell r="AO79">
            <v>0</v>
          </cell>
          <cell r="AP79">
            <v>0</v>
          </cell>
        </row>
        <row r="80">
          <cell r="D80" t="str">
            <v>Total A+B</v>
          </cell>
          <cell r="G80">
            <v>4589652</v>
          </cell>
          <cell r="I80">
            <v>372908.04000000004</v>
          </cell>
          <cell r="J80">
            <v>4962560.04</v>
          </cell>
          <cell r="K80">
            <v>5588.5493022916007</v>
          </cell>
          <cell r="L80">
            <v>305976.8</v>
          </cell>
          <cell r="N80">
            <v>4254339.0418625046</v>
          </cell>
          <cell r="O80">
            <v>345663.94872561679</v>
          </cell>
          <cell r="P80">
            <v>4600002.990588122</v>
          </cell>
          <cell r="R80">
            <v>0</v>
          </cell>
          <cell r="S80">
            <v>0</v>
          </cell>
          <cell r="T80">
            <v>0</v>
          </cell>
          <cell r="V80">
            <v>335312.95813749603</v>
          </cell>
          <cell r="W80">
            <v>27244.09127438326</v>
          </cell>
          <cell r="X80">
            <v>362557.04941187933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E80">
            <v>0</v>
          </cell>
          <cell r="AG80">
            <v>0</v>
          </cell>
          <cell r="AH80">
            <v>0</v>
          </cell>
          <cell r="AI80">
            <v>0</v>
          </cell>
          <cell r="AK80">
            <v>0</v>
          </cell>
          <cell r="AL80">
            <v>0</v>
          </cell>
          <cell r="AM80">
            <v>0</v>
          </cell>
          <cell r="AO80">
            <v>4589652</v>
          </cell>
          <cell r="AP80">
            <v>4589652</v>
          </cell>
        </row>
        <row r="81">
          <cell r="A81" t="str">
            <v>C</v>
          </cell>
          <cell r="D81" t="str">
            <v xml:space="preserve">FRAIS GENERAUX </v>
          </cell>
          <cell r="G81">
            <v>393460</v>
          </cell>
          <cell r="I81">
            <v>3764.9450000000002</v>
          </cell>
          <cell r="J81">
            <v>397224.94500000001</v>
          </cell>
          <cell r="K81">
            <v>479.09310084504295</v>
          </cell>
          <cell r="L81">
            <v>26230.666666666664</v>
          </cell>
          <cell r="N81">
            <v>378483.0134184059</v>
          </cell>
          <cell r="O81">
            <v>3764.9450000000002</v>
          </cell>
          <cell r="P81">
            <v>382247.95841840591</v>
          </cell>
          <cell r="R81">
            <v>0</v>
          </cell>
          <cell r="S81">
            <v>0</v>
          </cell>
          <cell r="T81">
            <v>0</v>
          </cell>
          <cell r="V81">
            <v>14976.986581594136</v>
          </cell>
          <cell r="W81">
            <v>0</v>
          </cell>
          <cell r="X81">
            <v>14976.986581594136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E81">
            <v>0</v>
          </cell>
          <cell r="AG81">
            <v>0</v>
          </cell>
          <cell r="AH81">
            <v>0</v>
          </cell>
          <cell r="AI81">
            <v>0</v>
          </cell>
          <cell r="AK81">
            <v>0</v>
          </cell>
          <cell r="AL81">
            <v>0</v>
          </cell>
          <cell r="AM81">
            <v>0</v>
          </cell>
          <cell r="AO81">
            <v>393460</v>
          </cell>
          <cell r="AP81">
            <v>393460</v>
          </cell>
        </row>
        <row r="82">
          <cell r="A82" t="str">
            <v>C1</v>
          </cell>
          <cell r="D82" t="str">
            <v xml:space="preserve"> Rémunération du Maître d'ouvrage    </v>
          </cell>
          <cell r="G82">
            <v>205000</v>
          </cell>
          <cell r="I82">
            <v>0</v>
          </cell>
          <cell r="J82">
            <v>205000</v>
          </cell>
          <cell r="K82">
            <v>249.61644302656893</v>
          </cell>
          <cell r="L82">
            <v>13666.666666666666</v>
          </cell>
          <cell r="N82">
            <v>190023.01341840587</v>
          </cell>
          <cell r="O82">
            <v>0</v>
          </cell>
          <cell r="P82">
            <v>190023.01341840587</v>
          </cell>
          <cell r="R82">
            <v>0</v>
          </cell>
          <cell r="S82">
            <v>0</v>
          </cell>
          <cell r="T82">
            <v>0</v>
          </cell>
          <cell r="V82">
            <v>14976.986581594136</v>
          </cell>
          <cell r="W82">
            <v>0</v>
          </cell>
          <cell r="X82">
            <v>14976.986581594136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E82">
            <v>0</v>
          </cell>
          <cell r="AG82">
            <v>0</v>
          </cell>
          <cell r="AH82">
            <v>0</v>
          </cell>
          <cell r="AI82">
            <v>0</v>
          </cell>
          <cell r="AK82">
            <v>0</v>
          </cell>
          <cell r="AL82">
            <v>0</v>
          </cell>
          <cell r="AM82">
            <v>0</v>
          </cell>
          <cell r="AO82">
            <v>205000</v>
          </cell>
          <cell r="AP82">
            <v>205000</v>
          </cell>
        </row>
        <row r="83">
          <cell r="D83" t="str">
            <v>Direction d'investissement</v>
          </cell>
          <cell r="F83">
            <v>4.4665695786957268E-2</v>
          </cell>
          <cell r="G83">
            <v>205000</v>
          </cell>
          <cell r="H83">
            <v>0</v>
          </cell>
          <cell r="I83">
            <v>0</v>
          </cell>
          <cell r="J83">
            <v>205000</v>
          </cell>
          <cell r="K83">
            <v>249.61644302656893</v>
          </cell>
          <cell r="L83">
            <v>13666.666666666666</v>
          </cell>
          <cell r="N83">
            <v>190023.01341840587</v>
          </cell>
          <cell r="O83">
            <v>0</v>
          </cell>
          <cell r="P83">
            <v>190023.01341840587</v>
          </cell>
          <cell r="R83">
            <v>0</v>
          </cell>
          <cell r="S83">
            <v>0</v>
          </cell>
          <cell r="T83">
            <v>0</v>
          </cell>
          <cell r="V83">
            <v>14976.986581594136</v>
          </cell>
          <cell r="W83">
            <v>0</v>
          </cell>
          <cell r="X83">
            <v>14976.986581594136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H83">
            <v>0</v>
          </cell>
          <cell r="AI83">
            <v>0</v>
          </cell>
          <cell r="AK83">
            <v>0</v>
          </cell>
          <cell r="AL83">
            <v>0</v>
          </cell>
          <cell r="AM83">
            <v>0</v>
          </cell>
          <cell r="AO83">
            <v>205000</v>
          </cell>
          <cell r="AP83">
            <v>205000</v>
          </cell>
        </row>
        <row r="84">
          <cell r="A84" t="str">
            <v xml:space="preserve"> </v>
          </cell>
          <cell r="D84" t="str">
            <v>Conduite d'opération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N84">
            <v>0</v>
          </cell>
          <cell r="O84">
            <v>0</v>
          </cell>
          <cell r="P84">
            <v>0</v>
          </cell>
          <cell r="R84">
            <v>0</v>
          </cell>
          <cell r="S84">
            <v>0</v>
          </cell>
          <cell r="T84">
            <v>0</v>
          </cell>
          <cell r="V84">
            <v>0</v>
          </cell>
          <cell r="W84">
            <v>0</v>
          </cell>
          <cell r="X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H84">
            <v>0</v>
          </cell>
          <cell r="AI84">
            <v>0</v>
          </cell>
          <cell r="AK84">
            <v>0</v>
          </cell>
          <cell r="AL84">
            <v>0</v>
          </cell>
          <cell r="AM84">
            <v>0</v>
          </cell>
          <cell r="AO84">
            <v>0</v>
          </cell>
          <cell r="AP84">
            <v>0</v>
          </cell>
        </row>
        <row r="85">
          <cell r="A85" t="str">
            <v>C2</v>
          </cell>
          <cell r="D85" t="str">
            <v>Charges financières</v>
          </cell>
          <cell r="G85">
            <v>148829</v>
          </cell>
          <cell r="I85">
            <v>0</v>
          </cell>
          <cell r="J85">
            <v>148829</v>
          </cell>
          <cell r="K85">
            <v>181.22031999610354</v>
          </cell>
          <cell r="L85">
            <v>9921.9333333333343</v>
          </cell>
          <cell r="N85">
            <v>148829</v>
          </cell>
          <cell r="O85">
            <v>0</v>
          </cell>
          <cell r="P85">
            <v>148829</v>
          </cell>
          <cell r="R85">
            <v>0</v>
          </cell>
          <cell r="S85">
            <v>0</v>
          </cell>
          <cell r="T85">
            <v>0</v>
          </cell>
          <cell r="V85">
            <v>0</v>
          </cell>
          <cell r="W85">
            <v>0</v>
          </cell>
          <cell r="X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E85">
            <v>0</v>
          </cell>
          <cell r="AG85">
            <v>0</v>
          </cell>
          <cell r="AH85">
            <v>0</v>
          </cell>
          <cell r="AI85">
            <v>0</v>
          </cell>
          <cell r="AK85">
            <v>0</v>
          </cell>
          <cell r="AL85">
            <v>0</v>
          </cell>
          <cell r="AM85">
            <v>0</v>
          </cell>
          <cell r="AO85">
            <v>148829</v>
          </cell>
          <cell r="AP85">
            <v>148829</v>
          </cell>
        </row>
        <row r="86">
          <cell r="D86" t="str">
            <v xml:space="preserve">Intérêts sur emprunts </v>
          </cell>
          <cell r="E86" t="str">
            <v>(Préfinancement CDC)</v>
          </cell>
          <cell r="G86">
            <v>112226</v>
          </cell>
          <cell r="H86">
            <v>0</v>
          </cell>
          <cell r="I86">
            <v>0</v>
          </cell>
          <cell r="J86">
            <v>112226</v>
          </cell>
          <cell r="K86">
            <v>136.65099968341329</v>
          </cell>
          <cell r="L86">
            <v>7481.7333333333336</v>
          </cell>
          <cell r="N86">
            <v>112226</v>
          </cell>
          <cell r="O86">
            <v>0</v>
          </cell>
          <cell r="P86">
            <v>112226</v>
          </cell>
          <cell r="S86">
            <v>0</v>
          </cell>
          <cell r="T86">
            <v>0</v>
          </cell>
          <cell r="W86">
            <v>0</v>
          </cell>
          <cell r="X86">
            <v>0</v>
          </cell>
          <cell r="AA86">
            <v>0</v>
          </cell>
          <cell r="AB86">
            <v>0</v>
          </cell>
          <cell r="AC86">
            <v>0</v>
          </cell>
          <cell r="AH86">
            <v>0</v>
          </cell>
          <cell r="AI86">
            <v>0</v>
          </cell>
          <cell r="AK86">
            <v>0</v>
          </cell>
          <cell r="AL86">
            <v>0</v>
          </cell>
          <cell r="AM86">
            <v>0</v>
          </cell>
          <cell r="AO86">
            <v>112226</v>
          </cell>
          <cell r="AP86">
            <v>112226</v>
          </cell>
        </row>
        <row r="87">
          <cell r="D87" t="str">
            <v>Frais sur emprunts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O87">
            <v>0</v>
          </cell>
          <cell r="P87">
            <v>0</v>
          </cell>
          <cell r="S87">
            <v>0</v>
          </cell>
          <cell r="T87">
            <v>0</v>
          </cell>
          <cell r="W87">
            <v>0</v>
          </cell>
          <cell r="X87">
            <v>0</v>
          </cell>
          <cell r="AA87">
            <v>0</v>
          </cell>
          <cell r="AB87">
            <v>0</v>
          </cell>
          <cell r="AC87">
            <v>0</v>
          </cell>
          <cell r="AH87">
            <v>0</v>
          </cell>
          <cell r="AI87">
            <v>0</v>
          </cell>
          <cell r="AK87">
            <v>0</v>
          </cell>
          <cell r="AL87">
            <v>0</v>
          </cell>
          <cell r="AM87">
            <v>0</v>
          </cell>
          <cell r="AO87">
            <v>0</v>
          </cell>
          <cell r="AP87">
            <v>0</v>
          </cell>
        </row>
        <row r="88">
          <cell r="D88" t="str">
            <v>Cautions et garanties financières</v>
          </cell>
          <cell r="E88" t="str">
            <v>CGLS</v>
          </cell>
          <cell r="G88">
            <v>36603</v>
          </cell>
          <cell r="H88">
            <v>0</v>
          </cell>
          <cell r="I88">
            <v>0</v>
          </cell>
          <cell r="J88">
            <v>36603</v>
          </cell>
          <cell r="K88">
            <v>44.569320312690259</v>
          </cell>
          <cell r="L88">
            <v>2440.1999999999998</v>
          </cell>
          <cell r="N88">
            <v>36603</v>
          </cell>
          <cell r="O88">
            <v>0</v>
          </cell>
          <cell r="P88">
            <v>36603</v>
          </cell>
          <cell r="S88">
            <v>0</v>
          </cell>
          <cell r="T88">
            <v>0</v>
          </cell>
          <cell r="W88">
            <v>0</v>
          </cell>
          <cell r="X88">
            <v>0</v>
          </cell>
          <cell r="AA88">
            <v>0</v>
          </cell>
          <cell r="AB88">
            <v>0</v>
          </cell>
          <cell r="AC88">
            <v>0</v>
          </cell>
          <cell r="AH88">
            <v>0</v>
          </cell>
          <cell r="AI88">
            <v>0</v>
          </cell>
          <cell r="AK88">
            <v>0</v>
          </cell>
          <cell r="AL88">
            <v>0</v>
          </cell>
          <cell r="AM88">
            <v>0</v>
          </cell>
          <cell r="AO88">
            <v>36603</v>
          </cell>
          <cell r="AP88">
            <v>36603</v>
          </cell>
        </row>
        <row r="89">
          <cell r="E89" t="str">
            <v>Estimation TCE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O89">
            <v>0</v>
          </cell>
          <cell r="P89">
            <v>0</v>
          </cell>
          <cell r="S89">
            <v>0</v>
          </cell>
          <cell r="T89">
            <v>0</v>
          </cell>
          <cell r="W89">
            <v>0</v>
          </cell>
          <cell r="X89">
            <v>0</v>
          </cell>
          <cell r="AA89">
            <v>0</v>
          </cell>
          <cell r="AB89">
            <v>0</v>
          </cell>
          <cell r="AC89">
            <v>0</v>
          </cell>
          <cell r="AH89">
            <v>0</v>
          </cell>
          <cell r="AI89">
            <v>0</v>
          </cell>
          <cell r="AK89">
            <v>0</v>
          </cell>
          <cell r="AL89">
            <v>0</v>
          </cell>
          <cell r="AM89">
            <v>0</v>
          </cell>
          <cell r="AO89">
            <v>0</v>
          </cell>
          <cell r="AP89">
            <v>0</v>
          </cell>
        </row>
        <row r="90">
          <cell r="A90" t="str">
            <v>C3</v>
          </cell>
          <cell r="D90" t="str">
            <v>Frais annexes divers</v>
          </cell>
          <cell r="G90">
            <v>39631</v>
          </cell>
          <cell r="I90">
            <v>3764.9450000000002</v>
          </cell>
          <cell r="J90">
            <v>43395.945</v>
          </cell>
          <cell r="K90">
            <v>48.256337822370504</v>
          </cell>
          <cell r="L90">
            <v>2642.0666666666666</v>
          </cell>
          <cell r="N90">
            <v>39631</v>
          </cell>
          <cell r="O90">
            <v>3764.9450000000002</v>
          </cell>
          <cell r="P90">
            <v>43395.945</v>
          </cell>
          <cell r="R90">
            <v>0</v>
          </cell>
          <cell r="S90">
            <v>0</v>
          </cell>
          <cell r="T90">
            <v>0</v>
          </cell>
          <cell r="V90">
            <v>0</v>
          </cell>
          <cell r="W90">
            <v>0</v>
          </cell>
          <cell r="X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E90">
            <v>0</v>
          </cell>
          <cell r="AG90">
            <v>0</v>
          </cell>
          <cell r="AH90">
            <v>0</v>
          </cell>
          <cell r="AI90">
            <v>0</v>
          </cell>
          <cell r="AK90">
            <v>0</v>
          </cell>
          <cell r="AL90">
            <v>0</v>
          </cell>
          <cell r="AM90">
            <v>0</v>
          </cell>
          <cell r="AO90">
            <v>39631</v>
          </cell>
          <cell r="AP90">
            <v>39631</v>
          </cell>
        </row>
        <row r="91">
          <cell r="D91" t="str">
            <v>Participation au LCR de quartier</v>
          </cell>
          <cell r="G91">
            <v>39631</v>
          </cell>
          <cell r="H91">
            <v>9.5000000000000001E-2</v>
          </cell>
          <cell r="I91">
            <v>3764.9450000000002</v>
          </cell>
          <cell r="J91">
            <v>43395.945</v>
          </cell>
          <cell r="K91">
            <v>48.256337822370504</v>
          </cell>
          <cell r="L91">
            <v>2642.0666666666666</v>
          </cell>
          <cell r="N91">
            <v>39631</v>
          </cell>
          <cell r="O91">
            <v>3764.9450000000002</v>
          </cell>
          <cell r="P91">
            <v>43395.945</v>
          </cell>
          <cell r="S91">
            <v>0</v>
          </cell>
          <cell r="T91">
            <v>0</v>
          </cell>
          <cell r="W91">
            <v>0</v>
          </cell>
          <cell r="X91">
            <v>0</v>
          </cell>
          <cell r="AA91">
            <v>0</v>
          </cell>
          <cell r="AB91">
            <v>0</v>
          </cell>
          <cell r="AC91">
            <v>0</v>
          </cell>
          <cell r="AH91">
            <v>0</v>
          </cell>
          <cell r="AI91">
            <v>0</v>
          </cell>
          <cell r="AK91">
            <v>0</v>
          </cell>
          <cell r="AL91">
            <v>0</v>
          </cell>
          <cell r="AM91">
            <v>0</v>
          </cell>
          <cell r="AO91">
            <v>39631</v>
          </cell>
          <cell r="AP91">
            <v>39631</v>
          </cell>
        </row>
        <row r="92">
          <cell r="D92" t="str">
            <v>Frais de première installation</v>
          </cell>
          <cell r="H92">
            <v>9.5000000000000001E-2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N92">
            <v>0</v>
          </cell>
          <cell r="O92">
            <v>0</v>
          </cell>
          <cell r="P92">
            <v>0</v>
          </cell>
          <cell r="R92">
            <v>0</v>
          </cell>
          <cell r="S92">
            <v>0</v>
          </cell>
          <cell r="T92">
            <v>0</v>
          </cell>
          <cell r="V92">
            <v>0</v>
          </cell>
          <cell r="W92">
            <v>0</v>
          </cell>
          <cell r="X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H92">
            <v>0</v>
          </cell>
          <cell r="AI92">
            <v>0</v>
          </cell>
          <cell r="AK92">
            <v>0</v>
          </cell>
          <cell r="AL92">
            <v>0</v>
          </cell>
          <cell r="AM92">
            <v>0</v>
          </cell>
          <cell r="AO92">
            <v>0</v>
          </cell>
          <cell r="AP92">
            <v>0</v>
          </cell>
        </row>
        <row r="93">
          <cell r="D93" t="str">
            <v xml:space="preserve">Autres frais divers </v>
          </cell>
          <cell r="H93">
            <v>9.5000000000000001E-2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N93">
            <v>0</v>
          </cell>
          <cell r="O93">
            <v>0</v>
          </cell>
          <cell r="P93">
            <v>0</v>
          </cell>
          <cell r="R93">
            <v>0</v>
          </cell>
          <cell r="S93">
            <v>0</v>
          </cell>
          <cell r="T93">
            <v>0</v>
          </cell>
          <cell r="V93">
            <v>0</v>
          </cell>
          <cell r="W93">
            <v>0</v>
          </cell>
          <cell r="X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H93">
            <v>0</v>
          </cell>
          <cell r="AI93">
            <v>0</v>
          </cell>
          <cell r="AK93">
            <v>0</v>
          </cell>
          <cell r="AL93">
            <v>0</v>
          </cell>
          <cell r="AM93">
            <v>0</v>
          </cell>
          <cell r="AO93">
            <v>0</v>
          </cell>
          <cell r="AP93">
            <v>0</v>
          </cell>
        </row>
        <row r="94">
          <cell r="E94" t="str">
            <v>Estimation TCE</v>
          </cell>
          <cell r="H94">
            <v>9.5000000000000001E-2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N94">
            <v>0</v>
          </cell>
          <cell r="O94">
            <v>0</v>
          </cell>
          <cell r="P94">
            <v>0</v>
          </cell>
          <cell r="R94">
            <v>0</v>
          </cell>
          <cell r="S94">
            <v>0</v>
          </cell>
          <cell r="T94">
            <v>0</v>
          </cell>
          <cell r="V94">
            <v>0</v>
          </cell>
          <cell r="W94">
            <v>0</v>
          </cell>
          <cell r="X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H94">
            <v>0</v>
          </cell>
          <cell r="AI94">
            <v>0</v>
          </cell>
          <cell r="AK94">
            <v>0</v>
          </cell>
          <cell r="AL94">
            <v>0</v>
          </cell>
          <cell r="AM94">
            <v>0</v>
          </cell>
          <cell r="AO94">
            <v>0</v>
          </cell>
          <cell r="AP94">
            <v>0</v>
          </cell>
        </row>
        <row r="96">
          <cell r="A96" t="str">
            <v>D</v>
          </cell>
          <cell r="D96" t="str">
            <v>Total HT. Livraison à soi-même</v>
          </cell>
          <cell r="F96" t="str">
            <v>A+B+C</v>
          </cell>
          <cell r="G96">
            <v>4983112</v>
          </cell>
          <cell r="I96">
            <v>376672.98500000004</v>
          </cell>
          <cell r="J96">
            <v>5359784.9850000003</v>
          </cell>
          <cell r="K96">
            <v>6067.6424031366441</v>
          </cell>
          <cell r="L96">
            <v>332207.46666666667</v>
          </cell>
          <cell r="N96">
            <v>4632822.0552809108</v>
          </cell>
          <cell r="O96">
            <v>349428.8937256168</v>
          </cell>
          <cell r="P96">
            <v>4982250.9490065277</v>
          </cell>
          <cell r="R96">
            <v>0</v>
          </cell>
          <cell r="S96">
            <v>0</v>
          </cell>
          <cell r="T96">
            <v>0</v>
          </cell>
          <cell r="V96">
            <v>350289.94471909018</v>
          </cell>
          <cell r="W96">
            <v>27244.09127438326</v>
          </cell>
          <cell r="X96">
            <v>377534.03599347349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E96">
            <v>0</v>
          </cell>
          <cell r="AG96">
            <v>0</v>
          </cell>
          <cell r="AH96">
            <v>0</v>
          </cell>
          <cell r="AI96">
            <v>0</v>
          </cell>
          <cell r="AK96">
            <v>0</v>
          </cell>
          <cell r="AL96">
            <v>0</v>
          </cell>
          <cell r="AM96">
            <v>0</v>
          </cell>
          <cell r="AO96">
            <v>4983112</v>
          </cell>
          <cell r="AP96">
            <v>4983112</v>
          </cell>
        </row>
        <row r="97">
          <cell r="D97" t="str">
            <v>Charges fiscales</v>
          </cell>
          <cell r="O97" t="str">
            <v>TVAS</v>
          </cell>
          <cell r="S97" t="str">
            <v>TVAS</v>
          </cell>
          <cell r="W97" t="str">
            <v>TVAN</v>
          </cell>
          <cell r="AA97" t="str">
            <v>TVAN</v>
          </cell>
          <cell r="AH97">
            <v>0</v>
          </cell>
          <cell r="AL97">
            <v>0</v>
          </cell>
        </row>
        <row r="98">
          <cell r="D98" t="str">
            <v>TVA sur livraison àsoi-même</v>
          </cell>
          <cell r="G98">
            <v>130566.8079092127</v>
          </cell>
          <cell r="N98">
            <v>97289.263160899136</v>
          </cell>
          <cell r="O98">
            <v>2.1000000000000001E-2</v>
          </cell>
          <cell r="R98">
            <v>0</v>
          </cell>
          <cell r="S98">
            <v>2.1000000000000001E-2</v>
          </cell>
          <cell r="V98">
            <v>33277.544748313565</v>
          </cell>
          <cell r="W98">
            <v>9.5000000000000001E-2</v>
          </cell>
          <cell r="Z98">
            <v>0</v>
          </cell>
          <cell r="AA98">
            <v>9.5000000000000001E-2</v>
          </cell>
          <cell r="AH98">
            <v>0</v>
          </cell>
          <cell r="AI98">
            <v>0</v>
          </cell>
          <cell r="AK98">
            <v>0</v>
          </cell>
          <cell r="AL98">
            <v>0</v>
          </cell>
          <cell r="AM98">
            <v>0</v>
          </cell>
          <cell r="AO98">
            <v>130566.8079092127</v>
          </cell>
          <cell r="AP98">
            <v>130566.8079092127</v>
          </cell>
        </row>
        <row r="99">
          <cell r="D99" t="str">
            <v>TVA déductible</v>
          </cell>
          <cell r="I99">
            <v>376672.98500000004</v>
          </cell>
          <cell r="O99">
            <v>349428.8937256168</v>
          </cell>
          <cell r="S99">
            <v>0</v>
          </cell>
          <cell r="W99">
            <v>27244.09127438326</v>
          </cell>
          <cell r="AA99">
            <v>0</v>
          </cell>
          <cell r="AH99">
            <v>0</v>
          </cell>
          <cell r="AI99">
            <v>0</v>
          </cell>
          <cell r="AL99">
            <v>0</v>
          </cell>
          <cell r="AM99">
            <v>0</v>
          </cell>
        </row>
        <row r="100">
          <cell r="D100" t="str">
            <v>TVA résiduelle</v>
          </cell>
          <cell r="J100">
            <v>-246106.17709078736</v>
          </cell>
          <cell r="P100">
            <v>-252139.63056471766</v>
          </cell>
          <cell r="T100">
            <v>0</v>
          </cell>
          <cell r="X100">
            <v>6033.4534739303053</v>
          </cell>
          <cell r="AB100">
            <v>0</v>
          </cell>
          <cell r="AH100">
            <v>0</v>
          </cell>
          <cell r="AI100">
            <v>0</v>
          </cell>
          <cell r="AL100">
            <v>0</v>
          </cell>
          <cell r="AM100">
            <v>0</v>
          </cell>
        </row>
        <row r="101">
          <cell r="AH101">
            <v>0</v>
          </cell>
          <cell r="AI101">
            <v>0</v>
          </cell>
          <cell r="AL101">
            <v>0</v>
          </cell>
          <cell r="AM101">
            <v>0</v>
          </cell>
        </row>
        <row r="102">
          <cell r="A102" t="str">
            <v>E</v>
          </cell>
          <cell r="D102" t="str">
            <v>PRIX DE REVIENT PREVISIONNEL</v>
          </cell>
          <cell r="F102" t="str">
            <v>A+B+C+D</v>
          </cell>
          <cell r="G102">
            <v>5113678.807909213</v>
          </cell>
          <cell r="I102">
            <v>376672.98500000004</v>
          </cell>
          <cell r="J102">
            <v>5113678.807909213</v>
          </cell>
          <cell r="K102">
            <v>6226.625925905576</v>
          </cell>
          <cell r="L102">
            <v>340911.92052728089</v>
          </cell>
          <cell r="N102">
            <v>4730111.3184418101</v>
          </cell>
          <cell r="O102">
            <v>349428.91472561681</v>
          </cell>
          <cell r="P102">
            <v>4730111.3184418101</v>
          </cell>
          <cell r="R102">
            <v>0</v>
          </cell>
          <cell r="S102">
            <v>2.1000000000000001E-2</v>
          </cell>
          <cell r="T102">
            <v>0</v>
          </cell>
          <cell r="V102">
            <v>383567.48946740374</v>
          </cell>
          <cell r="W102">
            <v>27244.186274383261</v>
          </cell>
          <cell r="X102">
            <v>383567.48946740379</v>
          </cell>
          <cell r="Z102">
            <v>0</v>
          </cell>
          <cell r="AA102">
            <v>9.5000000000000001E-2</v>
          </cell>
          <cell r="AB102">
            <v>0</v>
          </cell>
          <cell r="AC102">
            <v>0</v>
          </cell>
          <cell r="AE102">
            <v>0</v>
          </cell>
          <cell r="AG102">
            <v>0</v>
          </cell>
          <cell r="AH102">
            <v>0</v>
          </cell>
          <cell r="AI102">
            <v>0</v>
          </cell>
          <cell r="AK102">
            <v>0</v>
          </cell>
          <cell r="AL102">
            <v>0</v>
          </cell>
          <cell r="AM102">
            <v>0</v>
          </cell>
          <cell r="AO102">
            <v>5113678.807909213</v>
          </cell>
          <cell r="AP102">
            <v>5113678.807909213</v>
          </cell>
        </row>
        <row r="103">
          <cell r="E103" t="str">
            <v>insuffisance ou excédent de financement</v>
          </cell>
          <cell r="G103">
            <v>-0.80790921300649643</v>
          </cell>
          <cell r="N103">
            <v>-0.31844181008636951</v>
          </cell>
          <cell r="R103">
            <v>0</v>
          </cell>
          <cell r="V103">
            <v>-0.48946740373503417</v>
          </cell>
          <cell r="Z103">
            <v>0</v>
          </cell>
        </row>
        <row r="104">
          <cell r="A104" t="str">
            <v>F</v>
          </cell>
          <cell r="D104" t="str">
            <v>FINANCEMENT PREVISIONNEL</v>
          </cell>
          <cell r="G104">
            <v>5113678</v>
          </cell>
          <cell r="K104">
            <v>6226.6249421620432</v>
          </cell>
          <cell r="L104">
            <v>340911.86666666664</v>
          </cell>
          <cell r="N104">
            <v>4730111</v>
          </cell>
          <cell r="R104">
            <v>0</v>
          </cell>
          <cell r="V104">
            <v>383567</v>
          </cell>
          <cell r="Z104">
            <v>0</v>
          </cell>
          <cell r="AC104">
            <v>0</v>
          </cell>
          <cell r="AE104">
            <v>0</v>
          </cell>
          <cell r="AG104">
            <v>0</v>
          </cell>
          <cell r="AK104">
            <v>0</v>
          </cell>
          <cell r="AO104">
            <v>426065</v>
          </cell>
          <cell r="AP104">
            <v>426065</v>
          </cell>
        </row>
        <row r="105">
          <cell r="A105" t="str">
            <v>F1</v>
          </cell>
          <cell r="D105" t="str">
            <v>Prêt CDC</v>
          </cell>
          <cell r="G105">
            <v>4687613</v>
          </cell>
          <cell r="K105">
            <v>5707.8306504639213</v>
          </cell>
          <cell r="L105">
            <v>312507.53333333333</v>
          </cell>
          <cell r="N105">
            <v>4687613</v>
          </cell>
          <cell r="R105">
            <v>0</v>
          </cell>
          <cell r="V105">
            <v>0</v>
          </cell>
          <cell r="Z105">
            <v>0</v>
          </cell>
          <cell r="AC105">
            <v>0</v>
          </cell>
          <cell r="AE105">
            <v>0</v>
          </cell>
          <cell r="AG105">
            <v>0</v>
          </cell>
          <cell r="AK105">
            <v>0</v>
          </cell>
          <cell r="AO105">
            <v>0</v>
          </cell>
          <cell r="AP105">
            <v>0</v>
          </cell>
        </row>
        <row r="106">
          <cell r="A106" t="str">
            <v>F11</v>
          </cell>
          <cell r="D106" t="str">
            <v>Principal</v>
          </cell>
          <cell r="E106" t="str">
            <v>LLS</v>
          </cell>
          <cell r="G106">
            <v>0</v>
          </cell>
          <cell r="K106">
            <v>0</v>
          </cell>
          <cell r="L106">
            <v>0</v>
          </cell>
          <cell r="AC106">
            <v>0</v>
          </cell>
          <cell r="AK106">
            <v>0</v>
          </cell>
          <cell r="AO106">
            <v>0</v>
          </cell>
          <cell r="AP106">
            <v>0</v>
          </cell>
        </row>
        <row r="107">
          <cell r="D107" t="str">
            <v>Principal</v>
          </cell>
          <cell r="E107" t="str">
            <v>LLTS</v>
          </cell>
          <cell r="G107">
            <v>4575387</v>
          </cell>
          <cell r="K107">
            <v>5571.1796507805084</v>
          </cell>
          <cell r="L107">
            <v>305025.8</v>
          </cell>
          <cell r="N107">
            <v>4575387</v>
          </cell>
          <cell r="AC107">
            <v>0</v>
          </cell>
        </row>
        <row r="108">
          <cell r="A108" t="str">
            <v>F12</v>
          </cell>
          <cell r="D108" t="str">
            <v>Complémentaire</v>
          </cell>
          <cell r="G108">
            <v>0</v>
          </cell>
          <cell r="K108">
            <v>0</v>
          </cell>
          <cell r="L108">
            <v>0</v>
          </cell>
          <cell r="AC108">
            <v>0</v>
          </cell>
        </row>
        <row r="109">
          <cell r="A109" t="str">
            <v>F13</v>
          </cell>
          <cell r="D109" t="str">
            <v>Révisions de prix</v>
          </cell>
          <cell r="G109">
            <v>0</v>
          </cell>
          <cell r="K109">
            <v>0</v>
          </cell>
          <cell r="L109">
            <v>0</v>
          </cell>
          <cell r="AC109">
            <v>0</v>
          </cell>
        </row>
        <row r="110">
          <cell r="A110" t="str">
            <v>F14</v>
          </cell>
          <cell r="D110" t="str">
            <v>Intérêts consolidés</v>
          </cell>
          <cell r="G110">
            <v>112226</v>
          </cell>
          <cell r="K110">
            <v>136.65099968341329</v>
          </cell>
          <cell r="L110">
            <v>7481.7333333333336</v>
          </cell>
          <cell r="N110">
            <v>112226</v>
          </cell>
          <cell r="AC110">
            <v>0</v>
          </cell>
        </row>
        <row r="111">
          <cell r="A111" t="str">
            <v>F2</v>
          </cell>
          <cell r="D111" t="str">
            <v>Autres prêts</v>
          </cell>
          <cell r="G111">
            <v>0</v>
          </cell>
          <cell r="K111">
            <v>0</v>
          </cell>
          <cell r="L111">
            <v>0</v>
          </cell>
          <cell r="N111">
            <v>0</v>
          </cell>
          <cell r="R111">
            <v>0</v>
          </cell>
          <cell r="V111">
            <v>0</v>
          </cell>
          <cell r="Z111">
            <v>0</v>
          </cell>
          <cell r="AC111">
            <v>0</v>
          </cell>
          <cell r="AE111">
            <v>0</v>
          </cell>
          <cell r="AG111">
            <v>0</v>
          </cell>
          <cell r="AK111">
            <v>0</v>
          </cell>
          <cell r="AO111">
            <v>0</v>
          </cell>
          <cell r="AP111">
            <v>0</v>
          </cell>
        </row>
        <row r="112">
          <cell r="A112" t="str">
            <v>F21</v>
          </cell>
          <cell r="D112" t="str">
            <v>1/8ème ACL-PME</v>
          </cell>
          <cell r="G112">
            <v>0</v>
          </cell>
          <cell r="K112">
            <v>0</v>
          </cell>
          <cell r="L112">
            <v>0</v>
          </cell>
          <cell r="AC112">
            <v>0</v>
          </cell>
          <cell r="AK112">
            <v>0</v>
          </cell>
          <cell r="AO112">
            <v>0</v>
          </cell>
          <cell r="AP112">
            <v>0</v>
          </cell>
        </row>
        <row r="113">
          <cell r="A113" t="str">
            <v>F22</v>
          </cell>
          <cell r="D113" t="str">
            <v>Autres</v>
          </cell>
          <cell r="G113">
            <v>0</v>
          </cell>
          <cell r="K113">
            <v>0</v>
          </cell>
          <cell r="L113">
            <v>0</v>
          </cell>
          <cell r="AC113">
            <v>0</v>
          </cell>
          <cell r="AK113">
            <v>0</v>
          </cell>
          <cell r="AO113">
            <v>0</v>
          </cell>
          <cell r="AP113">
            <v>0</v>
          </cell>
        </row>
        <row r="114">
          <cell r="A114" t="str">
            <v>F23</v>
          </cell>
          <cell r="D114" t="str">
            <v>Autres</v>
          </cell>
          <cell r="G114">
            <v>0</v>
          </cell>
          <cell r="K114">
            <v>0</v>
          </cell>
          <cell r="L114">
            <v>0</v>
          </cell>
          <cell r="AC114">
            <v>0</v>
          </cell>
          <cell r="AK114">
            <v>0</v>
          </cell>
          <cell r="AO114">
            <v>0</v>
          </cell>
          <cell r="AP114">
            <v>0</v>
          </cell>
        </row>
        <row r="115">
          <cell r="G115">
            <v>0</v>
          </cell>
          <cell r="K115">
            <v>0</v>
          </cell>
          <cell r="L115">
            <v>0</v>
          </cell>
          <cell r="AC115">
            <v>0</v>
          </cell>
          <cell r="AK115">
            <v>0</v>
          </cell>
          <cell r="AO115">
            <v>0</v>
          </cell>
          <cell r="AP115">
            <v>0</v>
          </cell>
        </row>
        <row r="116">
          <cell r="A116" t="str">
            <v>F3</v>
          </cell>
          <cell r="D116" t="str">
            <v>Subventions</v>
          </cell>
          <cell r="G116">
            <v>0</v>
          </cell>
          <cell r="K116">
            <v>0</v>
          </cell>
          <cell r="L116">
            <v>0</v>
          </cell>
          <cell r="N116">
            <v>0</v>
          </cell>
          <cell r="R116">
            <v>0</v>
          </cell>
          <cell r="V116">
            <v>0</v>
          </cell>
          <cell r="Z116">
            <v>0</v>
          </cell>
          <cell r="AC116">
            <v>0</v>
          </cell>
          <cell r="AE116">
            <v>0</v>
          </cell>
          <cell r="AG116">
            <v>0</v>
          </cell>
          <cell r="AK116">
            <v>0</v>
          </cell>
          <cell r="AO116">
            <v>0</v>
          </cell>
          <cell r="AP116">
            <v>0</v>
          </cell>
        </row>
        <row r="117">
          <cell r="A117" t="str">
            <v>F31</v>
          </cell>
          <cell r="D117" t="str">
            <v>LBU-LLTS</v>
          </cell>
          <cell r="G117">
            <v>0</v>
          </cell>
          <cell r="K117">
            <v>0</v>
          </cell>
          <cell r="L117">
            <v>0</v>
          </cell>
          <cell r="AC117">
            <v>0</v>
          </cell>
          <cell r="AK117">
            <v>0</v>
          </cell>
          <cell r="AO117">
            <v>0</v>
          </cell>
          <cell r="AP117">
            <v>0</v>
          </cell>
        </row>
        <row r="118">
          <cell r="A118" t="str">
            <v>F32</v>
          </cell>
          <cell r="D118" t="str">
            <v>CAF</v>
          </cell>
          <cell r="G118">
            <v>0</v>
          </cell>
          <cell r="K118">
            <v>0</v>
          </cell>
          <cell r="L118">
            <v>0</v>
          </cell>
          <cell r="AC118">
            <v>0</v>
          </cell>
          <cell r="AK118">
            <v>0</v>
          </cell>
          <cell r="AO118">
            <v>0</v>
          </cell>
          <cell r="AP118">
            <v>0</v>
          </cell>
        </row>
        <row r="119">
          <cell r="A119" t="str">
            <v>F33</v>
          </cell>
          <cell r="D119" t="str">
            <v>ADI</v>
          </cell>
          <cell r="G119">
            <v>0</v>
          </cell>
          <cell r="K119">
            <v>0</v>
          </cell>
          <cell r="L119">
            <v>0</v>
          </cell>
          <cell r="AC119">
            <v>0</v>
          </cell>
          <cell r="AK119">
            <v>0</v>
          </cell>
          <cell r="AO119">
            <v>0</v>
          </cell>
          <cell r="AP119">
            <v>0</v>
          </cell>
        </row>
        <row r="120">
          <cell r="A120" t="str">
            <v>F34</v>
          </cell>
          <cell r="D120" t="str">
            <v>Autres</v>
          </cell>
          <cell r="G120">
            <v>0</v>
          </cell>
          <cell r="K120">
            <v>0</v>
          </cell>
          <cell r="L120">
            <v>0</v>
          </cell>
          <cell r="AC120">
            <v>0</v>
          </cell>
          <cell r="AK120">
            <v>0</v>
          </cell>
          <cell r="AO120">
            <v>0</v>
          </cell>
          <cell r="AP120">
            <v>0</v>
          </cell>
        </row>
        <row r="121">
          <cell r="A121" t="str">
            <v>F4</v>
          </cell>
          <cell r="D121" t="str">
            <v>Fonds propres</v>
          </cell>
          <cell r="G121">
            <v>426065</v>
          </cell>
          <cell r="K121">
            <v>518.79429169812238</v>
          </cell>
          <cell r="L121">
            <v>28404.333333333336</v>
          </cell>
          <cell r="N121">
            <v>42498</v>
          </cell>
          <cell r="R121">
            <v>0</v>
          </cell>
          <cell r="V121">
            <v>383567</v>
          </cell>
          <cell r="Z121">
            <v>0</v>
          </cell>
          <cell r="AC121">
            <v>0</v>
          </cell>
          <cell r="AE121">
            <v>0</v>
          </cell>
          <cell r="AG121">
            <v>0</v>
          </cell>
          <cell r="AK121">
            <v>0</v>
          </cell>
          <cell r="AO121">
            <v>426065</v>
          </cell>
          <cell r="AP121">
            <v>426065</v>
          </cell>
        </row>
        <row r="122">
          <cell r="A122" t="str">
            <v>F31</v>
          </cell>
          <cell r="D122" t="str">
            <v>Sur logements</v>
          </cell>
          <cell r="G122">
            <v>42498</v>
          </cell>
          <cell r="K122">
            <v>51.747315101185983</v>
          </cell>
          <cell r="L122">
            <v>2833.2</v>
          </cell>
          <cell r="N122">
            <v>42498</v>
          </cell>
          <cell r="AC122">
            <v>0</v>
          </cell>
          <cell r="AK122">
            <v>0</v>
          </cell>
          <cell r="AO122">
            <v>42498</v>
          </cell>
          <cell r="AP122">
            <v>42498</v>
          </cell>
        </row>
        <row r="123">
          <cell r="A123" t="str">
            <v>F32</v>
          </cell>
          <cell r="D123" t="str">
            <v>Sur autres locaux</v>
          </cell>
          <cell r="G123">
            <v>383567</v>
          </cell>
          <cell r="K123">
            <v>467.04697659693642</v>
          </cell>
          <cell r="L123">
            <v>25571.133333333335</v>
          </cell>
          <cell r="V123">
            <v>383567</v>
          </cell>
          <cell r="AC123">
            <v>0</v>
          </cell>
          <cell r="AK123">
            <v>0</v>
          </cell>
          <cell r="AO123">
            <v>383567</v>
          </cell>
          <cell r="AP123">
            <v>383567</v>
          </cell>
        </row>
        <row r="124">
          <cell r="AC124">
            <v>0</v>
          </cell>
        </row>
        <row r="126">
          <cell r="D126" t="str">
            <v>Fiche Programme</v>
          </cell>
          <cell r="K126" t="str">
            <v>Fiche Programme</v>
          </cell>
        </row>
        <row r="127">
          <cell r="D127" t="str">
            <v>Prix de Revient</v>
          </cell>
          <cell r="E127" t="str">
            <v>TTC</v>
          </cell>
          <cell r="K127" t="str">
            <v>Prix de Revient</v>
          </cell>
          <cell r="L127" t="str">
            <v>TTC</v>
          </cell>
          <cell r="N127" t="str">
            <v>LLTS</v>
          </cell>
          <cell r="V127" t="str">
            <v>Com</v>
          </cell>
        </row>
        <row r="129">
          <cell r="D129" t="str">
            <v>Terrain</v>
          </cell>
          <cell r="K129" t="str">
            <v>Terrain</v>
          </cell>
          <cell r="N129">
            <v>683628.79619470076</v>
          </cell>
          <cell r="R129">
            <v>0</v>
          </cell>
          <cell r="V129">
            <v>57786.576358278733</v>
          </cell>
          <cell r="Z129">
            <v>0</v>
          </cell>
        </row>
        <row r="130">
          <cell r="D130" t="str">
            <v>VRD/Aménag.</v>
          </cell>
          <cell r="K130" t="str">
            <v>VRD/Aménag.</v>
          </cell>
          <cell r="N130">
            <v>78741.087441248805</v>
          </cell>
          <cell r="R130">
            <v>0</v>
          </cell>
          <cell r="V130">
            <v>6655.918953802694</v>
          </cell>
          <cell r="Z130">
            <v>0</v>
          </cell>
        </row>
        <row r="132">
          <cell r="D132" t="str">
            <v xml:space="preserve"> Charge Foncière</v>
          </cell>
          <cell r="K132" t="str">
            <v xml:space="preserve"> Charge Foncière</v>
          </cell>
          <cell r="N132">
            <v>762369.88363594958</v>
          </cell>
          <cell r="R132">
            <v>0</v>
          </cell>
          <cell r="V132">
            <v>64442.495312081424</v>
          </cell>
          <cell r="Z132">
            <v>0</v>
          </cell>
        </row>
        <row r="134">
          <cell r="D134" t="str">
            <v>Travaux Bâtiment</v>
          </cell>
          <cell r="K134" t="str">
            <v>Travaux Bâtiment</v>
          </cell>
          <cell r="N134">
            <v>3217436.5454335045</v>
          </cell>
          <cell r="R134">
            <v>0</v>
          </cell>
          <cell r="V134">
            <v>271967.24837444897</v>
          </cell>
          <cell r="Z134">
            <v>0</v>
          </cell>
        </row>
        <row r="135">
          <cell r="D135" t="str">
            <v>Honoraires Techniques</v>
          </cell>
          <cell r="K135" t="str">
            <v>Honoraires Techniques</v>
          </cell>
          <cell r="N135">
            <v>296414.7666658549</v>
          </cell>
          <cell r="R135">
            <v>0</v>
          </cell>
          <cell r="V135">
            <v>25055.694907824563</v>
          </cell>
          <cell r="Z135">
            <v>0</v>
          </cell>
        </row>
        <row r="136">
          <cell r="D136" t="str">
            <v>Assurance et contrôle</v>
          </cell>
          <cell r="K136" t="str">
            <v>Assurance et contrôle</v>
          </cell>
          <cell r="N136">
            <v>67458.966006307382</v>
          </cell>
          <cell r="R136">
            <v>0</v>
          </cell>
          <cell r="V136">
            <v>5702.2505662031517</v>
          </cell>
          <cell r="Z136">
            <v>0</v>
          </cell>
        </row>
        <row r="137">
          <cell r="D137" t="str">
            <v xml:space="preserve"> Côut Technique</v>
          </cell>
          <cell r="K137" t="str">
            <v xml:space="preserve"> Côut Technique</v>
          </cell>
          <cell r="N137">
            <v>3581310.2781056669</v>
          </cell>
          <cell r="R137">
            <v>0</v>
          </cell>
          <cell r="V137">
            <v>302725.19384847669</v>
          </cell>
          <cell r="Z137">
            <v>0</v>
          </cell>
        </row>
        <row r="139">
          <cell r="D139" t="str">
            <v>Frais annexes</v>
          </cell>
          <cell r="K139" t="str">
            <v>Frais annexes</v>
          </cell>
          <cell r="N139">
            <v>386431.15670019237</v>
          </cell>
          <cell r="R139">
            <v>0</v>
          </cell>
          <cell r="V139">
            <v>16399.800306845576</v>
          </cell>
          <cell r="Z139">
            <v>0</v>
          </cell>
        </row>
        <row r="141">
          <cell r="D141" t="str">
            <v>Prix de Revient Prév. TTC</v>
          </cell>
          <cell r="K141" t="str">
            <v>Prix de Revient Prév. TTC</v>
          </cell>
          <cell r="N141">
            <v>4730111.3184418082</v>
          </cell>
          <cell r="R141">
            <v>0</v>
          </cell>
          <cell r="V141">
            <v>383567.48946740368</v>
          </cell>
          <cell r="Z141">
            <v>0</v>
          </cell>
        </row>
        <row r="142">
          <cell r="M142" t="str">
            <v>Cr.</v>
          </cell>
          <cell r="N142">
            <v>0</v>
          </cell>
          <cell r="R142">
            <v>0</v>
          </cell>
          <cell r="V142">
            <v>0</v>
          </cell>
          <cell r="Z142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FT"/>
      <sheetName val="Général"/>
      <sheetName val="Pres. 1"/>
      <sheetName val="Pres. 2"/>
      <sheetName val="Surfaces"/>
      <sheetName val="Prix rev."/>
      <sheetName val="Bilan Détaillé"/>
      <sheetName val="Bilan Récap"/>
      <sheetName val="Saisie_Données_Obligatoires"/>
      <sheetName val="Saisie_Données_Facultatives"/>
      <sheetName val="Attestations"/>
      <sheetName val="contingent"/>
      <sheetName val="GESPROJET"/>
      <sheetName val="Trvx"/>
      <sheetName val="Pres. com"/>
      <sheetName val="ODSDataSheet"/>
      <sheetName val="ODSTempDataSheet"/>
    </sheetNames>
    <sheetDataSet>
      <sheetData sheetId="0"/>
      <sheetData sheetId="1">
        <row r="5">
          <cell r="D5">
            <v>2007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itions de la transaction"/>
      <sheetName val="Echéancier des prêts"/>
      <sheetName val="Amortissement"/>
      <sheetName val="Bilan et Cpte de Résultat"/>
      <sheetName val="Calcul Gain fiscal"/>
      <sheetName val="Tableau de trésorerie"/>
      <sheetName val="Compte de résultats"/>
    </sheetNames>
    <sheetDataSet>
      <sheetData sheetId="0" refreshError="1"/>
      <sheetData sheetId="1" refreshError="1">
        <row r="7">
          <cell r="AH7">
            <v>8.7999999999999995E-2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pothèses"/>
      <sheetName val="Conditions de la transaction"/>
      <sheetName val="Données prévisionnelles"/>
      <sheetName val="Calculs d'optimisation"/>
      <sheetName val="Calcul Gain fiscal"/>
      <sheetName val="NPV tax investors"/>
      <sheetName val="Calcul des flux de swap"/>
      <sheetName val="Swaps de Structure"/>
      <sheetName val="Swaps de Marché"/>
      <sheetName val="Calcul du coût réel Airbus"/>
      <sheetName val="Echéancier des prêts"/>
      <sheetName val="Echéancier du capital element"/>
      <sheetName val="Documents d'annexes 1"/>
      <sheetName val="Documents d'annexes 1 bis"/>
      <sheetName val="Documents d'annexes 2"/>
      <sheetName val="Echéancier des loyers"/>
      <sheetName val="Calcul de ROE"/>
      <sheetName val="Rémunération totale"/>
      <sheetName val="Commissions Shipping-FA"/>
      <sheetName val="Commissions et Taux DGI"/>
      <sheetName val="Tableau d'amortissement"/>
      <sheetName val="BS &amp; PL"/>
      <sheetName val="FinancialResidualValue with Sub"/>
      <sheetName val="VAN K element"/>
      <sheetName val="Tableau de trésorerie"/>
      <sheetName val="Assurances pour LDA"/>
      <sheetName val="Couverture Garantie China Exim"/>
      <sheetName val="FinancialResidualValue Assuranc"/>
      <sheetName val="Echéancier Prêts pour Assurance"/>
      <sheetName val="Tableau récapitulatif"/>
      <sheetName val="Tableau des engagements"/>
      <sheetName val="FinancResidualValue without Sub"/>
      <sheetName val="Ech. Prêts underw B-C 80%"/>
      <sheetName val="Encours Prêts pour Swaps"/>
      <sheetName val="Graphique des encours des prêts"/>
      <sheetName val="Graphique Couverture des prêts "/>
      <sheetName val="Graphique Couv Prêt underw BNPP"/>
      <sheetName val="Calcul de l'Asset Cover Ratio"/>
      <sheetName val="Quote-Part Airbus ds Prêt 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 pour DA (2)"/>
      <sheetName val="Fidji 15 individuels"/>
      <sheetName val="Fidji 16 colletifs"/>
      <sheetName val="Fidji 15 + 16 consol"/>
      <sheetName val="Subv Fidji"/>
      <sheetName val="Récap"/>
      <sheetName val="data"/>
      <sheetName val="Loyers"/>
      <sheetName val="Emprunts CDC &amp; 1%"/>
      <sheetName val="Prêt Promoteur"/>
      <sheetName val="Prêt Investisseur"/>
      <sheetName val="Amort&quot;FIDJI&quot;"/>
      <sheetName val="Amort&quot;WALLIS&quot;"/>
      <sheetName val="Amort&quot;FUTUNA&quot;"/>
      <sheetName val="Amort&quot;HEBRIDES&quot;"/>
      <sheetName val="Amort&quot;MARE A POULE&quot;"/>
      <sheetName val="Amort&quot;BEC ROSE&quot;"/>
      <sheetName val="Amort&quot;JAVA&quot;"/>
      <sheetName val="SNC comptes"/>
      <sheetName val="Appels travaux"/>
      <sheetName val="Amort&quot;cumul&quot;"/>
      <sheetName val="schéma CB"/>
      <sheetName val="Investisseur détails"/>
      <sheetName val="Equi pour 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XFD127"/>
  <sheetViews>
    <sheetView tabSelected="1" view="pageBreakPreview" topLeftCell="T1" zoomScale="70" zoomScaleNormal="100" zoomScaleSheetLayoutView="70" zoomScalePageLayoutView="40" workbookViewId="0">
      <selection activeCell="AI2" sqref="AI2"/>
    </sheetView>
  </sheetViews>
  <sheetFormatPr baseColWidth="10" defaultColWidth="10.85546875" defaultRowHeight="12.75" outlineLevelRow="1" outlineLevelCol="1"/>
  <cols>
    <col min="1" max="1" width="14.42578125" style="342" customWidth="1"/>
    <col min="2" max="2" width="15.42578125" style="306" customWidth="1"/>
    <col min="3" max="3" width="17.42578125" style="431" customWidth="1"/>
    <col min="4" max="4" width="11.140625" style="308" customWidth="1"/>
    <col min="5" max="5" width="21" style="11" customWidth="1"/>
    <col min="6" max="6" width="21" style="11" bestFit="1" customWidth="1"/>
    <col min="7" max="7" width="17.85546875" style="316" customWidth="1"/>
    <col min="8" max="8" width="20.140625" style="316" bestFit="1" customWidth="1"/>
    <col min="9" max="9" width="18.42578125" style="316" customWidth="1"/>
    <col min="10" max="10" width="22.28515625" style="316" bestFit="1" customWidth="1"/>
    <col min="11" max="11" width="13" style="316" customWidth="1" outlineLevel="1"/>
    <col min="12" max="12" width="10.85546875" style="316" customWidth="1" outlineLevel="1"/>
    <col min="13" max="13" width="12.140625" style="316" customWidth="1" outlineLevel="1"/>
    <col min="14" max="14" width="10.42578125" style="316" customWidth="1" outlineLevel="1"/>
    <col min="15" max="15" width="11.42578125" style="316" customWidth="1" outlineLevel="1"/>
    <col min="16" max="16" width="12.5703125" style="316" customWidth="1" outlineLevel="1"/>
    <col min="17" max="17" width="16.140625" style="11" customWidth="1"/>
    <col min="18" max="18" width="13.5703125" style="11" bestFit="1" customWidth="1"/>
    <col min="19" max="19" width="10.42578125" style="11" customWidth="1"/>
    <col min="20" max="20" width="11.5703125" style="11" customWidth="1"/>
    <col min="21" max="21" width="10.140625" style="316" customWidth="1"/>
    <col min="22" max="22" width="9.85546875" style="316" customWidth="1"/>
    <col min="23" max="23" width="17.42578125" style="316" customWidth="1"/>
    <col min="24" max="24" width="15.5703125" style="316" bestFit="1" customWidth="1"/>
    <col min="25" max="26" width="16.7109375" style="11" bestFit="1" customWidth="1"/>
    <col min="27" max="28" width="16.28515625" style="11" bestFit="1" customWidth="1"/>
    <col min="29" max="29" width="18" bestFit="1" customWidth="1"/>
    <col min="30" max="30" width="21" bestFit="1" customWidth="1"/>
    <col min="31" max="31" width="19.42578125" bestFit="1" customWidth="1"/>
    <col min="32" max="33" width="10.85546875" customWidth="1"/>
    <col min="34" max="34" width="19.42578125" customWidth="1"/>
    <col min="35" max="35" width="20.28515625" style="14" customWidth="1"/>
    <col min="36" max="16384" width="10.85546875" style="14"/>
  </cols>
  <sheetData>
    <row r="1" spans="1:35" ht="54.75" customHeight="1">
      <c r="A1" s="1" t="s">
        <v>0</v>
      </c>
      <c r="B1" s="2" t="s">
        <v>1</v>
      </c>
      <c r="C1" s="3"/>
      <c r="D1" s="4"/>
      <c r="E1" s="5"/>
      <c r="F1" s="5"/>
      <c r="G1" s="6"/>
      <c r="H1" s="6"/>
      <c r="I1" s="7"/>
      <c r="J1" s="7"/>
      <c r="K1" s="7"/>
      <c r="L1" s="7"/>
      <c r="M1" s="7"/>
      <c r="N1" s="7"/>
      <c r="O1" s="7"/>
      <c r="P1" s="7"/>
      <c r="Q1" s="8"/>
      <c r="R1" s="8"/>
      <c r="S1" s="8"/>
      <c r="T1" s="8"/>
      <c r="U1" s="9"/>
      <c r="V1" s="9"/>
      <c r="W1" s="9"/>
      <c r="X1" s="9"/>
      <c r="Y1" s="8"/>
      <c r="Z1" s="8"/>
      <c r="AA1" s="10"/>
      <c r="AC1" s="11"/>
      <c r="AD1" s="11"/>
      <c r="AE1" s="12" t="s">
        <v>2</v>
      </c>
      <c r="AF1" s="12" t="s">
        <v>3</v>
      </c>
      <c r="AG1" s="12" t="s">
        <v>4</v>
      </c>
      <c r="AH1" s="13" t="s">
        <v>5</v>
      </c>
      <c r="AI1" s="13" t="s">
        <v>6</v>
      </c>
    </row>
    <row r="2" spans="1:35" s="18" customFormat="1" ht="15.95" customHeight="1">
      <c r="A2" s="15"/>
      <c r="B2" s="16"/>
      <c r="C2" s="17"/>
      <c r="E2" s="19"/>
      <c r="F2" s="20"/>
      <c r="G2" s="20"/>
      <c r="H2" s="20"/>
      <c r="I2" s="20"/>
      <c r="J2" s="21"/>
      <c r="K2" s="21"/>
      <c r="L2" s="21"/>
      <c r="M2" s="21"/>
      <c r="N2" s="21"/>
      <c r="O2" s="21"/>
      <c r="T2" s="22"/>
      <c r="V2" s="23"/>
      <c r="W2" s="24"/>
      <c r="X2" s="24"/>
      <c r="Y2" s="24"/>
      <c r="Z2" s="24"/>
      <c r="AA2"/>
      <c r="AB2"/>
      <c r="AC2"/>
      <c r="AD2" s="25" t="s">
        <v>7</v>
      </c>
      <c r="AE2" s="26">
        <f>SUMIF($A$11:$A$15,"T I Bis a + V",$V$11:$V$15)</f>
        <v>0</v>
      </c>
      <c r="AF2" s="27">
        <f>SUMIF(A19:A23,"T I Bis A + V",V19:V23)</f>
        <v>5</v>
      </c>
      <c r="AG2" s="27">
        <f>SUMIF($A$27:$A$29,"T I Bis A + V",$W$27:$W$29)</f>
        <v>0</v>
      </c>
      <c r="AH2" s="28" t="str">
        <f>IF((AF2+AF3)/AF7&gt;30%,"conforme","non conforme")</f>
        <v>conforme</v>
      </c>
    </row>
    <row r="3" spans="1:35" s="18" customFormat="1" ht="15.95" customHeight="1">
      <c r="A3" s="15"/>
      <c r="B3" s="16"/>
      <c r="C3" s="17"/>
      <c r="E3" s="19"/>
      <c r="F3" s="29"/>
      <c r="G3" s="29"/>
      <c r="H3" s="29"/>
      <c r="I3" s="29"/>
      <c r="J3" s="21"/>
      <c r="K3" s="21"/>
      <c r="L3" s="21"/>
      <c r="M3" s="21"/>
      <c r="N3" s="21"/>
      <c r="O3" s="21"/>
      <c r="T3" s="22"/>
      <c r="V3" s="23"/>
      <c r="W3" s="24"/>
      <c r="X3" s="24"/>
      <c r="Y3" s="24"/>
      <c r="Z3" s="24"/>
      <c r="AA3"/>
      <c r="AB3"/>
      <c r="AC3"/>
      <c r="AD3" s="25" t="s">
        <v>8</v>
      </c>
      <c r="AE3" s="26">
        <f>SUMIF($A$11:$A$15,"T II +V a",$V$11:$V$15)</f>
        <v>0</v>
      </c>
      <c r="AF3" s="27">
        <f>SUMIF($A$19:$A$23,"T II +V a",$V$19:$V$23)</f>
        <v>6</v>
      </c>
      <c r="AG3" s="27">
        <f>SUMIF($A$27:$A$29,"T II +V a",$W$27:$W$29)</f>
        <v>0</v>
      </c>
      <c r="AH3"/>
    </row>
    <row r="4" spans="1:35" s="18" customFormat="1" ht="15.95" customHeight="1">
      <c r="A4" s="15"/>
      <c r="B4" s="16"/>
      <c r="C4" s="17"/>
      <c r="E4" s="19"/>
      <c r="F4" s="29"/>
      <c r="G4" s="29"/>
      <c r="H4" s="29"/>
      <c r="I4" s="29"/>
      <c r="J4" s="21"/>
      <c r="K4" s="21"/>
      <c r="L4" s="21"/>
      <c r="M4" s="21"/>
      <c r="N4" s="21"/>
      <c r="O4" s="21"/>
      <c r="T4" s="22"/>
      <c r="V4" s="23"/>
      <c r="W4" s="24"/>
      <c r="X4" s="24"/>
      <c r="Y4" s="24"/>
      <c r="Z4" s="24"/>
      <c r="AA4"/>
      <c r="AB4"/>
      <c r="AC4"/>
      <c r="AD4" s="25" t="s">
        <v>9</v>
      </c>
      <c r="AE4" s="26">
        <f>SUMIF($A$11:$A$15,"T III +V a",$V$11:$V$15)</f>
        <v>0</v>
      </c>
      <c r="AF4" s="27">
        <f>SUMIF($A$19:$A$23,"T III +V a",$V$19:$V$23)</f>
        <v>15</v>
      </c>
      <c r="AG4" s="27">
        <f>SUMIF($A$27:$A$29,"T III +V a",$W$27:$W$29)</f>
        <v>0</v>
      </c>
      <c r="AH4"/>
    </row>
    <row r="5" spans="1:35" s="18" customFormat="1" ht="15.95" customHeight="1">
      <c r="A5" s="15"/>
      <c r="B5" s="16"/>
      <c r="C5" s="17"/>
      <c r="E5" s="19"/>
      <c r="F5" s="29"/>
      <c r="G5" s="29"/>
      <c r="H5" s="29"/>
      <c r="I5" s="29"/>
      <c r="J5" s="21"/>
      <c r="K5" s="21"/>
      <c r="L5" s="21"/>
      <c r="M5" s="21"/>
      <c r="N5" s="21"/>
      <c r="O5" s="21"/>
      <c r="T5" s="22"/>
      <c r="V5" s="23"/>
      <c r="W5" s="24"/>
      <c r="X5" s="24"/>
      <c r="Y5" s="24"/>
      <c r="Z5" s="24"/>
      <c r="AA5"/>
      <c r="AB5"/>
      <c r="AC5"/>
      <c r="AD5" s="25" t="s">
        <v>10</v>
      </c>
      <c r="AE5" s="26">
        <f>SUMIF($A$11:$A$15,"T IV + V a",$V$11:$V$15)</f>
        <v>0</v>
      </c>
      <c r="AF5" s="27">
        <f>SUMIF($A$19:$A$23,"T IV + V a",$V$19:$V$23)</f>
        <v>5</v>
      </c>
      <c r="AG5" s="27">
        <f>SUMIF($A$27:$A$29,"T IV + V a",$W$27:$W$29)</f>
        <v>0</v>
      </c>
      <c r="AH5"/>
    </row>
    <row r="6" spans="1:35" ht="15.95" customHeight="1">
      <c r="A6" s="30"/>
      <c r="B6" s="31"/>
      <c r="C6" s="31"/>
      <c r="D6" s="32"/>
      <c r="E6" s="32"/>
      <c r="F6" s="32"/>
      <c r="G6" s="32"/>
      <c r="H6" s="32"/>
      <c r="I6" s="32"/>
      <c r="J6" s="33"/>
      <c r="K6" s="33"/>
      <c r="L6" s="33"/>
      <c r="M6" s="33"/>
      <c r="N6" s="33"/>
      <c r="O6" s="33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/>
      <c r="AB6"/>
      <c r="AD6" s="25" t="s">
        <v>11</v>
      </c>
      <c r="AE6" s="26">
        <f>SUMIF($A$11:$A$15,"T V +V a",$V$11:$V$15)</f>
        <v>0</v>
      </c>
      <c r="AF6" s="27">
        <f>SUMIF($A$19:$A$23,"T V +V a",$V$19:$V$23)</f>
        <v>4</v>
      </c>
      <c r="AG6" s="27">
        <f>SUMIF($A$27:$A$29,"T V +V a",$W$27:$W$29)</f>
        <v>0</v>
      </c>
    </row>
    <row r="7" spans="1:35" ht="15.95" customHeight="1">
      <c r="A7" s="30" t="s">
        <v>12</v>
      </c>
      <c r="B7" s="34"/>
      <c r="C7" s="35"/>
      <c r="D7" s="32"/>
      <c r="E7" s="32"/>
      <c r="F7" s="32"/>
      <c r="G7" s="33"/>
      <c r="H7" s="33"/>
      <c r="I7" s="33"/>
      <c r="J7" s="33"/>
      <c r="K7" s="33"/>
      <c r="L7" s="33"/>
      <c r="M7" s="33"/>
      <c r="N7" s="33"/>
      <c r="O7" s="33"/>
      <c r="P7" s="33"/>
      <c r="Q7" s="32"/>
      <c r="R7" s="32"/>
      <c r="S7" s="32"/>
      <c r="T7" s="32"/>
      <c r="U7" s="33"/>
      <c r="V7" s="33"/>
      <c r="W7" s="33"/>
      <c r="X7" s="33"/>
      <c r="Y7" s="32"/>
      <c r="Z7" s="32"/>
      <c r="AA7"/>
      <c r="AB7"/>
      <c r="AE7" s="36">
        <f>SUM(AE2:AE6)</f>
        <v>0</v>
      </c>
      <c r="AF7" s="36">
        <f t="shared" ref="AF7:AG7" si="0">SUM(AF2:AF6)</f>
        <v>35</v>
      </c>
      <c r="AG7" s="36">
        <f t="shared" si="0"/>
        <v>0</v>
      </c>
    </row>
    <row r="8" spans="1:35" s="18" customFormat="1" ht="15.95" customHeight="1">
      <c r="A8" s="37" t="s">
        <v>13</v>
      </c>
      <c r="B8" s="38"/>
      <c r="C8" s="38"/>
      <c r="D8" s="38"/>
      <c r="E8" s="39"/>
      <c r="F8" s="39"/>
      <c r="G8" s="39"/>
      <c r="H8" s="40" t="s">
        <v>14</v>
      </c>
      <c r="I8" s="40" t="s">
        <v>15</v>
      </c>
      <c r="J8" s="38" t="s">
        <v>16</v>
      </c>
      <c r="K8" s="41" t="s">
        <v>17</v>
      </c>
      <c r="L8" s="41"/>
      <c r="M8" s="41"/>
      <c r="N8" s="42" t="s">
        <v>18</v>
      </c>
      <c r="O8" s="42"/>
      <c r="P8" s="42"/>
      <c r="Q8" s="38" t="s">
        <v>19</v>
      </c>
      <c r="R8" s="38" t="s">
        <v>20</v>
      </c>
      <c r="S8" s="38" t="s">
        <v>21</v>
      </c>
      <c r="T8" s="38" t="s">
        <v>22</v>
      </c>
      <c r="U8" s="38" t="s">
        <v>23</v>
      </c>
      <c r="V8" s="43" t="s">
        <v>24</v>
      </c>
      <c r="W8" s="44" t="s">
        <v>25</v>
      </c>
      <c r="X8" s="45" t="s">
        <v>26</v>
      </c>
      <c r="Y8" s="45"/>
      <c r="Z8" s="45"/>
      <c r="AA8" s="45"/>
      <c r="AB8" s="45"/>
      <c r="AC8" s="46"/>
      <c r="AD8"/>
      <c r="AE8"/>
      <c r="AF8"/>
      <c r="AG8"/>
      <c r="AH8"/>
      <c r="AI8"/>
    </row>
    <row r="9" spans="1:35" s="64" customFormat="1" ht="37.15" customHeight="1">
      <c r="A9" s="47" t="s">
        <v>27</v>
      </c>
      <c r="B9" s="48" t="s">
        <v>28</v>
      </c>
      <c r="C9" s="48" t="s">
        <v>29</v>
      </c>
      <c r="D9" s="49" t="s">
        <v>30</v>
      </c>
      <c r="E9" s="50" t="s">
        <v>31</v>
      </c>
      <c r="F9" s="49" t="s">
        <v>32</v>
      </c>
      <c r="G9" s="48" t="s">
        <v>33</v>
      </c>
      <c r="H9" s="51" t="s">
        <v>34</v>
      </c>
      <c r="I9" s="52" t="s">
        <v>35</v>
      </c>
      <c r="J9" s="53" t="s">
        <v>36</v>
      </c>
      <c r="K9" s="54" t="s">
        <v>37</v>
      </c>
      <c r="L9" s="54" t="s">
        <v>38</v>
      </c>
      <c r="M9" s="55" t="s">
        <v>39</v>
      </c>
      <c r="N9" s="54" t="s">
        <v>40</v>
      </c>
      <c r="O9" s="56" t="s">
        <v>41</v>
      </c>
      <c r="P9" s="55" t="s">
        <v>42</v>
      </c>
      <c r="Q9" s="57" t="s">
        <v>17</v>
      </c>
      <c r="R9" s="58" t="s">
        <v>43</v>
      </c>
      <c r="S9" s="59" t="s">
        <v>18</v>
      </c>
      <c r="T9" s="60" t="s">
        <v>44</v>
      </c>
      <c r="U9" s="61" t="s">
        <v>45</v>
      </c>
      <c r="V9" s="47"/>
      <c r="W9" s="62" t="s">
        <v>46</v>
      </c>
      <c r="X9" s="53" t="s">
        <v>47</v>
      </c>
      <c r="Y9" s="53" t="s">
        <v>48</v>
      </c>
      <c r="Z9" s="53" t="s">
        <v>49</v>
      </c>
      <c r="AA9" s="63" t="s">
        <v>21</v>
      </c>
      <c r="AB9" s="63" t="s">
        <v>22</v>
      </c>
      <c r="AC9" s="61" t="s">
        <v>50</v>
      </c>
      <c r="AD9"/>
      <c r="AE9"/>
      <c r="AF9"/>
      <c r="AG9"/>
      <c r="AH9"/>
      <c r="AI9"/>
    </row>
    <row r="10" spans="1:35" ht="15.95" customHeight="1">
      <c r="A10" s="65"/>
      <c r="B10" s="66"/>
      <c r="C10" s="67"/>
      <c r="D10" s="68" t="s">
        <v>2</v>
      </c>
      <c r="E10" s="69"/>
      <c r="F10" s="69"/>
      <c r="G10" s="70"/>
      <c r="H10" s="71" t="s">
        <v>51</v>
      </c>
      <c r="I10" s="72" t="s">
        <v>52</v>
      </c>
      <c r="J10" s="73"/>
      <c r="K10" s="74"/>
      <c r="L10" s="74"/>
      <c r="M10" s="75" t="s">
        <v>53</v>
      </c>
      <c r="N10" s="74"/>
      <c r="O10" s="74"/>
      <c r="P10" s="75" t="s">
        <v>53</v>
      </c>
      <c r="Q10" s="76">
        <v>0.5</v>
      </c>
      <c r="R10" s="77"/>
      <c r="S10" s="76">
        <v>0.5</v>
      </c>
      <c r="T10" s="78">
        <v>0.5</v>
      </c>
      <c r="U10" s="79"/>
      <c r="V10" s="80"/>
      <c r="W10" s="81"/>
      <c r="X10" s="73"/>
      <c r="Y10" s="73"/>
      <c r="Z10" s="73"/>
      <c r="AA10" s="70"/>
      <c r="AB10" s="70"/>
      <c r="AC10" s="79"/>
      <c r="AI10"/>
    </row>
    <row r="11" spans="1:35" ht="15.95" customHeight="1" outlineLevel="1">
      <c r="A11" s="82" t="s">
        <v>7</v>
      </c>
      <c r="B11" s="83" t="s">
        <v>54</v>
      </c>
      <c r="C11" s="84" t="s">
        <v>55</v>
      </c>
      <c r="D11" s="83" t="s">
        <v>56</v>
      </c>
      <c r="E11" s="85"/>
      <c r="F11" s="86"/>
      <c r="G11" s="87"/>
      <c r="H11" s="88"/>
      <c r="I11" s="86"/>
      <c r="J11" s="89">
        <f t="shared" ref="J11:J15" si="1">H11+I11</f>
        <v>0</v>
      </c>
      <c r="K11" s="90"/>
      <c r="L11" s="90"/>
      <c r="M11" s="91">
        <f t="shared" ref="M11:M15" si="2">K11+L11</f>
        <v>0</v>
      </c>
      <c r="N11" s="92"/>
      <c r="O11" s="93"/>
      <c r="P11" s="91">
        <f t="shared" ref="P11:P15" si="3">N11+O11</f>
        <v>0</v>
      </c>
      <c r="Q11" s="94">
        <f t="shared" ref="Q11:Q15" si="4">M11*$Q$10</f>
        <v>0</v>
      </c>
      <c r="R11" s="95">
        <f t="shared" ref="R11:R15" si="5">J11+Q11</f>
        <v>0</v>
      </c>
      <c r="S11" s="96">
        <f t="shared" ref="S11:S15" si="6">P11*$S$10</f>
        <v>0</v>
      </c>
      <c r="T11" s="97">
        <f>IF(S.LCR=0,0,S.LCR/(NbreLLS+NbreLLTS+NbrePLS)*$T$10)</f>
        <v>0</v>
      </c>
      <c r="U11" s="98">
        <f t="shared" ref="U11:U15" si="7">J11+Q11+S11+T11</f>
        <v>0</v>
      </c>
      <c r="V11" s="99"/>
      <c r="W11" s="100">
        <f t="shared" ref="W11:W15" si="8">V11</f>
        <v>0</v>
      </c>
      <c r="X11" s="101">
        <f t="shared" ref="X11:X15" si="9">J11*$V11</f>
        <v>0</v>
      </c>
      <c r="Y11" s="101">
        <f t="shared" ref="Y11:AC15" si="10">Q11*$V11</f>
        <v>0</v>
      </c>
      <c r="Z11" s="101">
        <f t="shared" si="10"/>
        <v>0</v>
      </c>
      <c r="AA11" s="101">
        <f t="shared" si="10"/>
        <v>0</v>
      </c>
      <c r="AB11" s="101">
        <f t="shared" si="10"/>
        <v>0</v>
      </c>
      <c r="AC11" s="102">
        <f t="shared" si="10"/>
        <v>0</v>
      </c>
      <c r="AI11"/>
    </row>
    <row r="12" spans="1:35" ht="15.95" customHeight="1" outlineLevel="1">
      <c r="A12" s="103" t="s">
        <v>8</v>
      </c>
      <c r="B12" s="104" t="s">
        <v>57</v>
      </c>
      <c r="C12" s="105" t="s">
        <v>58</v>
      </c>
      <c r="D12" s="104" t="s">
        <v>59</v>
      </c>
      <c r="E12" s="106"/>
      <c r="F12" s="107"/>
      <c r="G12" s="108"/>
      <c r="H12" s="109"/>
      <c r="I12" s="107"/>
      <c r="J12" s="110">
        <f t="shared" si="1"/>
        <v>0</v>
      </c>
      <c r="K12" s="111"/>
      <c r="L12" s="111"/>
      <c r="M12" s="112">
        <f t="shared" si="2"/>
        <v>0</v>
      </c>
      <c r="N12" s="113"/>
      <c r="O12" s="114"/>
      <c r="P12" s="112">
        <f t="shared" si="3"/>
        <v>0</v>
      </c>
      <c r="Q12" s="115">
        <f t="shared" si="4"/>
        <v>0</v>
      </c>
      <c r="R12" s="116">
        <f t="shared" si="5"/>
        <v>0</v>
      </c>
      <c r="S12" s="117">
        <f t="shared" si="6"/>
        <v>0</v>
      </c>
      <c r="T12" s="118">
        <f>IF(S.LCR=0,0,S.LCR/(NbreLLS+NbreLLTS+NbrePLS)*$T$10)</f>
        <v>0</v>
      </c>
      <c r="U12" s="119">
        <f t="shared" si="7"/>
        <v>0</v>
      </c>
      <c r="V12" s="120"/>
      <c r="W12" s="121">
        <f t="shared" si="8"/>
        <v>0</v>
      </c>
      <c r="X12" s="122">
        <f t="shared" si="9"/>
        <v>0</v>
      </c>
      <c r="Y12" s="122">
        <f t="shared" si="10"/>
        <v>0</v>
      </c>
      <c r="Z12" s="122">
        <f t="shared" si="10"/>
        <v>0</v>
      </c>
      <c r="AA12" s="122">
        <f t="shared" si="10"/>
        <v>0</v>
      </c>
      <c r="AB12" s="122">
        <f t="shared" si="10"/>
        <v>0</v>
      </c>
      <c r="AC12" s="123">
        <f t="shared" si="10"/>
        <v>0</v>
      </c>
      <c r="AI12"/>
    </row>
    <row r="13" spans="1:35" ht="15.95" customHeight="1" outlineLevel="1">
      <c r="A13" s="124" t="s">
        <v>9</v>
      </c>
      <c r="B13" s="125" t="s">
        <v>60</v>
      </c>
      <c r="C13" s="126" t="s">
        <v>61</v>
      </c>
      <c r="D13" s="125" t="s">
        <v>62</v>
      </c>
      <c r="E13" s="127"/>
      <c r="F13" s="128"/>
      <c r="G13" s="129"/>
      <c r="H13" s="130"/>
      <c r="I13" s="128"/>
      <c r="J13" s="131">
        <f t="shared" si="1"/>
        <v>0</v>
      </c>
      <c r="K13" s="132"/>
      <c r="L13" s="132"/>
      <c r="M13" s="133">
        <f t="shared" si="2"/>
        <v>0</v>
      </c>
      <c r="N13" s="134"/>
      <c r="O13" s="135"/>
      <c r="P13" s="133">
        <f t="shared" si="3"/>
        <v>0</v>
      </c>
      <c r="Q13" s="136">
        <f t="shared" si="4"/>
        <v>0</v>
      </c>
      <c r="R13" s="137">
        <f t="shared" si="5"/>
        <v>0</v>
      </c>
      <c r="S13" s="138">
        <f t="shared" si="6"/>
        <v>0</v>
      </c>
      <c r="T13" s="139">
        <f>IF(S.LCR=0,0,S.LCR/(NbreLLS+NbreLLTS+NbrePLS)*$T$10)</f>
        <v>0</v>
      </c>
      <c r="U13" s="140">
        <f t="shared" si="7"/>
        <v>0</v>
      </c>
      <c r="V13" s="141"/>
      <c r="W13" s="142">
        <f t="shared" si="8"/>
        <v>0</v>
      </c>
      <c r="X13" s="143">
        <f t="shared" si="9"/>
        <v>0</v>
      </c>
      <c r="Y13" s="143">
        <f t="shared" si="10"/>
        <v>0</v>
      </c>
      <c r="Z13" s="143">
        <f t="shared" si="10"/>
        <v>0</v>
      </c>
      <c r="AA13" s="143">
        <f t="shared" si="10"/>
        <v>0</v>
      </c>
      <c r="AB13" s="143">
        <f t="shared" si="10"/>
        <v>0</v>
      </c>
      <c r="AC13" s="144">
        <f t="shared" si="10"/>
        <v>0</v>
      </c>
      <c r="AI13"/>
    </row>
    <row r="14" spans="1:35" ht="15.95" customHeight="1" outlineLevel="1">
      <c r="A14" s="145" t="s">
        <v>10</v>
      </c>
      <c r="B14" s="146" t="s">
        <v>63</v>
      </c>
      <c r="C14" s="147" t="s">
        <v>64</v>
      </c>
      <c r="D14" s="146" t="s">
        <v>65</v>
      </c>
      <c r="E14" s="148"/>
      <c r="F14" s="149"/>
      <c r="G14" s="150"/>
      <c r="H14" s="151"/>
      <c r="I14" s="149"/>
      <c r="J14" s="152">
        <f t="shared" si="1"/>
        <v>0</v>
      </c>
      <c r="K14" s="153"/>
      <c r="L14" s="153"/>
      <c r="M14" s="154">
        <f t="shared" si="2"/>
        <v>0</v>
      </c>
      <c r="N14" s="155"/>
      <c r="O14" s="156"/>
      <c r="P14" s="154">
        <f t="shared" si="3"/>
        <v>0</v>
      </c>
      <c r="Q14" s="157">
        <f t="shared" si="4"/>
        <v>0</v>
      </c>
      <c r="R14" s="158">
        <f t="shared" si="5"/>
        <v>0</v>
      </c>
      <c r="S14" s="159">
        <f t="shared" si="6"/>
        <v>0</v>
      </c>
      <c r="T14" s="160">
        <f>IF(S.LCR=0,0,S.LCR/(NbreLLS+NbreLLTS+NbrePLS)*$T$10)</f>
        <v>0</v>
      </c>
      <c r="U14" s="161">
        <f t="shared" si="7"/>
        <v>0</v>
      </c>
      <c r="V14" s="162"/>
      <c r="W14" s="163">
        <f t="shared" si="8"/>
        <v>0</v>
      </c>
      <c r="X14" s="164">
        <f t="shared" si="9"/>
        <v>0</v>
      </c>
      <c r="Y14" s="164">
        <f t="shared" si="10"/>
        <v>0</v>
      </c>
      <c r="Z14" s="164">
        <f t="shared" si="10"/>
        <v>0</v>
      </c>
      <c r="AA14" s="164">
        <f t="shared" si="10"/>
        <v>0</v>
      </c>
      <c r="AB14" s="164">
        <f t="shared" si="10"/>
        <v>0</v>
      </c>
      <c r="AC14" s="165">
        <f t="shared" si="10"/>
        <v>0</v>
      </c>
      <c r="AI14"/>
    </row>
    <row r="15" spans="1:35" s="188" customFormat="1" ht="15.95" customHeight="1" outlineLevel="1">
      <c r="A15" s="166" t="s">
        <v>11</v>
      </c>
      <c r="B15" s="167" t="s">
        <v>66</v>
      </c>
      <c r="C15" s="168" t="s">
        <v>67</v>
      </c>
      <c r="D15" s="167" t="s">
        <v>68</v>
      </c>
      <c r="E15" s="169"/>
      <c r="F15" s="170"/>
      <c r="G15" s="171"/>
      <c r="H15" s="172"/>
      <c r="I15" s="173"/>
      <c r="J15" s="174">
        <f t="shared" si="1"/>
        <v>0</v>
      </c>
      <c r="K15" s="175"/>
      <c r="L15" s="175"/>
      <c r="M15" s="176">
        <f t="shared" si="2"/>
        <v>0</v>
      </c>
      <c r="N15" s="177"/>
      <c r="O15" s="178"/>
      <c r="P15" s="176">
        <f t="shared" si="3"/>
        <v>0</v>
      </c>
      <c r="Q15" s="179">
        <f t="shared" si="4"/>
        <v>0</v>
      </c>
      <c r="R15" s="180">
        <f t="shared" si="5"/>
        <v>0</v>
      </c>
      <c r="S15" s="181">
        <f t="shared" si="6"/>
        <v>0</v>
      </c>
      <c r="T15" s="182">
        <f>IF(S.LCR=0,0,S.LCR/(NbreLLS+NbreLLTS+NbrePLS)*$T$10)</f>
        <v>0</v>
      </c>
      <c r="U15" s="183">
        <f t="shared" si="7"/>
        <v>0</v>
      </c>
      <c r="V15" s="184"/>
      <c r="W15" s="185">
        <f t="shared" si="8"/>
        <v>0</v>
      </c>
      <c r="X15" s="186">
        <f t="shared" si="9"/>
        <v>0</v>
      </c>
      <c r="Y15" s="186">
        <f t="shared" si="10"/>
        <v>0</v>
      </c>
      <c r="Z15" s="186">
        <f t="shared" si="10"/>
        <v>0</v>
      </c>
      <c r="AA15" s="186">
        <f t="shared" si="10"/>
        <v>0</v>
      </c>
      <c r="AB15" s="186">
        <f t="shared" si="10"/>
        <v>0</v>
      </c>
      <c r="AC15" s="187">
        <f t="shared" si="10"/>
        <v>0</v>
      </c>
      <c r="AD15"/>
      <c r="AE15"/>
      <c r="AF15"/>
      <c r="AG15"/>
      <c r="AH15"/>
      <c r="AI15"/>
    </row>
    <row r="16" spans="1:35" s="205" customFormat="1" ht="15.95" customHeight="1" thickBot="1">
      <c r="A16" s="189" t="s">
        <v>69</v>
      </c>
      <c r="B16" s="190"/>
      <c r="C16" s="191"/>
      <c r="D16" s="192"/>
      <c r="E16" s="193"/>
      <c r="F16" s="192"/>
      <c r="G16" s="192"/>
      <c r="H16" s="194"/>
      <c r="I16" s="194"/>
      <c r="J16" s="195" t="e">
        <f>SH.LLS/NbreLLS</f>
        <v>#DIV/0!</v>
      </c>
      <c r="K16" s="196"/>
      <c r="L16" s="196"/>
      <c r="M16" s="196"/>
      <c r="N16" s="196"/>
      <c r="O16" s="196"/>
      <c r="P16" s="196"/>
      <c r="Q16" s="197"/>
      <c r="R16" s="198" t="e">
        <f>SU.LLS/NbreLLS</f>
        <v>#DIV/0!</v>
      </c>
      <c r="S16" s="199"/>
      <c r="T16" s="199"/>
      <c r="U16" s="195" t="e">
        <f>SF.LLS/NbreLLS</f>
        <v>#DIV/0!</v>
      </c>
      <c r="V16" s="200">
        <f t="shared" ref="V16:AC16" si="11">SUM(V11:V15)</f>
        <v>0</v>
      </c>
      <c r="W16" s="201">
        <f t="shared" si="11"/>
        <v>0</v>
      </c>
      <c r="X16" s="202">
        <f t="shared" si="11"/>
        <v>0</v>
      </c>
      <c r="Y16" s="203">
        <f t="shared" si="11"/>
        <v>0</v>
      </c>
      <c r="Z16" s="203">
        <f t="shared" si="11"/>
        <v>0</v>
      </c>
      <c r="AA16" s="203">
        <f t="shared" si="11"/>
        <v>0</v>
      </c>
      <c r="AB16" s="203">
        <f t="shared" si="11"/>
        <v>0</v>
      </c>
      <c r="AC16" s="204">
        <f t="shared" si="11"/>
        <v>0</v>
      </c>
      <c r="AD16"/>
      <c r="AE16"/>
      <c r="AF16"/>
      <c r="AG16"/>
      <c r="AH16"/>
      <c r="AI16"/>
    </row>
    <row r="17" spans="1:16384" ht="15.95" customHeight="1" thickBot="1">
      <c r="A17" s="206"/>
      <c r="B17" s="207"/>
      <c r="C17" s="208"/>
      <c r="D17" s="208"/>
      <c r="E17" s="209"/>
      <c r="F17" s="208"/>
      <c r="G17" s="208"/>
      <c r="H17" s="209"/>
      <c r="I17" s="209"/>
      <c r="J17" s="209"/>
      <c r="K17" s="210"/>
      <c r="L17" s="210"/>
      <c r="M17" s="210"/>
      <c r="N17" s="210"/>
      <c r="O17" s="210"/>
      <c r="P17" s="210"/>
      <c r="Q17" s="209"/>
      <c r="R17" s="211"/>
      <c r="S17" s="212"/>
      <c r="T17" s="213"/>
      <c r="U17" s="211"/>
      <c r="V17" s="211"/>
      <c r="W17" s="214"/>
      <c r="X17" s="209"/>
      <c r="Y17" s="209"/>
      <c r="Z17" s="209"/>
      <c r="AA17" s="209"/>
      <c r="AB17" s="209"/>
      <c r="AC17" s="215"/>
      <c r="AI17"/>
    </row>
    <row r="18" spans="1:16384" ht="15.95" customHeight="1">
      <c r="A18" s="65"/>
      <c r="B18" s="216"/>
      <c r="C18" s="67"/>
      <c r="D18" s="68" t="s">
        <v>3</v>
      </c>
      <c r="E18" s="69"/>
      <c r="F18" s="69"/>
      <c r="G18" s="70"/>
      <c r="H18" s="217"/>
      <c r="I18" s="218"/>
      <c r="J18" s="67"/>
      <c r="K18" s="74"/>
      <c r="L18" s="74"/>
      <c r="M18" s="75" t="s">
        <v>53</v>
      </c>
      <c r="N18" s="74"/>
      <c r="O18" s="74"/>
      <c r="P18" s="219" t="s">
        <v>53</v>
      </c>
      <c r="Q18" s="72"/>
      <c r="R18" s="220"/>
      <c r="S18" s="221"/>
      <c r="T18" s="222"/>
      <c r="U18" s="79"/>
      <c r="V18" s="223"/>
      <c r="W18" s="224"/>
      <c r="X18" s="73"/>
      <c r="Y18" s="73"/>
      <c r="Z18" s="73"/>
      <c r="AA18" s="70"/>
      <c r="AB18" s="70"/>
      <c r="AC18" s="79"/>
      <c r="AE18" s="14"/>
      <c r="AF18" s="14"/>
      <c r="AG18" s="14"/>
      <c r="AH18" s="14"/>
    </row>
    <row r="19" spans="1:16384" ht="15.95" customHeight="1" outlineLevel="1">
      <c r="A19" s="82" t="s">
        <v>7</v>
      </c>
      <c r="B19" s="83" t="s">
        <v>54</v>
      </c>
      <c r="C19" s="84" t="s">
        <v>55</v>
      </c>
      <c r="D19" s="83" t="s">
        <v>56</v>
      </c>
      <c r="E19" s="85"/>
      <c r="F19" s="86"/>
      <c r="G19" s="87"/>
      <c r="H19" s="88">
        <v>30</v>
      </c>
      <c r="I19" s="86"/>
      <c r="J19" s="89">
        <f t="shared" ref="J19:J23" si="12">H19+I19</f>
        <v>30</v>
      </c>
      <c r="K19" s="90"/>
      <c r="L19" s="90"/>
      <c r="M19" s="91">
        <f t="shared" ref="M19:M23" si="13">K19+L19</f>
        <v>0</v>
      </c>
      <c r="N19" s="92">
        <v>25</v>
      </c>
      <c r="O19" s="93"/>
      <c r="P19" s="91">
        <f t="shared" ref="P19:P23" si="14">N19+O19</f>
        <v>25</v>
      </c>
      <c r="Q19" s="94">
        <f t="shared" ref="Q19:Q23" si="15">M19*$Q$10</f>
        <v>0</v>
      </c>
      <c r="R19" s="95">
        <f t="shared" ref="R19:R23" si="16">J19+Q19</f>
        <v>30</v>
      </c>
      <c r="S19" s="96">
        <f t="shared" ref="S19:S23" si="17">P19*$S$10</f>
        <v>12.5</v>
      </c>
      <c r="T19" s="97">
        <f>IF(S.LCR=0,0,S.LCR/(NbreLLS+NbreLLTS+NbrePLS)*$T$10)</f>
        <v>0</v>
      </c>
      <c r="U19" s="98">
        <f t="shared" ref="U19:U23" si="18">J19+Q19+S19+T19</f>
        <v>42.5</v>
      </c>
      <c r="V19" s="225">
        <v>5</v>
      </c>
      <c r="W19" s="226">
        <f t="shared" ref="W19:W23" si="19">V19</f>
        <v>5</v>
      </c>
      <c r="X19" s="101">
        <f t="shared" ref="X19:X23" si="20">J19*$V19</f>
        <v>150</v>
      </c>
      <c r="Y19" s="101">
        <f t="shared" ref="Y19:AC23" si="21">Q19*$V19</f>
        <v>0</v>
      </c>
      <c r="Z19" s="101">
        <f t="shared" si="21"/>
        <v>150</v>
      </c>
      <c r="AA19" s="101">
        <f t="shared" si="21"/>
        <v>62.5</v>
      </c>
      <c r="AB19" s="101">
        <f t="shared" si="21"/>
        <v>0</v>
      </c>
      <c r="AC19" s="102">
        <f t="shared" si="21"/>
        <v>212.5</v>
      </c>
      <c r="AE19" s="14"/>
      <c r="AF19" s="14"/>
      <c r="AG19" s="14"/>
      <c r="AH19" s="14"/>
    </row>
    <row r="20" spans="1:16384" ht="15.95" customHeight="1" outlineLevel="1">
      <c r="A20" s="103" t="s">
        <v>8</v>
      </c>
      <c r="B20" s="104" t="s">
        <v>57</v>
      </c>
      <c r="C20" s="105" t="s">
        <v>58</v>
      </c>
      <c r="D20" s="104" t="s">
        <v>59</v>
      </c>
      <c r="E20" s="106"/>
      <c r="F20" s="107"/>
      <c r="G20" s="108"/>
      <c r="H20" s="109">
        <v>46</v>
      </c>
      <c r="I20" s="107"/>
      <c r="J20" s="110">
        <f t="shared" si="12"/>
        <v>46</v>
      </c>
      <c r="K20" s="111"/>
      <c r="L20" s="111"/>
      <c r="M20" s="112">
        <f t="shared" si="13"/>
        <v>0</v>
      </c>
      <c r="N20" s="113">
        <v>25</v>
      </c>
      <c r="O20" s="114"/>
      <c r="P20" s="112">
        <f t="shared" si="14"/>
        <v>25</v>
      </c>
      <c r="Q20" s="115">
        <f t="shared" si="15"/>
        <v>0</v>
      </c>
      <c r="R20" s="116">
        <f t="shared" si="16"/>
        <v>46</v>
      </c>
      <c r="S20" s="117">
        <f t="shared" si="17"/>
        <v>12.5</v>
      </c>
      <c r="T20" s="118">
        <f>IF(S.LCR=0,0,S.LCR/(NbreLLS+NbreLLTS+NbrePLS)*$T$10)</f>
        <v>0</v>
      </c>
      <c r="U20" s="119">
        <f t="shared" si="18"/>
        <v>58.5</v>
      </c>
      <c r="V20" s="227">
        <v>6</v>
      </c>
      <c r="W20" s="228">
        <f t="shared" si="19"/>
        <v>6</v>
      </c>
      <c r="X20" s="122">
        <f t="shared" si="20"/>
        <v>276</v>
      </c>
      <c r="Y20" s="122">
        <f t="shared" si="21"/>
        <v>0</v>
      </c>
      <c r="Z20" s="122">
        <f t="shared" si="21"/>
        <v>276</v>
      </c>
      <c r="AA20" s="122">
        <f t="shared" si="21"/>
        <v>75</v>
      </c>
      <c r="AB20" s="122">
        <f t="shared" si="21"/>
        <v>0</v>
      </c>
      <c r="AC20" s="123">
        <f t="shared" si="21"/>
        <v>351</v>
      </c>
      <c r="AE20" s="14"/>
      <c r="AF20" s="14"/>
      <c r="AG20" s="14"/>
      <c r="AH20" s="14"/>
    </row>
    <row r="21" spans="1:16384" ht="15.95" customHeight="1" outlineLevel="1">
      <c r="A21" s="124" t="s">
        <v>9</v>
      </c>
      <c r="B21" s="125" t="s">
        <v>60</v>
      </c>
      <c r="C21" s="126" t="s">
        <v>61</v>
      </c>
      <c r="D21" s="125" t="s">
        <v>62</v>
      </c>
      <c r="E21" s="127"/>
      <c r="F21" s="128"/>
      <c r="G21" s="129"/>
      <c r="H21" s="130"/>
      <c r="I21" s="128"/>
      <c r="J21" s="131">
        <f t="shared" si="12"/>
        <v>0</v>
      </c>
      <c r="K21" s="132"/>
      <c r="L21" s="132"/>
      <c r="M21" s="133">
        <f t="shared" si="13"/>
        <v>0</v>
      </c>
      <c r="N21" s="134"/>
      <c r="O21" s="135"/>
      <c r="P21" s="133">
        <f t="shared" si="14"/>
        <v>0</v>
      </c>
      <c r="Q21" s="136">
        <f t="shared" si="15"/>
        <v>0</v>
      </c>
      <c r="R21" s="137">
        <f t="shared" si="16"/>
        <v>0</v>
      </c>
      <c r="S21" s="138">
        <f t="shared" si="17"/>
        <v>0</v>
      </c>
      <c r="T21" s="139">
        <f>IF(S.LCR=0,0,S.LCR/(NbreLLS+NbreLLTS+NbrePLS)*$T$10)</f>
        <v>0</v>
      </c>
      <c r="U21" s="140">
        <f t="shared" si="18"/>
        <v>0</v>
      </c>
      <c r="V21" s="229">
        <v>15</v>
      </c>
      <c r="W21" s="230">
        <f t="shared" si="19"/>
        <v>15</v>
      </c>
      <c r="X21" s="143">
        <f t="shared" si="20"/>
        <v>0</v>
      </c>
      <c r="Y21" s="143">
        <f t="shared" si="21"/>
        <v>0</v>
      </c>
      <c r="Z21" s="143">
        <f t="shared" si="21"/>
        <v>0</v>
      </c>
      <c r="AA21" s="143">
        <f t="shared" si="21"/>
        <v>0</v>
      </c>
      <c r="AB21" s="143">
        <f t="shared" si="21"/>
        <v>0</v>
      </c>
      <c r="AC21" s="144">
        <f t="shared" si="21"/>
        <v>0</v>
      </c>
      <c r="AE21" s="14"/>
      <c r="AF21" s="14"/>
      <c r="AG21" s="14"/>
      <c r="AH21" s="14"/>
    </row>
    <row r="22" spans="1:16384" ht="15.95" customHeight="1" outlineLevel="1">
      <c r="A22" s="145" t="s">
        <v>10</v>
      </c>
      <c r="B22" s="146" t="s">
        <v>63</v>
      </c>
      <c r="C22" s="147" t="s">
        <v>64</v>
      </c>
      <c r="D22" s="146" t="s">
        <v>65</v>
      </c>
      <c r="E22" s="148"/>
      <c r="F22" s="149"/>
      <c r="G22" s="150"/>
      <c r="H22" s="151"/>
      <c r="I22" s="149"/>
      <c r="J22" s="152">
        <f t="shared" si="12"/>
        <v>0</v>
      </c>
      <c r="K22" s="153"/>
      <c r="L22" s="153"/>
      <c r="M22" s="154">
        <f t="shared" si="13"/>
        <v>0</v>
      </c>
      <c r="N22" s="155"/>
      <c r="O22" s="156"/>
      <c r="P22" s="154">
        <f t="shared" si="14"/>
        <v>0</v>
      </c>
      <c r="Q22" s="157">
        <f t="shared" si="15"/>
        <v>0</v>
      </c>
      <c r="R22" s="158">
        <f t="shared" si="16"/>
        <v>0</v>
      </c>
      <c r="S22" s="159">
        <f t="shared" si="17"/>
        <v>0</v>
      </c>
      <c r="T22" s="160">
        <f>IF(S.LCR=0,0,S.LCR/(NbreLLS+NbreLLTS+NbrePLS)*$T$10)</f>
        <v>0</v>
      </c>
      <c r="U22" s="161">
        <f t="shared" si="18"/>
        <v>0</v>
      </c>
      <c r="V22" s="231">
        <v>5</v>
      </c>
      <c r="W22" s="232">
        <f t="shared" si="19"/>
        <v>5</v>
      </c>
      <c r="X22" s="164">
        <f t="shared" si="20"/>
        <v>0</v>
      </c>
      <c r="Y22" s="164">
        <f t="shared" si="21"/>
        <v>0</v>
      </c>
      <c r="Z22" s="164">
        <f t="shared" si="21"/>
        <v>0</v>
      </c>
      <c r="AA22" s="164">
        <f t="shared" si="21"/>
        <v>0</v>
      </c>
      <c r="AB22" s="164">
        <f t="shared" si="21"/>
        <v>0</v>
      </c>
      <c r="AC22" s="165">
        <f t="shared" si="21"/>
        <v>0</v>
      </c>
      <c r="AE22" s="14"/>
      <c r="AF22" s="14"/>
      <c r="AG22" s="14"/>
      <c r="AH22" s="14"/>
    </row>
    <row r="23" spans="1:16384" ht="15.95" customHeight="1" outlineLevel="1">
      <c r="A23" s="166" t="s">
        <v>11</v>
      </c>
      <c r="B23" s="167" t="s">
        <v>66</v>
      </c>
      <c r="C23" s="168" t="s">
        <v>67</v>
      </c>
      <c r="D23" s="167" t="s">
        <v>68</v>
      </c>
      <c r="E23" s="233"/>
      <c r="F23" s="173"/>
      <c r="G23" s="234"/>
      <c r="H23" s="172"/>
      <c r="I23" s="173"/>
      <c r="J23" s="174">
        <f t="shared" si="12"/>
        <v>0</v>
      </c>
      <c r="K23" s="175"/>
      <c r="L23" s="175"/>
      <c r="M23" s="176">
        <f t="shared" si="13"/>
        <v>0</v>
      </c>
      <c r="N23" s="177"/>
      <c r="O23" s="178"/>
      <c r="P23" s="176">
        <f t="shared" si="14"/>
        <v>0</v>
      </c>
      <c r="Q23" s="179">
        <f t="shared" si="15"/>
        <v>0</v>
      </c>
      <c r="R23" s="180">
        <f t="shared" si="16"/>
        <v>0</v>
      </c>
      <c r="S23" s="181">
        <f t="shared" si="17"/>
        <v>0</v>
      </c>
      <c r="T23" s="182">
        <f>IF(S.LCR=0,0,S.LCR/(NbreLLS+NbreLLTS+NbrePLS)*$T$10)</f>
        <v>0</v>
      </c>
      <c r="U23" s="183">
        <f t="shared" si="18"/>
        <v>0</v>
      </c>
      <c r="V23" s="235">
        <v>4</v>
      </c>
      <c r="W23" s="236">
        <f t="shared" si="19"/>
        <v>4</v>
      </c>
      <c r="X23" s="186">
        <f t="shared" si="20"/>
        <v>0</v>
      </c>
      <c r="Y23" s="186">
        <f t="shared" si="21"/>
        <v>0</v>
      </c>
      <c r="Z23" s="186">
        <f t="shared" si="21"/>
        <v>0</v>
      </c>
      <c r="AA23" s="186">
        <f t="shared" si="21"/>
        <v>0</v>
      </c>
      <c r="AB23" s="186">
        <f t="shared" si="21"/>
        <v>0</v>
      </c>
      <c r="AC23" s="187">
        <f t="shared" si="21"/>
        <v>0</v>
      </c>
      <c r="AE23" s="14"/>
      <c r="AF23" s="14"/>
      <c r="AG23" s="14"/>
      <c r="AH23" s="14"/>
    </row>
    <row r="24" spans="1:16384" ht="15.95" customHeight="1" thickBot="1">
      <c r="A24" s="189" t="s">
        <v>70</v>
      </c>
      <c r="B24" s="190"/>
      <c r="C24" s="191"/>
      <c r="D24" s="192"/>
      <c r="E24" s="193"/>
      <c r="F24" s="192"/>
      <c r="G24" s="192"/>
      <c r="H24" s="197"/>
      <c r="I24" s="197"/>
      <c r="J24" s="195">
        <f>SH.LLTS/NbreLLTS</f>
        <v>12.171428571428571</v>
      </c>
      <c r="K24" s="196"/>
      <c r="L24" s="196"/>
      <c r="M24" s="196"/>
      <c r="N24" s="196"/>
      <c r="O24" s="196"/>
      <c r="P24" s="196"/>
      <c r="Q24" s="197"/>
      <c r="R24" s="198">
        <f>SU.LLTS/NbreLLTS</f>
        <v>12.171428571428571</v>
      </c>
      <c r="S24" s="199"/>
      <c r="T24" s="199"/>
      <c r="U24" s="195">
        <f>SF.LLTS/NbreLLTS</f>
        <v>16.100000000000001</v>
      </c>
      <c r="V24" s="237">
        <f t="shared" ref="V24:AC24" si="22">SUM(V19:V23)</f>
        <v>35</v>
      </c>
      <c r="W24" s="238">
        <f t="shared" si="22"/>
        <v>35</v>
      </c>
      <c r="X24" s="202">
        <f t="shared" si="22"/>
        <v>426</v>
      </c>
      <c r="Y24" s="203">
        <f t="shared" si="22"/>
        <v>0</v>
      </c>
      <c r="Z24" s="203">
        <f t="shared" si="22"/>
        <v>426</v>
      </c>
      <c r="AA24" s="203">
        <f t="shared" si="22"/>
        <v>137.5</v>
      </c>
      <c r="AB24" s="203">
        <f t="shared" si="22"/>
        <v>0</v>
      </c>
      <c r="AC24" s="204">
        <f t="shared" si="22"/>
        <v>563.5</v>
      </c>
      <c r="AI24"/>
    </row>
    <row r="25" spans="1:16384" ht="15.95" customHeight="1" thickBot="1">
      <c r="A25" s="206"/>
      <c r="B25" s="207"/>
      <c r="C25" s="208"/>
      <c r="D25" s="208"/>
      <c r="E25" s="209"/>
      <c r="F25" s="208"/>
      <c r="G25" s="208"/>
      <c r="H25" s="209"/>
      <c r="I25" s="209"/>
      <c r="J25" s="209"/>
      <c r="K25" s="210"/>
      <c r="L25" s="210"/>
      <c r="M25" s="210"/>
      <c r="N25" s="210"/>
      <c r="O25" s="210"/>
      <c r="P25" s="210"/>
      <c r="Q25" s="209"/>
      <c r="R25" s="211"/>
      <c r="S25" s="212"/>
      <c r="T25" s="213"/>
      <c r="U25" s="211"/>
      <c r="V25" s="211"/>
      <c r="W25" s="214"/>
      <c r="X25" s="209"/>
      <c r="Y25" s="209"/>
      <c r="Z25" s="209"/>
      <c r="AA25" s="209"/>
      <c r="AB25" s="209"/>
      <c r="AC25" s="215"/>
      <c r="AI25"/>
    </row>
    <row r="26" spans="1:16384" ht="15.95" customHeight="1">
      <c r="A26" s="65"/>
      <c r="B26" s="216"/>
      <c r="C26" s="67"/>
      <c r="D26" s="68" t="s">
        <v>4</v>
      </c>
      <c r="E26" s="69"/>
      <c r="F26" s="69"/>
      <c r="G26" s="70"/>
      <c r="H26" s="217"/>
      <c r="I26" s="218"/>
      <c r="J26" s="67"/>
      <c r="K26" s="74"/>
      <c r="L26" s="74"/>
      <c r="M26" s="75" t="s">
        <v>53</v>
      </c>
      <c r="N26" s="74"/>
      <c r="O26" s="74"/>
      <c r="P26" s="219" t="s">
        <v>53</v>
      </c>
      <c r="Q26" s="72"/>
      <c r="R26" s="220"/>
      <c r="S26" s="221"/>
      <c r="T26" s="222"/>
      <c r="U26" s="79"/>
      <c r="V26" s="223"/>
      <c r="W26" s="224"/>
      <c r="X26" s="73"/>
      <c r="Y26" s="73"/>
      <c r="Z26" s="73"/>
      <c r="AA26" s="70"/>
      <c r="AB26" s="70"/>
      <c r="AC26" s="79"/>
      <c r="AI26"/>
    </row>
    <row r="27" spans="1:16384" ht="15.95" customHeight="1" outlineLevel="1">
      <c r="A27" s="124" t="s">
        <v>9</v>
      </c>
      <c r="B27" s="125" t="s">
        <v>60</v>
      </c>
      <c r="C27" s="126" t="s">
        <v>61</v>
      </c>
      <c r="D27" s="125" t="s">
        <v>62</v>
      </c>
      <c r="E27" s="127"/>
      <c r="F27" s="128"/>
      <c r="G27" s="129"/>
      <c r="H27" s="130"/>
      <c r="I27" s="128"/>
      <c r="J27" s="131">
        <f t="shared" ref="J27:J29" si="23">H27+I27</f>
        <v>0</v>
      </c>
      <c r="K27" s="132"/>
      <c r="L27" s="132"/>
      <c r="M27" s="133">
        <f t="shared" ref="M27:M29" si="24">K27+L27</f>
        <v>0</v>
      </c>
      <c r="N27" s="134"/>
      <c r="O27" s="135"/>
      <c r="P27" s="133">
        <f t="shared" ref="P27:P29" si="25">N27+O27</f>
        <v>0</v>
      </c>
      <c r="Q27" s="136">
        <f t="shared" ref="Q27:Q29" si="26">M27*$Q$10</f>
        <v>0</v>
      </c>
      <c r="R27" s="137">
        <f t="shared" ref="R27:R29" si="27">J27+Q27</f>
        <v>0</v>
      </c>
      <c r="S27" s="138">
        <f t="shared" ref="S27:S29" si="28">P27*$S$10</f>
        <v>0</v>
      </c>
      <c r="T27" s="139">
        <f>IF(S.LCR=0,0,S.LCR/(NbreLLS+NbreLLTS+NbrePLS)*$T$10)</f>
        <v>0</v>
      </c>
      <c r="U27" s="140">
        <f t="shared" ref="U27:U29" si="29">J27+Q27+S27+T27</f>
        <v>0</v>
      </c>
      <c r="V27" s="229"/>
      <c r="W27" s="230">
        <f t="shared" ref="W27:W29" si="30">V27</f>
        <v>0</v>
      </c>
      <c r="X27" s="143">
        <f t="shared" ref="X27:X29" si="31">J27*$V27</f>
        <v>0</v>
      </c>
      <c r="Y27" s="143">
        <f t="shared" ref="Y27:AC29" si="32">Q27*$V27</f>
        <v>0</v>
      </c>
      <c r="Z27" s="143">
        <f t="shared" si="32"/>
        <v>0</v>
      </c>
      <c r="AA27" s="143">
        <f t="shared" si="32"/>
        <v>0</v>
      </c>
      <c r="AB27" s="143">
        <f t="shared" si="32"/>
        <v>0</v>
      </c>
      <c r="AC27" s="144">
        <f t="shared" si="32"/>
        <v>0</v>
      </c>
      <c r="AI27"/>
    </row>
    <row r="28" spans="1:16384" ht="15.95" customHeight="1" outlineLevel="1">
      <c r="A28" s="145" t="s">
        <v>10</v>
      </c>
      <c r="B28" s="146" t="s">
        <v>63</v>
      </c>
      <c r="C28" s="147" t="s">
        <v>64</v>
      </c>
      <c r="D28" s="146" t="s">
        <v>65</v>
      </c>
      <c r="E28" s="148"/>
      <c r="F28" s="149"/>
      <c r="G28" s="150"/>
      <c r="H28" s="151"/>
      <c r="I28" s="149"/>
      <c r="J28" s="152">
        <f t="shared" si="23"/>
        <v>0</v>
      </c>
      <c r="K28" s="153"/>
      <c r="L28" s="153"/>
      <c r="M28" s="154">
        <f t="shared" si="24"/>
        <v>0</v>
      </c>
      <c r="N28" s="155"/>
      <c r="O28" s="156"/>
      <c r="P28" s="154">
        <f t="shared" si="25"/>
        <v>0</v>
      </c>
      <c r="Q28" s="157">
        <f t="shared" si="26"/>
        <v>0</v>
      </c>
      <c r="R28" s="158">
        <f t="shared" si="27"/>
        <v>0</v>
      </c>
      <c r="S28" s="159">
        <f t="shared" si="28"/>
        <v>0</v>
      </c>
      <c r="T28" s="160">
        <f>IF(S.LCR=0,0,S.LCR/(NbreLLS+NbreLLTS+NbrePLS)*$T$10)</f>
        <v>0</v>
      </c>
      <c r="U28" s="161">
        <f t="shared" si="29"/>
        <v>0</v>
      </c>
      <c r="V28" s="231"/>
      <c r="W28" s="232">
        <f t="shared" si="30"/>
        <v>0</v>
      </c>
      <c r="X28" s="164">
        <f t="shared" si="31"/>
        <v>0</v>
      </c>
      <c r="Y28" s="164">
        <f t="shared" si="32"/>
        <v>0</v>
      </c>
      <c r="Z28" s="164">
        <f t="shared" si="32"/>
        <v>0</v>
      </c>
      <c r="AA28" s="164">
        <f t="shared" si="32"/>
        <v>0</v>
      </c>
      <c r="AB28" s="164">
        <f t="shared" si="32"/>
        <v>0</v>
      </c>
      <c r="AC28" s="165">
        <f t="shared" si="32"/>
        <v>0</v>
      </c>
      <c r="AI28"/>
    </row>
    <row r="29" spans="1:16384" ht="15.95" customHeight="1" outlineLevel="1">
      <c r="A29" s="166" t="s">
        <v>11</v>
      </c>
      <c r="B29" s="167" t="s">
        <v>66</v>
      </c>
      <c r="C29" s="168" t="s">
        <v>67</v>
      </c>
      <c r="D29" s="167" t="s">
        <v>68</v>
      </c>
      <c r="E29" s="233"/>
      <c r="F29" s="173"/>
      <c r="G29" s="234"/>
      <c r="H29" s="172"/>
      <c r="I29" s="173"/>
      <c r="J29" s="174">
        <f t="shared" si="23"/>
        <v>0</v>
      </c>
      <c r="K29" s="175"/>
      <c r="L29" s="175"/>
      <c r="M29" s="176">
        <f t="shared" si="24"/>
        <v>0</v>
      </c>
      <c r="N29" s="177"/>
      <c r="O29" s="178"/>
      <c r="P29" s="176">
        <f t="shared" si="25"/>
        <v>0</v>
      </c>
      <c r="Q29" s="179">
        <f t="shared" si="26"/>
        <v>0</v>
      </c>
      <c r="R29" s="180">
        <f t="shared" si="27"/>
        <v>0</v>
      </c>
      <c r="S29" s="181">
        <f t="shared" si="28"/>
        <v>0</v>
      </c>
      <c r="T29" s="182">
        <f>IF(S.LCR=0,0,S.LCR/(NbreLLS+NbreLLTS+NbrePLS)*$T$10)</f>
        <v>0</v>
      </c>
      <c r="U29" s="183">
        <f t="shared" si="29"/>
        <v>0</v>
      </c>
      <c r="V29" s="235"/>
      <c r="W29" s="236">
        <f t="shared" si="30"/>
        <v>0</v>
      </c>
      <c r="X29" s="186">
        <f t="shared" si="31"/>
        <v>0</v>
      </c>
      <c r="Y29" s="186">
        <f t="shared" si="32"/>
        <v>0</v>
      </c>
      <c r="Z29" s="186">
        <f t="shared" si="32"/>
        <v>0</v>
      </c>
      <c r="AA29" s="186">
        <f t="shared" si="32"/>
        <v>0</v>
      </c>
      <c r="AB29" s="186">
        <f t="shared" si="32"/>
        <v>0</v>
      </c>
      <c r="AC29" s="187">
        <f t="shared" si="32"/>
        <v>0</v>
      </c>
      <c r="AI29"/>
    </row>
    <row r="30" spans="1:16384" ht="15.95" customHeight="1" thickBot="1">
      <c r="A30" s="189" t="s">
        <v>71</v>
      </c>
      <c r="B30" s="190"/>
      <c r="C30" s="191"/>
      <c r="D30" s="192"/>
      <c r="E30" s="193"/>
      <c r="F30" s="192"/>
      <c r="G30" s="192"/>
      <c r="H30" s="197"/>
      <c r="I30" s="197"/>
      <c r="J30" s="195" t="e">
        <f>SH.PLS/NbrePLS</f>
        <v>#DIV/0!</v>
      </c>
      <c r="K30" s="196"/>
      <c r="L30" s="196"/>
      <c r="M30" s="196"/>
      <c r="N30" s="196"/>
      <c r="O30" s="196"/>
      <c r="P30" s="196"/>
      <c r="Q30" s="197"/>
      <c r="R30" s="198" t="e">
        <f>SU.PLS/NbrePLS</f>
        <v>#DIV/0!</v>
      </c>
      <c r="S30" s="199"/>
      <c r="T30" s="199"/>
      <c r="U30" s="195" t="e">
        <f>SF.PLS/NbrePLS</f>
        <v>#DIV/0!</v>
      </c>
      <c r="V30" s="237">
        <f t="shared" ref="V30:AC30" si="33">SUM(V27:V29)</f>
        <v>0</v>
      </c>
      <c r="W30" s="238">
        <f t="shared" si="33"/>
        <v>0</v>
      </c>
      <c r="X30" s="202">
        <f t="shared" si="33"/>
        <v>0</v>
      </c>
      <c r="Y30" s="203">
        <f t="shared" si="33"/>
        <v>0</v>
      </c>
      <c r="Z30" s="203">
        <f t="shared" si="33"/>
        <v>0</v>
      </c>
      <c r="AA30" s="203">
        <f t="shared" si="33"/>
        <v>0</v>
      </c>
      <c r="AB30" s="203">
        <f t="shared" si="33"/>
        <v>0</v>
      </c>
      <c r="AC30" s="204">
        <f t="shared" si="33"/>
        <v>0</v>
      </c>
      <c r="AD30" s="189"/>
      <c r="AE30" s="190"/>
      <c r="AF30" s="191"/>
      <c r="AG30" s="192"/>
      <c r="AH30" s="193"/>
      <c r="AI30" s="192"/>
      <c r="AJ30" s="192"/>
      <c r="AK30" s="197"/>
      <c r="AL30" s="197"/>
      <c r="AM30" s="195"/>
      <c r="AN30" s="196"/>
      <c r="AO30" s="196"/>
      <c r="AP30" s="196"/>
      <c r="AQ30" s="196"/>
      <c r="AR30" s="196"/>
      <c r="AS30" s="196"/>
      <c r="AT30" s="197"/>
      <c r="AU30" s="198"/>
      <c r="AV30" s="199"/>
      <c r="AW30" s="199"/>
      <c r="AX30" s="195"/>
      <c r="AY30" s="237"/>
      <c r="AZ30" s="238"/>
      <c r="BA30" s="202"/>
      <c r="BB30" s="203"/>
      <c r="BC30" s="203"/>
      <c r="BD30" s="203"/>
      <c r="BE30" s="203"/>
      <c r="BF30" s="204"/>
      <c r="BG30" s="189"/>
      <c r="BH30" s="190"/>
      <c r="BI30" s="191"/>
      <c r="BJ30" s="192"/>
      <c r="BK30" s="193"/>
      <c r="BL30" s="192"/>
      <c r="BM30" s="192"/>
      <c r="BN30" s="197"/>
      <c r="BO30" s="197"/>
      <c r="BP30" s="195"/>
      <c r="BQ30" s="196"/>
      <c r="BR30" s="196"/>
      <c r="BS30" s="196"/>
      <c r="BT30" s="196"/>
      <c r="BU30" s="196"/>
      <c r="BV30" s="196"/>
      <c r="BW30" s="197"/>
      <c r="BX30" s="198"/>
      <c r="BY30" s="199"/>
      <c r="BZ30" s="199"/>
      <c r="CA30" s="195"/>
      <c r="CB30" s="237"/>
      <c r="CC30" s="238"/>
      <c r="CD30" s="202"/>
      <c r="CE30" s="203"/>
      <c r="CF30" s="203"/>
      <c r="CG30" s="203"/>
      <c r="CH30" s="203"/>
      <c r="CI30" s="204"/>
      <c r="CJ30" s="189"/>
      <c r="CK30" s="190"/>
      <c r="CL30" s="191"/>
      <c r="CM30" s="192"/>
      <c r="CN30" s="193"/>
      <c r="CO30" s="192"/>
      <c r="CP30" s="192"/>
      <c r="CQ30" s="197"/>
      <c r="CR30" s="197"/>
      <c r="CS30" s="195"/>
      <c r="CT30" s="196"/>
      <c r="CU30" s="196"/>
      <c r="CV30" s="196"/>
      <c r="CW30" s="196"/>
      <c r="CX30" s="196"/>
      <c r="CY30" s="196"/>
      <c r="CZ30" s="197"/>
      <c r="DA30" s="198"/>
      <c r="DB30" s="199"/>
      <c r="DC30" s="199"/>
      <c r="DD30" s="195"/>
      <c r="DE30" s="237"/>
      <c r="DF30" s="238"/>
      <c r="DG30" s="202"/>
      <c r="DH30" s="203"/>
      <c r="DI30" s="203"/>
      <c r="DJ30" s="203"/>
      <c r="DK30" s="203"/>
      <c r="DL30" s="204"/>
      <c r="DM30" s="189"/>
      <c r="DN30" s="190"/>
      <c r="DO30" s="191"/>
      <c r="DP30" s="192"/>
      <c r="DQ30" s="193"/>
      <c r="DR30" s="192"/>
      <c r="DS30" s="192"/>
      <c r="DT30" s="197"/>
      <c r="DU30" s="197"/>
      <c r="DV30" s="195"/>
      <c r="DW30" s="196"/>
      <c r="DX30" s="196"/>
      <c r="DY30" s="196"/>
      <c r="DZ30" s="196"/>
      <c r="EA30" s="196"/>
      <c r="EB30" s="196"/>
      <c r="EC30" s="197"/>
      <c r="ED30" s="198"/>
      <c r="EE30" s="199"/>
      <c r="EF30" s="199"/>
      <c r="EG30" s="195"/>
      <c r="EH30" s="237"/>
      <c r="EI30" s="238"/>
      <c r="EJ30" s="202"/>
      <c r="EK30" s="203"/>
      <c r="EL30" s="203"/>
      <c r="EM30" s="203"/>
      <c r="EN30" s="203"/>
      <c r="EO30" s="204"/>
      <c r="EP30" s="189"/>
      <c r="EQ30" s="190"/>
      <c r="ER30" s="191"/>
      <c r="ES30" s="192"/>
      <c r="ET30" s="193"/>
      <c r="EU30" s="192"/>
      <c r="EV30" s="192"/>
      <c r="EW30" s="197"/>
      <c r="EX30" s="197"/>
      <c r="EY30" s="195"/>
      <c r="EZ30" s="196"/>
      <c r="FA30" s="196"/>
      <c r="FB30" s="196"/>
      <c r="FC30" s="196"/>
      <c r="FD30" s="196"/>
      <c r="FE30" s="196"/>
      <c r="FF30" s="197"/>
      <c r="FG30" s="198"/>
      <c r="FH30" s="199"/>
      <c r="FI30" s="199"/>
      <c r="FJ30" s="195"/>
      <c r="FK30" s="237"/>
      <c r="FL30" s="238"/>
      <c r="FM30" s="202"/>
      <c r="FN30" s="203"/>
      <c r="FO30" s="203"/>
      <c r="FP30" s="203"/>
      <c r="FQ30" s="203"/>
      <c r="FR30" s="204"/>
      <c r="FS30" s="189"/>
      <c r="FT30" s="190"/>
      <c r="FU30" s="191"/>
      <c r="FV30" s="192"/>
      <c r="FW30" s="193"/>
      <c r="FX30" s="192"/>
      <c r="FY30" s="192"/>
      <c r="FZ30" s="197"/>
      <c r="GA30" s="197"/>
      <c r="GB30" s="195"/>
      <c r="GC30" s="196"/>
      <c r="GD30" s="196"/>
      <c r="GE30" s="196"/>
      <c r="GF30" s="196"/>
      <c r="GG30" s="196"/>
      <c r="GH30" s="196"/>
      <c r="GI30" s="197"/>
      <c r="GJ30" s="198"/>
      <c r="GK30" s="199"/>
      <c r="GL30" s="199"/>
      <c r="GM30" s="195"/>
      <c r="GN30" s="237"/>
      <c r="GO30" s="238"/>
      <c r="GP30" s="202"/>
      <c r="GQ30" s="203"/>
      <c r="GR30" s="203"/>
      <c r="GS30" s="203"/>
      <c r="GT30" s="203"/>
      <c r="GU30" s="204"/>
      <c r="GV30" s="189"/>
      <c r="GW30" s="190"/>
      <c r="GX30" s="191"/>
      <c r="GY30" s="192"/>
      <c r="GZ30" s="193"/>
      <c r="HA30" s="192"/>
      <c r="HB30" s="192"/>
      <c r="HC30" s="197"/>
      <c r="HD30" s="197"/>
      <c r="HE30" s="195"/>
      <c r="HF30" s="196"/>
      <c r="HG30" s="196"/>
      <c r="HH30" s="196"/>
      <c r="HI30" s="196"/>
      <c r="HJ30" s="196"/>
      <c r="HK30" s="196"/>
      <c r="HL30" s="197"/>
      <c r="HM30" s="198"/>
      <c r="HN30" s="199"/>
      <c r="HO30" s="199"/>
      <c r="HP30" s="195"/>
      <c r="HQ30" s="237"/>
      <c r="HR30" s="238"/>
      <c r="HS30" s="202"/>
      <c r="HT30" s="203"/>
      <c r="HU30" s="203"/>
      <c r="HV30" s="203"/>
      <c r="HW30" s="203"/>
      <c r="HX30" s="204"/>
      <c r="HY30" s="189"/>
      <c r="HZ30" s="190"/>
      <c r="IA30" s="191"/>
      <c r="IB30" s="192"/>
      <c r="IC30" s="193"/>
      <c r="ID30" s="192"/>
      <c r="IE30" s="192"/>
      <c r="IF30" s="197"/>
      <c r="IG30" s="197"/>
      <c r="IH30" s="195"/>
      <c r="II30" s="196"/>
      <c r="IJ30" s="196"/>
      <c r="IK30" s="196"/>
      <c r="IL30" s="196"/>
      <c r="IM30" s="196"/>
      <c r="IN30" s="196"/>
      <c r="IO30" s="197"/>
      <c r="IP30" s="198"/>
      <c r="IQ30" s="199"/>
      <c r="IR30" s="199"/>
      <c r="IS30" s="195"/>
      <c r="IT30" s="237"/>
      <c r="IU30" s="238"/>
      <c r="IV30" s="202"/>
      <c r="IW30" s="203"/>
      <c r="IX30" s="203"/>
      <c r="IY30" s="203"/>
      <c r="IZ30" s="203"/>
      <c r="JA30" s="204"/>
      <c r="JB30" s="189"/>
      <c r="JC30" s="190"/>
      <c r="JD30" s="191"/>
      <c r="JE30" s="192"/>
      <c r="JF30" s="193"/>
      <c r="JG30" s="192"/>
      <c r="JH30" s="192"/>
      <c r="JI30" s="197"/>
      <c r="JJ30" s="197"/>
      <c r="JK30" s="195"/>
      <c r="JL30" s="196"/>
      <c r="JM30" s="196"/>
      <c r="JN30" s="196"/>
      <c r="JO30" s="196"/>
      <c r="JP30" s="196"/>
      <c r="JQ30" s="196"/>
      <c r="JR30" s="197"/>
      <c r="JS30" s="198"/>
      <c r="JT30" s="199"/>
      <c r="JU30" s="199"/>
      <c r="JV30" s="195"/>
      <c r="JW30" s="237"/>
      <c r="JX30" s="238"/>
      <c r="JY30" s="202"/>
      <c r="JZ30" s="203"/>
      <c r="KA30" s="203"/>
      <c r="KB30" s="203"/>
      <c r="KC30" s="203"/>
      <c r="KD30" s="204"/>
      <c r="KE30" s="189"/>
      <c r="KF30" s="190"/>
      <c r="KG30" s="191"/>
      <c r="KH30" s="192"/>
      <c r="KI30" s="193"/>
      <c r="KJ30" s="192"/>
      <c r="KK30" s="192"/>
      <c r="KL30" s="197"/>
      <c r="KM30" s="197"/>
      <c r="KN30" s="195"/>
      <c r="KO30" s="196"/>
      <c r="KP30" s="196"/>
      <c r="KQ30" s="196"/>
      <c r="KR30" s="196"/>
      <c r="KS30" s="196"/>
      <c r="KT30" s="196"/>
      <c r="KU30" s="197"/>
      <c r="KV30" s="198"/>
      <c r="KW30" s="199"/>
      <c r="KX30" s="199"/>
      <c r="KY30" s="195"/>
      <c r="KZ30" s="237"/>
      <c r="LA30" s="238"/>
      <c r="LB30" s="202"/>
      <c r="LC30" s="203"/>
      <c r="LD30" s="203"/>
      <c r="LE30" s="203"/>
      <c r="LF30" s="203"/>
      <c r="LG30" s="204"/>
      <c r="LH30" s="189"/>
      <c r="LI30" s="190"/>
      <c r="LJ30" s="191"/>
      <c r="LK30" s="192"/>
      <c r="LL30" s="193"/>
      <c r="LM30" s="192"/>
      <c r="LN30" s="192"/>
      <c r="LO30" s="197"/>
      <c r="LP30" s="197"/>
      <c r="LQ30" s="195"/>
      <c r="LR30" s="196"/>
      <c r="LS30" s="196"/>
      <c r="LT30" s="196"/>
      <c r="LU30" s="196"/>
      <c r="LV30" s="196"/>
      <c r="LW30" s="196"/>
      <c r="LX30" s="197"/>
      <c r="LY30" s="198"/>
      <c r="LZ30" s="199"/>
      <c r="MA30" s="199"/>
      <c r="MB30" s="195"/>
      <c r="MC30" s="237"/>
      <c r="MD30" s="238"/>
      <c r="ME30" s="202"/>
      <c r="MF30" s="203"/>
      <c r="MG30" s="203"/>
      <c r="MH30" s="203"/>
      <c r="MI30" s="203"/>
      <c r="MJ30" s="204"/>
      <c r="MK30" s="189"/>
      <c r="ML30" s="190"/>
      <c r="MM30" s="191"/>
      <c r="MN30" s="192"/>
      <c r="MO30" s="193"/>
      <c r="MP30" s="192"/>
      <c r="MQ30" s="192"/>
      <c r="MR30" s="197"/>
      <c r="MS30" s="197"/>
      <c r="MT30" s="195"/>
      <c r="MU30" s="196"/>
      <c r="MV30" s="196"/>
      <c r="MW30" s="196"/>
      <c r="MX30" s="196"/>
      <c r="MY30" s="196"/>
      <c r="MZ30" s="196"/>
      <c r="NA30" s="197"/>
      <c r="NB30" s="198"/>
      <c r="NC30" s="199"/>
      <c r="ND30" s="199"/>
      <c r="NE30" s="195"/>
      <c r="NF30" s="237"/>
      <c r="NG30" s="238"/>
      <c r="NH30" s="202"/>
      <c r="NI30" s="203"/>
      <c r="NJ30" s="203"/>
      <c r="NK30" s="203"/>
      <c r="NL30" s="203"/>
      <c r="NM30" s="204"/>
      <c r="NN30" s="189"/>
      <c r="NO30" s="190"/>
      <c r="NP30" s="191"/>
      <c r="NQ30" s="192"/>
      <c r="NR30" s="193"/>
      <c r="NS30" s="192"/>
      <c r="NT30" s="192"/>
      <c r="NU30" s="197"/>
      <c r="NV30" s="197"/>
      <c r="NW30" s="195"/>
      <c r="NX30" s="196"/>
      <c r="NY30" s="196"/>
      <c r="NZ30" s="196"/>
      <c r="OA30" s="196"/>
      <c r="OB30" s="196"/>
      <c r="OC30" s="196"/>
      <c r="OD30" s="197"/>
      <c r="OE30" s="198"/>
      <c r="OF30" s="199"/>
      <c r="OG30" s="199"/>
      <c r="OH30" s="195"/>
      <c r="OI30" s="237"/>
      <c r="OJ30" s="238"/>
      <c r="OK30" s="202"/>
      <c r="OL30" s="203"/>
      <c r="OM30" s="203"/>
      <c r="ON30" s="203"/>
      <c r="OO30" s="203"/>
      <c r="OP30" s="204"/>
      <c r="OQ30" s="189"/>
      <c r="OR30" s="190"/>
      <c r="OS30" s="191"/>
      <c r="OT30" s="192"/>
      <c r="OU30" s="193"/>
      <c r="OV30" s="192"/>
      <c r="OW30" s="192"/>
      <c r="OX30" s="197"/>
      <c r="OY30" s="197"/>
      <c r="OZ30" s="195"/>
      <c r="PA30" s="196"/>
      <c r="PB30" s="196"/>
      <c r="PC30" s="196"/>
      <c r="PD30" s="196"/>
      <c r="PE30" s="196"/>
      <c r="PF30" s="196"/>
      <c r="PG30" s="197"/>
      <c r="PH30" s="198"/>
      <c r="PI30" s="199"/>
      <c r="PJ30" s="199"/>
      <c r="PK30" s="195"/>
      <c r="PL30" s="237"/>
      <c r="PM30" s="238"/>
      <c r="PN30" s="202"/>
      <c r="PO30" s="203"/>
      <c r="PP30" s="203"/>
      <c r="PQ30" s="203"/>
      <c r="PR30" s="203"/>
      <c r="PS30" s="204"/>
      <c r="PT30" s="189"/>
      <c r="PU30" s="190"/>
      <c r="PV30" s="191"/>
      <c r="PW30" s="192"/>
      <c r="PX30" s="193"/>
      <c r="PY30" s="192"/>
      <c r="PZ30" s="192"/>
      <c r="QA30" s="197"/>
      <c r="QB30" s="197"/>
      <c r="QC30" s="195"/>
      <c r="QD30" s="196"/>
      <c r="QE30" s="196"/>
      <c r="QF30" s="196"/>
      <c r="QG30" s="196"/>
      <c r="QH30" s="196"/>
      <c r="QI30" s="196"/>
      <c r="QJ30" s="197"/>
      <c r="QK30" s="198"/>
      <c r="QL30" s="199"/>
      <c r="QM30" s="199"/>
      <c r="QN30" s="195"/>
      <c r="QO30" s="237"/>
      <c r="QP30" s="238"/>
      <c r="QQ30" s="202"/>
      <c r="QR30" s="203"/>
      <c r="QS30" s="203"/>
      <c r="QT30" s="203"/>
      <c r="QU30" s="203"/>
      <c r="QV30" s="204"/>
      <c r="QW30" s="189"/>
      <c r="QX30" s="190"/>
      <c r="QY30" s="191"/>
      <c r="QZ30" s="192"/>
      <c r="RA30" s="193"/>
      <c r="RB30" s="192"/>
      <c r="RC30" s="192"/>
      <c r="RD30" s="197"/>
      <c r="RE30" s="197"/>
      <c r="RF30" s="195"/>
      <c r="RG30" s="196"/>
      <c r="RH30" s="196"/>
      <c r="RI30" s="196"/>
      <c r="RJ30" s="196"/>
      <c r="RK30" s="196"/>
      <c r="RL30" s="196"/>
      <c r="RM30" s="197"/>
      <c r="RN30" s="198"/>
      <c r="RO30" s="199"/>
      <c r="RP30" s="199"/>
      <c r="RQ30" s="195"/>
      <c r="RR30" s="237"/>
      <c r="RS30" s="238"/>
      <c r="RT30" s="202"/>
      <c r="RU30" s="203"/>
      <c r="RV30" s="203"/>
      <c r="RW30" s="203"/>
      <c r="RX30" s="203"/>
      <c r="RY30" s="204"/>
      <c r="RZ30" s="189"/>
      <c r="SA30" s="190"/>
      <c r="SB30" s="191"/>
      <c r="SC30" s="192"/>
      <c r="SD30" s="193"/>
      <c r="SE30" s="192"/>
      <c r="SF30" s="192"/>
      <c r="SG30" s="197"/>
      <c r="SH30" s="197"/>
      <c r="SI30" s="195"/>
      <c r="SJ30" s="196"/>
      <c r="SK30" s="196"/>
      <c r="SL30" s="196"/>
      <c r="SM30" s="196"/>
      <c r="SN30" s="196"/>
      <c r="SO30" s="196"/>
      <c r="SP30" s="197"/>
      <c r="SQ30" s="198"/>
      <c r="SR30" s="199"/>
      <c r="SS30" s="199"/>
      <c r="ST30" s="195"/>
      <c r="SU30" s="237"/>
      <c r="SV30" s="238"/>
      <c r="SW30" s="202"/>
      <c r="SX30" s="203"/>
      <c r="SY30" s="203"/>
      <c r="SZ30" s="203"/>
      <c r="TA30" s="203"/>
      <c r="TB30" s="204"/>
      <c r="TC30" s="189"/>
      <c r="TD30" s="190"/>
      <c r="TE30" s="191"/>
      <c r="TF30" s="192"/>
      <c r="TG30" s="193"/>
      <c r="TH30" s="192"/>
      <c r="TI30" s="192"/>
      <c r="TJ30" s="197"/>
      <c r="TK30" s="197"/>
      <c r="TL30" s="195"/>
      <c r="TM30" s="196"/>
      <c r="TN30" s="196"/>
      <c r="TO30" s="196"/>
      <c r="TP30" s="196"/>
      <c r="TQ30" s="196"/>
      <c r="TR30" s="196"/>
      <c r="TS30" s="197"/>
      <c r="TT30" s="198"/>
      <c r="TU30" s="199"/>
      <c r="TV30" s="199"/>
      <c r="TW30" s="195"/>
      <c r="TX30" s="237"/>
      <c r="TY30" s="238"/>
      <c r="TZ30" s="202"/>
      <c r="UA30" s="203"/>
      <c r="UB30" s="203"/>
      <c r="UC30" s="203"/>
      <c r="UD30" s="203"/>
      <c r="UE30" s="204"/>
      <c r="UF30" s="189"/>
      <c r="UG30" s="190"/>
      <c r="UH30" s="191"/>
      <c r="UI30" s="192"/>
      <c r="UJ30" s="193"/>
      <c r="UK30" s="192"/>
      <c r="UL30" s="192"/>
      <c r="UM30" s="197"/>
      <c r="UN30" s="197"/>
      <c r="UO30" s="195"/>
      <c r="UP30" s="196"/>
      <c r="UQ30" s="196"/>
      <c r="UR30" s="196"/>
      <c r="US30" s="196"/>
      <c r="UT30" s="196"/>
      <c r="UU30" s="196"/>
      <c r="UV30" s="197"/>
      <c r="UW30" s="198"/>
      <c r="UX30" s="199"/>
      <c r="UY30" s="199"/>
      <c r="UZ30" s="195"/>
      <c r="VA30" s="237"/>
      <c r="VB30" s="238"/>
      <c r="VC30" s="202"/>
      <c r="VD30" s="203"/>
      <c r="VE30" s="203"/>
      <c r="VF30" s="203"/>
      <c r="VG30" s="203"/>
      <c r="VH30" s="204"/>
      <c r="VI30" s="189"/>
      <c r="VJ30" s="190"/>
      <c r="VK30" s="191"/>
      <c r="VL30" s="192"/>
      <c r="VM30" s="193"/>
      <c r="VN30" s="192"/>
      <c r="VO30" s="192"/>
      <c r="VP30" s="197"/>
      <c r="VQ30" s="197"/>
      <c r="VR30" s="195"/>
      <c r="VS30" s="196"/>
      <c r="VT30" s="196"/>
      <c r="VU30" s="196"/>
      <c r="VV30" s="196"/>
      <c r="VW30" s="196"/>
      <c r="VX30" s="196"/>
      <c r="VY30" s="197"/>
      <c r="VZ30" s="198"/>
      <c r="WA30" s="199"/>
      <c r="WB30" s="199"/>
      <c r="WC30" s="195"/>
      <c r="WD30" s="237"/>
      <c r="WE30" s="238"/>
      <c r="WF30" s="202"/>
      <c r="WG30" s="203"/>
      <c r="WH30" s="203"/>
      <c r="WI30" s="203"/>
      <c r="WJ30" s="203"/>
      <c r="WK30" s="204"/>
      <c r="WL30" s="189"/>
      <c r="WM30" s="190"/>
      <c r="WN30" s="191"/>
      <c r="WO30" s="192"/>
      <c r="WP30" s="193"/>
      <c r="WQ30" s="192"/>
      <c r="WR30" s="192"/>
      <c r="WS30" s="197"/>
      <c r="WT30" s="197"/>
      <c r="WU30" s="195"/>
      <c r="WV30" s="196"/>
      <c r="WW30" s="196"/>
      <c r="WX30" s="196"/>
      <c r="WY30" s="196"/>
      <c r="WZ30" s="196"/>
      <c r="XA30" s="196"/>
      <c r="XB30" s="197"/>
      <c r="XC30" s="198"/>
      <c r="XD30" s="199"/>
      <c r="XE30" s="199"/>
      <c r="XF30" s="195"/>
      <c r="XG30" s="237"/>
      <c r="XH30" s="238"/>
      <c r="XI30" s="202"/>
      <c r="XJ30" s="203"/>
      <c r="XK30" s="203"/>
      <c r="XL30" s="203"/>
      <c r="XM30" s="203"/>
      <c r="XN30" s="204"/>
      <c r="XO30" s="189"/>
      <c r="XP30" s="190"/>
      <c r="XQ30" s="191"/>
      <c r="XR30" s="192"/>
      <c r="XS30" s="193"/>
      <c r="XT30" s="192"/>
      <c r="XU30" s="192"/>
      <c r="XV30" s="197"/>
      <c r="XW30" s="197"/>
      <c r="XX30" s="195"/>
      <c r="XY30" s="196"/>
      <c r="XZ30" s="196"/>
      <c r="YA30" s="196"/>
      <c r="YB30" s="196"/>
      <c r="YC30" s="196"/>
      <c r="YD30" s="196"/>
      <c r="YE30" s="197"/>
      <c r="YF30" s="198"/>
      <c r="YG30" s="199"/>
      <c r="YH30" s="199"/>
      <c r="YI30" s="195"/>
      <c r="YJ30" s="237"/>
      <c r="YK30" s="238"/>
      <c r="YL30" s="202"/>
      <c r="YM30" s="203"/>
      <c r="YN30" s="203"/>
      <c r="YO30" s="203"/>
      <c r="YP30" s="203"/>
      <c r="YQ30" s="204"/>
      <c r="YR30" s="189"/>
      <c r="YS30" s="190"/>
      <c r="YT30" s="191"/>
      <c r="YU30" s="192"/>
      <c r="YV30" s="193"/>
      <c r="YW30" s="192"/>
      <c r="YX30" s="192"/>
      <c r="YY30" s="197"/>
      <c r="YZ30" s="197"/>
      <c r="ZA30" s="195"/>
      <c r="ZB30" s="196"/>
      <c r="ZC30" s="196"/>
      <c r="ZD30" s="196"/>
      <c r="ZE30" s="196"/>
      <c r="ZF30" s="196"/>
      <c r="ZG30" s="196"/>
      <c r="ZH30" s="197"/>
      <c r="ZI30" s="198"/>
      <c r="ZJ30" s="199"/>
      <c r="ZK30" s="199"/>
      <c r="ZL30" s="195"/>
      <c r="ZM30" s="237"/>
      <c r="ZN30" s="238"/>
      <c r="ZO30" s="202"/>
      <c r="ZP30" s="203"/>
      <c r="ZQ30" s="203"/>
      <c r="ZR30" s="203"/>
      <c r="ZS30" s="203"/>
      <c r="ZT30" s="204"/>
      <c r="ZU30" s="189"/>
      <c r="ZV30" s="190"/>
      <c r="ZW30" s="191"/>
      <c r="ZX30" s="192"/>
      <c r="ZY30" s="193"/>
      <c r="ZZ30" s="192"/>
      <c r="AAA30" s="192"/>
      <c r="AAB30" s="197"/>
      <c r="AAC30" s="197"/>
      <c r="AAD30" s="195"/>
      <c r="AAE30" s="196"/>
      <c r="AAF30" s="196"/>
      <c r="AAG30" s="196"/>
      <c r="AAH30" s="196"/>
      <c r="AAI30" s="196"/>
      <c r="AAJ30" s="196"/>
      <c r="AAK30" s="197"/>
      <c r="AAL30" s="198"/>
      <c r="AAM30" s="199"/>
      <c r="AAN30" s="199"/>
      <c r="AAO30" s="195"/>
      <c r="AAP30" s="237"/>
      <c r="AAQ30" s="238"/>
      <c r="AAR30" s="202"/>
      <c r="AAS30" s="203"/>
      <c r="AAT30" s="203"/>
      <c r="AAU30" s="203"/>
      <c r="AAV30" s="203"/>
      <c r="AAW30" s="204"/>
      <c r="AAX30" s="189"/>
      <c r="AAY30" s="190"/>
      <c r="AAZ30" s="191"/>
      <c r="ABA30" s="192"/>
      <c r="ABB30" s="193"/>
      <c r="ABC30" s="192"/>
      <c r="ABD30" s="192"/>
      <c r="ABE30" s="197"/>
      <c r="ABF30" s="197"/>
      <c r="ABG30" s="195"/>
      <c r="ABH30" s="196"/>
      <c r="ABI30" s="196"/>
      <c r="ABJ30" s="196"/>
      <c r="ABK30" s="196"/>
      <c r="ABL30" s="196"/>
      <c r="ABM30" s="196"/>
      <c r="ABN30" s="197"/>
      <c r="ABO30" s="198"/>
      <c r="ABP30" s="199"/>
      <c r="ABQ30" s="199"/>
      <c r="ABR30" s="195"/>
      <c r="ABS30" s="237"/>
      <c r="ABT30" s="238"/>
      <c r="ABU30" s="202"/>
      <c r="ABV30" s="203"/>
      <c r="ABW30" s="203"/>
      <c r="ABX30" s="203"/>
      <c r="ABY30" s="203"/>
      <c r="ABZ30" s="204"/>
      <c r="ACA30" s="189"/>
      <c r="ACB30" s="190"/>
      <c r="ACC30" s="191"/>
      <c r="ACD30" s="192"/>
      <c r="ACE30" s="193"/>
      <c r="ACF30" s="192"/>
      <c r="ACG30" s="192"/>
      <c r="ACH30" s="197"/>
      <c r="ACI30" s="197"/>
      <c r="ACJ30" s="195"/>
      <c r="ACK30" s="196"/>
      <c r="ACL30" s="196"/>
      <c r="ACM30" s="196"/>
      <c r="ACN30" s="196"/>
      <c r="ACO30" s="196"/>
      <c r="ACP30" s="196"/>
      <c r="ACQ30" s="197"/>
      <c r="ACR30" s="198"/>
      <c r="ACS30" s="199"/>
      <c r="ACT30" s="199"/>
      <c r="ACU30" s="195"/>
      <c r="ACV30" s="237"/>
      <c r="ACW30" s="238"/>
      <c r="ACX30" s="202"/>
      <c r="ACY30" s="203"/>
      <c r="ACZ30" s="203"/>
      <c r="ADA30" s="203"/>
      <c r="ADB30" s="203"/>
      <c r="ADC30" s="204"/>
      <c r="ADD30" s="189"/>
      <c r="ADE30" s="190"/>
      <c r="ADF30" s="191"/>
      <c r="ADG30" s="192"/>
      <c r="ADH30" s="193"/>
      <c r="ADI30" s="192"/>
      <c r="ADJ30" s="192"/>
      <c r="ADK30" s="197"/>
      <c r="ADL30" s="197"/>
      <c r="ADM30" s="195"/>
      <c r="ADN30" s="196"/>
      <c r="ADO30" s="196"/>
      <c r="ADP30" s="196"/>
      <c r="ADQ30" s="196"/>
      <c r="ADR30" s="196"/>
      <c r="ADS30" s="196"/>
      <c r="ADT30" s="197"/>
      <c r="ADU30" s="198"/>
      <c r="ADV30" s="199"/>
      <c r="ADW30" s="199"/>
      <c r="ADX30" s="195"/>
      <c r="ADY30" s="237"/>
      <c r="ADZ30" s="238"/>
      <c r="AEA30" s="202"/>
      <c r="AEB30" s="203"/>
      <c r="AEC30" s="203"/>
      <c r="AED30" s="203"/>
      <c r="AEE30" s="203"/>
      <c r="AEF30" s="204"/>
      <c r="AEG30" s="189"/>
      <c r="AEH30" s="190"/>
      <c r="AEI30" s="191"/>
      <c r="AEJ30" s="192"/>
      <c r="AEK30" s="193"/>
      <c r="AEL30" s="192"/>
      <c r="AEM30" s="192"/>
      <c r="AEN30" s="197"/>
      <c r="AEO30" s="197"/>
      <c r="AEP30" s="195"/>
      <c r="AEQ30" s="196"/>
      <c r="AER30" s="196"/>
      <c r="AES30" s="196"/>
      <c r="AET30" s="196"/>
      <c r="AEU30" s="196"/>
      <c r="AEV30" s="196"/>
      <c r="AEW30" s="197"/>
      <c r="AEX30" s="198"/>
      <c r="AEY30" s="199"/>
      <c r="AEZ30" s="199"/>
      <c r="AFA30" s="195"/>
      <c r="AFB30" s="237"/>
      <c r="AFC30" s="238"/>
      <c r="AFD30" s="202"/>
      <c r="AFE30" s="203"/>
      <c r="AFF30" s="203"/>
      <c r="AFG30" s="203"/>
      <c r="AFH30" s="203"/>
      <c r="AFI30" s="204"/>
      <c r="AFJ30" s="189"/>
      <c r="AFK30" s="190"/>
      <c r="AFL30" s="191"/>
      <c r="AFM30" s="192"/>
      <c r="AFN30" s="193"/>
      <c r="AFO30" s="192"/>
      <c r="AFP30" s="192"/>
      <c r="AFQ30" s="197"/>
      <c r="AFR30" s="197"/>
      <c r="AFS30" s="195"/>
      <c r="AFT30" s="196"/>
      <c r="AFU30" s="196"/>
      <c r="AFV30" s="196"/>
      <c r="AFW30" s="196"/>
      <c r="AFX30" s="196"/>
      <c r="AFY30" s="196"/>
      <c r="AFZ30" s="197"/>
      <c r="AGA30" s="198"/>
      <c r="AGB30" s="199"/>
      <c r="AGC30" s="199"/>
      <c r="AGD30" s="195"/>
      <c r="AGE30" s="237"/>
      <c r="AGF30" s="238"/>
      <c r="AGG30" s="202"/>
      <c r="AGH30" s="203"/>
      <c r="AGI30" s="203"/>
      <c r="AGJ30" s="203"/>
      <c r="AGK30" s="203"/>
      <c r="AGL30" s="204"/>
      <c r="AGM30" s="189"/>
      <c r="AGN30" s="190"/>
      <c r="AGO30" s="191"/>
      <c r="AGP30" s="192"/>
      <c r="AGQ30" s="193"/>
      <c r="AGR30" s="192"/>
      <c r="AGS30" s="192"/>
      <c r="AGT30" s="197"/>
      <c r="AGU30" s="197"/>
      <c r="AGV30" s="195"/>
      <c r="AGW30" s="196"/>
      <c r="AGX30" s="196"/>
      <c r="AGY30" s="196"/>
      <c r="AGZ30" s="196"/>
      <c r="AHA30" s="196"/>
      <c r="AHB30" s="196"/>
      <c r="AHC30" s="197"/>
      <c r="AHD30" s="198"/>
      <c r="AHE30" s="199"/>
      <c r="AHF30" s="199"/>
      <c r="AHG30" s="195"/>
      <c r="AHH30" s="237"/>
      <c r="AHI30" s="238"/>
      <c r="AHJ30" s="202"/>
      <c r="AHK30" s="203"/>
      <c r="AHL30" s="203"/>
      <c r="AHM30" s="203"/>
      <c r="AHN30" s="203"/>
      <c r="AHO30" s="204"/>
      <c r="AHP30" s="189"/>
      <c r="AHQ30" s="190"/>
      <c r="AHR30" s="191"/>
      <c r="AHS30" s="192"/>
      <c r="AHT30" s="193"/>
      <c r="AHU30" s="192"/>
      <c r="AHV30" s="192"/>
      <c r="AHW30" s="197"/>
      <c r="AHX30" s="197"/>
      <c r="AHY30" s="195"/>
      <c r="AHZ30" s="196"/>
      <c r="AIA30" s="196"/>
      <c r="AIB30" s="196"/>
      <c r="AIC30" s="196"/>
      <c r="AID30" s="196"/>
      <c r="AIE30" s="196"/>
      <c r="AIF30" s="197"/>
      <c r="AIG30" s="198"/>
      <c r="AIH30" s="199"/>
      <c r="AII30" s="199"/>
      <c r="AIJ30" s="195"/>
      <c r="AIK30" s="237"/>
      <c r="AIL30" s="238"/>
      <c r="AIM30" s="202"/>
      <c r="AIN30" s="203"/>
      <c r="AIO30" s="203"/>
      <c r="AIP30" s="203"/>
      <c r="AIQ30" s="203"/>
      <c r="AIR30" s="204"/>
      <c r="AIS30" s="189"/>
      <c r="AIT30" s="190"/>
      <c r="AIU30" s="191"/>
      <c r="AIV30" s="192"/>
      <c r="AIW30" s="193"/>
      <c r="AIX30" s="192"/>
      <c r="AIY30" s="192"/>
      <c r="AIZ30" s="197"/>
      <c r="AJA30" s="197"/>
      <c r="AJB30" s="195"/>
      <c r="AJC30" s="196"/>
      <c r="AJD30" s="196"/>
      <c r="AJE30" s="196"/>
      <c r="AJF30" s="196"/>
      <c r="AJG30" s="196"/>
      <c r="AJH30" s="196"/>
      <c r="AJI30" s="197"/>
      <c r="AJJ30" s="198"/>
      <c r="AJK30" s="199"/>
      <c r="AJL30" s="199"/>
      <c r="AJM30" s="195"/>
      <c r="AJN30" s="237"/>
      <c r="AJO30" s="238"/>
      <c r="AJP30" s="202"/>
      <c r="AJQ30" s="203"/>
      <c r="AJR30" s="203"/>
      <c r="AJS30" s="203"/>
      <c r="AJT30" s="203"/>
      <c r="AJU30" s="204"/>
      <c r="AJV30" s="189"/>
      <c r="AJW30" s="190"/>
      <c r="AJX30" s="191"/>
      <c r="AJY30" s="192"/>
      <c r="AJZ30" s="193"/>
      <c r="AKA30" s="192"/>
      <c r="AKB30" s="192"/>
      <c r="AKC30" s="197"/>
      <c r="AKD30" s="197"/>
      <c r="AKE30" s="195"/>
      <c r="AKF30" s="196"/>
      <c r="AKG30" s="196"/>
      <c r="AKH30" s="196"/>
      <c r="AKI30" s="196"/>
      <c r="AKJ30" s="196"/>
      <c r="AKK30" s="196"/>
      <c r="AKL30" s="197"/>
      <c r="AKM30" s="198"/>
      <c r="AKN30" s="199"/>
      <c r="AKO30" s="199"/>
      <c r="AKP30" s="195"/>
      <c r="AKQ30" s="237"/>
      <c r="AKR30" s="238"/>
      <c r="AKS30" s="202"/>
      <c r="AKT30" s="203"/>
      <c r="AKU30" s="203"/>
      <c r="AKV30" s="203"/>
      <c r="AKW30" s="203"/>
      <c r="AKX30" s="204"/>
      <c r="AKY30" s="189"/>
      <c r="AKZ30" s="190"/>
      <c r="ALA30" s="191"/>
      <c r="ALB30" s="192"/>
      <c r="ALC30" s="193"/>
      <c r="ALD30" s="192"/>
      <c r="ALE30" s="192"/>
      <c r="ALF30" s="197"/>
      <c r="ALG30" s="197"/>
      <c r="ALH30" s="195"/>
      <c r="ALI30" s="196"/>
      <c r="ALJ30" s="196"/>
      <c r="ALK30" s="196"/>
      <c r="ALL30" s="196"/>
      <c r="ALM30" s="196"/>
      <c r="ALN30" s="196"/>
      <c r="ALO30" s="197"/>
      <c r="ALP30" s="198"/>
      <c r="ALQ30" s="199"/>
      <c r="ALR30" s="199"/>
      <c r="ALS30" s="195"/>
      <c r="ALT30" s="237"/>
      <c r="ALU30" s="238"/>
      <c r="ALV30" s="202"/>
      <c r="ALW30" s="203"/>
      <c r="ALX30" s="203"/>
      <c r="ALY30" s="203"/>
      <c r="ALZ30" s="203"/>
      <c r="AMA30" s="204"/>
      <c r="AMB30" s="189"/>
      <c r="AMC30" s="190"/>
      <c r="AMD30" s="191"/>
      <c r="AME30" s="192"/>
      <c r="AMF30" s="193"/>
      <c r="AMG30" s="192"/>
      <c r="AMH30" s="192"/>
      <c r="AMI30" s="197"/>
      <c r="AMJ30" s="197"/>
      <c r="AMK30" s="195"/>
      <c r="AML30" s="196"/>
      <c r="AMM30" s="196"/>
      <c r="AMN30" s="196"/>
      <c r="AMO30" s="196"/>
      <c r="AMP30" s="196"/>
      <c r="AMQ30" s="196"/>
      <c r="AMR30" s="197"/>
      <c r="AMS30" s="198"/>
      <c r="AMT30" s="199"/>
      <c r="AMU30" s="199"/>
      <c r="AMV30" s="195"/>
      <c r="AMW30" s="237"/>
      <c r="AMX30" s="238"/>
      <c r="AMY30" s="202"/>
      <c r="AMZ30" s="203"/>
      <c r="ANA30" s="203"/>
      <c r="ANB30" s="203"/>
      <c r="ANC30" s="203"/>
      <c r="AND30" s="204"/>
      <c r="ANE30" s="189"/>
      <c r="ANF30" s="190"/>
      <c r="ANG30" s="191"/>
      <c r="ANH30" s="192"/>
      <c r="ANI30" s="193"/>
      <c r="ANJ30" s="192"/>
      <c r="ANK30" s="192"/>
      <c r="ANL30" s="197"/>
      <c r="ANM30" s="197"/>
      <c r="ANN30" s="195"/>
      <c r="ANO30" s="196"/>
      <c r="ANP30" s="196"/>
      <c r="ANQ30" s="196"/>
      <c r="ANR30" s="196"/>
      <c r="ANS30" s="196"/>
      <c r="ANT30" s="196"/>
      <c r="ANU30" s="197"/>
      <c r="ANV30" s="198"/>
      <c r="ANW30" s="199"/>
      <c r="ANX30" s="199"/>
      <c r="ANY30" s="195"/>
      <c r="ANZ30" s="237"/>
      <c r="AOA30" s="238"/>
      <c r="AOB30" s="202"/>
      <c r="AOC30" s="203"/>
      <c r="AOD30" s="203"/>
      <c r="AOE30" s="203"/>
      <c r="AOF30" s="203"/>
      <c r="AOG30" s="204"/>
      <c r="AOH30" s="189"/>
      <c r="AOI30" s="190"/>
      <c r="AOJ30" s="191"/>
      <c r="AOK30" s="192"/>
      <c r="AOL30" s="193"/>
      <c r="AOM30" s="192"/>
      <c r="AON30" s="192"/>
      <c r="AOO30" s="197"/>
      <c r="AOP30" s="197"/>
      <c r="AOQ30" s="195"/>
      <c r="AOR30" s="196"/>
      <c r="AOS30" s="196"/>
      <c r="AOT30" s="196"/>
      <c r="AOU30" s="196"/>
      <c r="AOV30" s="196"/>
      <c r="AOW30" s="196"/>
      <c r="AOX30" s="197"/>
      <c r="AOY30" s="198"/>
      <c r="AOZ30" s="199"/>
      <c r="APA30" s="199"/>
      <c r="APB30" s="195"/>
      <c r="APC30" s="237"/>
      <c r="APD30" s="238"/>
      <c r="APE30" s="202"/>
      <c r="APF30" s="203"/>
      <c r="APG30" s="203"/>
      <c r="APH30" s="203"/>
      <c r="API30" s="203"/>
      <c r="APJ30" s="204"/>
      <c r="APK30" s="189"/>
      <c r="APL30" s="190"/>
      <c r="APM30" s="191"/>
      <c r="APN30" s="192"/>
      <c r="APO30" s="193"/>
      <c r="APP30" s="192"/>
      <c r="APQ30" s="192"/>
      <c r="APR30" s="197"/>
      <c r="APS30" s="197"/>
      <c r="APT30" s="195"/>
      <c r="APU30" s="196"/>
      <c r="APV30" s="196"/>
      <c r="APW30" s="196"/>
      <c r="APX30" s="196"/>
      <c r="APY30" s="196"/>
      <c r="APZ30" s="196"/>
      <c r="AQA30" s="197"/>
      <c r="AQB30" s="198"/>
      <c r="AQC30" s="199"/>
      <c r="AQD30" s="199"/>
      <c r="AQE30" s="195"/>
      <c r="AQF30" s="237"/>
      <c r="AQG30" s="238"/>
      <c r="AQH30" s="202"/>
      <c r="AQI30" s="203"/>
      <c r="AQJ30" s="203"/>
      <c r="AQK30" s="203"/>
      <c r="AQL30" s="203"/>
      <c r="AQM30" s="204"/>
      <c r="AQN30" s="189"/>
      <c r="AQO30" s="190"/>
      <c r="AQP30" s="191"/>
      <c r="AQQ30" s="192"/>
      <c r="AQR30" s="193"/>
      <c r="AQS30" s="192"/>
      <c r="AQT30" s="192"/>
      <c r="AQU30" s="197"/>
      <c r="AQV30" s="197"/>
      <c r="AQW30" s="195"/>
      <c r="AQX30" s="196"/>
      <c r="AQY30" s="196"/>
      <c r="AQZ30" s="196"/>
      <c r="ARA30" s="196"/>
      <c r="ARB30" s="196"/>
      <c r="ARC30" s="196"/>
      <c r="ARD30" s="197"/>
      <c r="ARE30" s="198"/>
      <c r="ARF30" s="199"/>
      <c r="ARG30" s="199"/>
      <c r="ARH30" s="195"/>
      <c r="ARI30" s="237"/>
      <c r="ARJ30" s="238"/>
      <c r="ARK30" s="202"/>
      <c r="ARL30" s="203"/>
      <c r="ARM30" s="203"/>
      <c r="ARN30" s="203"/>
      <c r="ARO30" s="203"/>
      <c r="ARP30" s="204"/>
      <c r="ARQ30" s="189"/>
      <c r="ARR30" s="190"/>
      <c r="ARS30" s="191"/>
      <c r="ART30" s="192"/>
      <c r="ARU30" s="193"/>
      <c r="ARV30" s="192"/>
      <c r="ARW30" s="192"/>
      <c r="ARX30" s="197"/>
      <c r="ARY30" s="197"/>
      <c r="ARZ30" s="195"/>
      <c r="ASA30" s="196"/>
      <c r="ASB30" s="196"/>
      <c r="ASC30" s="196"/>
      <c r="ASD30" s="196"/>
      <c r="ASE30" s="196"/>
      <c r="ASF30" s="196"/>
      <c r="ASG30" s="197"/>
      <c r="ASH30" s="198"/>
      <c r="ASI30" s="199"/>
      <c r="ASJ30" s="199"/>
      <c r="ASK30" s="195"/>
      <c r="ASL30" s="237"/>
      <c r="ASM30" s="238"/>
      <c r="ASN30" s="202"/>
      <c r="ASO30" s="203"/>
      <c r="ASP30" s="203"/>
      <c r="ASQ30" s="203"/>
      <c r="ASR30" s="203"/>
      <c r="ASS30" s="204"/>
      <c r="AST30" s="189"/>
      <c r="ASU30" s="190"/>
      <c r="ASV30" s="191"/>
      <c r="ASW30" s="192"/>
      <c r="ASX30" s="193"/>
      <c r="ASY30" s="192"/>
      <c r="ASZ30" s="192"/>
      <c r="ATA30" s="197"/>
      <c r="ATB30" s="197"/>
      <c r="ATC30" s="195"/>
      <c r="ATD30" s="196"/>
      <c r="ATE30" s="196"/>
      <c r="ATF30" s="196"/>
      <c r="ATG30" s="196"/>
      <c r="ATH30" s="196"/>
      <c r="ATI30" s="196"/>
      <c r="ATJ30" s="197"/>
      <c r="ATK30" s="198"/>
      <c r="ATL30" s="199"/>
      <c r="ATM30" s="199"/>
      <c r="ATN30" s="195"/>
      <c r="ATO30" s="237"/>
      <c r="ATP30" s="238"/>
      <c r="ATQ30" s="202"/>
      <c r="ATR30" s="203"/>
      <c r="ATS30" s="203"/>
      <c r="ATT30" s="203"/>
      <c r="ATU30" s="203"/>
      <c r="ATV30" s="204"/>
      <c r="ATW30" s="189"/>
      <c r="ATX30" s="190"/>
      <c r="ATY30" s="191"/>
      <c r="ATZ30" s="192"/>
      <c r="AUA30" s="193"/>
      <c r="AUB30" s="192"/>
      <c r="AUC30" s="192"/>
      <c r="AUD30" s="197"/>
      <c r="AUE30" s="197"/>
      <c r="AUF30" s="195"/>
      <c r="AUG30" s="196"/>
      <c r="AUH30" s="196"/>
      <c r="AUI30" s="196"/>
      <c r="AUJ30" s="196"/>
      <c r="AUK30" s="196"/>
      <c r="AUL30" s="196"/>
      <c r="AUM30" s="197"/>
      <c r="AUN30" s="198"/>
      <c r="AUO30" s="199"/>
      <c r="AUP30" s="199"/>
      <c r="AUQ30" s="195"/>
      <c r="AUR30" s="237"/>
      <c r="AUS30" s="238"/>
      <c r="AUT30" s="202"/>
      <c r="AUU30" s="203"/>
      <c r="AUV30" s="203"/>
      <c r="AUW30" s="203"/>
      <c r="AUX30" s="203"/>
      <c r="AUY30" s="204"/>
      <c r="AUZ30" s="189"/>
      <c r="AVA30" s="190"/>
      <c r="AVB30" s="191"/>
      <c r="AVC30" s="192"/>
      <c r="AVD30" s="193"/>
      <c r="AVE30" s="192"/>
      <c r="AVF30" s="192"/>
      <c r="AVG30" s="197"/>
      <c r="AVH30" s="197"/>
      <c r="AVI30" s="195"/>
      <c r="AVJ30" s="196"/>
      <c r="AVK30" s="196"/>
      <c r="AVL30" s="196"/>
      <c r="AVM30" s="196"/>
      <c r="AVN30" s="196"/>
      <c r="AVO30" s="196"/>
      <c r="AVP30" s="197"/>
      <c r="AVQ30" s="198"/>
      <c r="AVR30" s="199"/>
      <c r="AVS30" s="199"/>
      <c r="AVT30" s="195"/>
      <c r="AVU30" s="237"/>
      <c r="AVV30" s="238"/>
      <c r="AVW30" s="202"/>
      <c r="AVX30" s="203"/>
      <c r="AVY30" s="203"/>
      <c r="AVZ30" s="203"/>
      <c r="AWA30" s="203"/>
      <c r="AWB30" s="204"/>
      <c r="AWC30" s="189"/>
      <c r="AWD30" s="190"/>
      <c r="AWE30" s="191"/>
      <c r="AWF30" s="192"/>
      <c r="AWG30" s="193"/>
      <c r="AWH30" s="192"/>
      <c r="AWI30" s="192"/>
      <c r="AWJ30" s="197"/>
      <c r="AWK30" s="197"/>
      <c r="AWL30" s="195"/>
      <c r="AWM30" s="196"/>
      <c r="AWN30" s="196"/>
      <c r="AWO30" s="196"/>
      <c r="AWP30" s="196"/>
      <c r="AWQ30" s="196"/>
      <c r="AWR30" s="196"/>
      <c r="AWS30" s="197"/>
      <c r="AWT30" s="198"/>
      <c r="AWU30" s="199"/>
      <c r="AWV30" s="199"/>
      <c r="AWW30" s="195"/>
      <c r="AWX30" s="237"/>
      <c r="AWY30" s="238"/>
      <c r="AWZ30" s="202"/>
      <c r="AXA30" s="203"/>
      <c r="AXB30" s="203"/>
      <c r="AXC30" s="203"/>
      <c r="AXD30" s="203"/>
      <c r="AXE30" s="204"/>
      <c r="AXF30" s="189"/>
      <c r="AXG30" s="190"/>
      <c r="AXH30" s="191"/>
      <c r="AXI30" s="192"/>
      <c r="AXJ30" s="193"/>
      <c r="AXK30" s="192"/>
      <c r="AXL30" s="192"/>
      <c r="AXM30" s="197"/>
      <c r="AXN30" s="197"/>
      <c r="AXO30" s="195"/>
      <c r="AXP30" s="196"/>
      <c r="AXQ30" s="196"/>
      <c r="AXR30" s="196"/>
      <c r="AXS30" s="196"/>
      <c r="AXT30" s="196"/>
      <c r="AXU30" s="196"/>
      <c r="AXV30" s="197"/>
      <c r="AXW30" s="198"/>
      <c r="AXX30" s="199"/>
      <c r="AXY30" s="199"/>
      <c r="AXZ30" s="195"/>
      <c r="AYA30" s="237"/>
      <c r="AYB30" s="238"/>
      <c r="AYC30" s="202"/>
      <c r="AYD30" s="203"/>
      <c r="AYE30" s="203"/>
      <c r="AYF30" s="203"/>
      <c r="AYG30" s="203"/>
      <c r="AYH30" s="204"/>
      <c r="AYI30" s="189"/>
      <c r="AYJ30" s="190"/>
      <c r="AYK30" s="191"/>
      <c r="AYL30" s="192"/>
      <c r="AYM30" s="193"/>
      <c r="AYN30" s="192"/>
      <c r="AYO30" s="192"/>
      <c r="AYP30" s="197"/>
      <c r="AYQ30" s="197"/>
      <c r="AYR30" s="195"/>
      <c r="AYS30" s="196"/>
      <c r="AYT30" s="196"/>
      <c r="AYU30" s="196"/>
      <c r="AYV30" s="196"/>
      <c r="AYW30" s="196"/>
      <c r="AYX30" s="196"/>
      <c r="AYY30" s="197"/>
      <c r="AYZ30" s="198"/>
      <c r="AZA30" s="199"/>
      <c r="AZB30" s="199"/>
      <c r="AZC30" s="195"/>
      <c r="AZD30" s="237"/>
      <c r="AZE30" s="238"/>
      <c r="AZF30" s="202"/>
      <c r="AZG30" s="203"/>
      <c r="AZH30" s="203"/>
      <c r="AZI30" s="203"/>
      <c r="AZJ30" s="203"/>
      <c r="AZK30" s="204"/>
      <c r="AZL30" s="189"/>
      <c r="AZM30" s="190"/>
      <c r="AZN30" s="191"/>
      <c r="AZO30" s="192"/>
      <c r="AZP30" s="193"/>
      <c r="AZQ30" s="192"/>
      <c r="AZR30" s="192"/>
      <c r="AZS30" s="197"/>
      <c r="AZT30" s="197"/>
      <c r="AZU30" s="195"/>
      <c r="AZV30" s="196"/>
      <c r="AZW30" s="196"/>
      <c r="AZX30" s="196"/>
      <c r="AZY30" s="196"/>
      <c r="AZZ30" s="196"/>
      <c r="BAA30" s="196"/>
      <c r="BAB30" s="197"/>
      <c r="BAC30" s="198"/>
      <c r="BAD30" s="199"/>
      <c r="BAE30" s="199"/>
      <c r="BAF30" s="195"/>
      <c r="BAG30" s="237"/>
      <c r="BAH30" s="238"/>
      <c r="BAI30" s="202"/>
      <c r="BAJ30" s="203"/>
      <c r="BAK30" s="203"/>
      <c r="BAL30" s="203"/>
      <c r="BAM30" s="203"/>
      <c r="BAN30" s="204"/>
      <c r="BAO30" s="189"/>
      <c r="BAP30" s="190"/>
      <c r="BAQ30" s="191"/>
      <c r="BAR30" s="192"/>
      <c r="BAS30" s="193"/>
      <c r="BAT30" s="192"/>
      <c r="BAU30" s="192"/>
      <c r="BAV30" s="197"/>
      <c r="BAW30" s="197"/>
      <c r="BAX30" s="195"/>
      <c r="BAY30" s="196"/>
      <c r="BAZ30" s="196"/>
      <c r="BBA30" s="196"/>
      <c r="BBB30" s="196"/>
      <c r="BBC30" s="196"/>
      <c r="BBD30" s="196"/>
      <c r="BBE30" s="197"/>
      <c r="BBF30" s="198"/>
      <c r="BBG30" s="199"/>
      <c r="BBH30" s="199"/>
      <c r="BBI30" s="195"/>
      <c r="BBJ30" s="237"/>
      <c r="BBK30" s="238"/>
      <c r="BBL30" s="202"/>
      <c r="BBM30" s="203"/>
      <c r="BBN30" s="203"/>
      <c r="BBO30" s="203"/>
      <c r="BBP30" s="203"/>
      <c r="BBQ30" s="204"/>
      <c r="BBR30" s="189"/>
      <c r="BBS30" s="190"/>
      <c r="BBT30" s="191"/>
      <c r="BBU30" s="192"/>
      <c r="BBV30" s="193"/>
      <c r="BBW30" s="192"/>
      <c r="BBX30" s="192"/>
      <c r="BBY30" s="197"/>
      <c r="BBZ30" s="197"/>
      <c r="BCA30" s="195"/>
      <c r="BCB30" s="196"/>
      <c r="BCC30" s="196"/>
      <c r="BCD30" s="196"/>
      <c r="BCE30" s="196"/>
      <c r="BCF30" s="196"/>
      <c r="BCG30" s="196"/>
      <c r="BCH30" s="197"/>
      <c r="BCI30" s="198"/>
      <c r="BCJ30" s="199"/>
      <c r="BCK30" s="199"/>
      <c r="BCL30" s="195"/>
      <c r="BCM30" s="237"/>
      <c r="BCN30" s="238"/>
      <c r="BCO30" s="202"/>
      <c r="BCP30" s="203"/>
      <c r="BCQ30" s="203"/>
      <c r="BCR30" s="203"/>
      <c r="BCS30" s="203"/>
      <c r="BCT30" s="204"/>
      <c r="BCU30" s="189"/>
      <c r="BCV30" s="190"/>
      <c r="BCW30" s="191"/>
      <c r="BCX30" s="192"/>
      <c r="BCY30" s="193"/>
      <c r="BCZ30" s="192"/>
      <c r="BDA30" s="192"/>
      <c r="BDB30" s="197"/>
      <c r="BDC30" s="197"/>
      <c r="BDD30" s="195"/>
      <c r="BDE30" s="196"/>
      <c r="BDF30" s="196"/>
      <c r="BDG30" s="196"/>
      <c r="BDH30" s="196"/>
      <c r="BDI30" s="196"/>
      <c r="BDJ30" s="196"/>
      <c r="BDK30" s="197"/>
      <c r="BDL30" s="198"/>
      <c r="BDM30" s="199"/>
      <c r="BDN30" s="199"/>
      <c r="BDO30" s="195"/>
      <c r="BDP30" s="237"/>
      <c r="BDQ30" s="238"/>
      <c r="BDR30" s="202"/>
      <c r="BDS30" s="203"/>
      <c r="BDT30" s="203"/>
      <c r="BDU30" s="203"/>
      <c r="BDV30" s="203"/>
      <c r="BDW30" s="204"/>
      <c r="BDX30" s="189"/>
      <c r="BDY30" s="190"/>
      <c r="BDZ30" s="191"/>
      <c r="BEA30" s="192"/>
      <c r="BEB30" s="193"/>
      <c r="BEC30" s="192"/>
      <c r="BED30" s="192"/>
      <c r="BEE30" s="197"/>
      <c r="BEF30" s="197"/>
      <c r="BEG30" s="195"/>
      <c r="BEH30" s="196"/>
      <c r="BEI30" s="196"/>
      <c r="BEJ30" s="196"/>
      <c r="BEK30" s="196"/>
      <c r="BEL30" s="196"/>
      <c r="BEM30" s="196"/>
      <c r="BEN30" s="197"/>
      <c r="BEO30" s="198"/>
      <c r="BEP30" s="199"/>
      <c r="BEQ30" s="199"/>
      <c r="BER30" s="195"/>
      <c r="BES30" s="237"/>
      <c r="BET30" s="238"/>
      <c r="BEU30" s="202"/>
      <c r="BEV30" s="203"/>
      <c r="BEW30" s="203"/>
      <c r="BEX30" s="203"/>
      <c r="BEY30" s="203"/>
      <c r="BEZ30" s="204"/>
      <c r="BFA30" s="189"/>
      <c r="BFB30" s="190"/>
      <c r="BFC30" s="191"/>
      <c r="BFD30" s="192"/>
      <c r="BFE30" s="193"/>
      <c r="BFF30" s="192"/>
      <c r="BFG30" s="192"/>
      <c r="BFH30" s="197"/>
      <c r="BFI30" s="197"/>
      <c r="BFJ30" s="195"/>
      <c r="BFK30" s="196"/>
      <c r="BFL30" s="196"/>
      <c r="BFM30" s="196"/>
      <c r="BFN30" s="196"/>
      <c r="BFO30" s="196"/>
      <c r="BFP30" s="196"/>
      <c r="BFQ30" s="197"/>
      <c r="BFR30" s="198"/>
      <c r="BFS30" s="199"/>
      <c r="BFT30" s="199"/>
      <c r="BFU30" s="195"/>
      <c r="BFV30" s="237"/>
      <c r="BFW30" s="238"/>
      <c r="BFX30" s="202"/>
      <c r="BFY30" s="203"/>
      <c r="BFZ30" s="203"/>
      <c r="BGA30" s="203"/>
      <c r="BGB30" s="203"/>
      <c r="BGC30" s="204"/>
      <c r="BGD30" s="189"/>
      <c r="BGE30" s="190"/>
      <c r="BGF30" s="191"/>
      <c r="BGG30" s="192"/>
      <c r="BGH30" s="193"/>
      <c r="BGI30" s="192"/>
      <c r="BGJ30" s="192"/>
      <c r="BGK30" s="197"/>
      <c r="BGL30" s="197"/>
      <c r="BGM30" s="195"/>
      <c r="BGN30" s="196"/>
      <c r="BGO30" s="196"/>
      <c r="BGP30" s="196"/>
      <c r="BGQ30" s="196"/>
      <c r="BGR30" s="196"/>
      <c r="BGS30" s="196"/>
      <c r="BGT30" s="197"/>
      <c r="BGU30" s="198"/>
      <c r="BGV30" s="199"/>
      <c r="BGW30" s="199"/>
      <c r="BGX30" s="195"/>
      <c r="BGY30" s="237"/>
      <c r="BGZ30" s="238"/>
      <c r="BHA30" s="202"/>
      <c r="BHB30" s="203"/>
      <c r="BHC30" s="203"/>
      <c r="BHD30" s="203"/>
      <c r="BHE30" s="203"/>
      <c r="BHF30" s="204"/>
      <c r="BHG30" s="189"/>
      <c r="BHH30" s="190"/>
      <c r="BHI30" s="191"/>
      <c r="BHJ30" s="192"/>
      <c r="BHK30" s="193"/>
      <c r="BHL30" s="192"/>
      <c r="BHM30" s="192"/>
      <c r="BHN30" s="197"/>
      <c r="BHO30" s="197"/>
      <c r="BHP30" s="195"/>
      <c r="BHQ30" s="196"/>
      <c r="BHR30" s="196"/>
      <c r="BHS30" s="196"/>
      <c r="BHT30" s="196"/>
      <c r="BHU30" s="196"/>
      <c r="BHV30" s="196"/>
      <c r="BHW30" s="197"/>
      <c r="BHX30" s="198"/>
      <c r="BHY30" s="199"/>
      <c r="BHZ30" s="199"/>
      <c r="BIA30" s="195"/>
      <c r="BIB30" s="237"/>
      <c r="BIC30" s="238"/>
      <c r="BID30" s="202"/>
      <c r="BIE30" s="203"/>
      <c r="BIF30" s="203"/>
      <c r="BIG30" s="203"/>
      <c r="BIH30" s="203"/>
      <c r="BII30" s="204"/>
      <c r="BIJ30" s="189"/>
      <c r="BIK30" s="190"/>
      <c r="BIL30" s="191"/>
      <c r="BIM30" s="192"/>
      <c r="BIN30" s="193"/>
      <c r="BIO30" s="192"/>
      <c r="BIP30" s="192"/>
      <c r="BIQ30" s="197"/>
      <c r="BIR30" s="197"/>
      <c r="BIS30" s="195"/>
      <c r="BIT30" s="196"/>
      <c r="BIU30" s="196"/>
      <c r="BIV30" s="196"/>
      <c r="BIW30" s="196"/>
      <c r="BIX30" s="196"/>
      <c r="BIY30" s="196"/>
      <c r="BIZ30" s="197"/>
      <c r="BJA30" s="198"/>
      <c r="BJB30" s="199"/>
      <c r="BJC30" s="199"/>
      <c r="BJD30" s="195"/>
      <c r="BJE30" s="237"/>
      <c r="BJF30" s="238"/>
      <c r="BJG30" s="202"/>
      <c r="BJH30" s="203"/>
      <c r="BJI30" s="203"/>
      <c r="BJJ30" s="203"/>
      <c r="BJK30" s="203"/>
      <c r="BJL30" s="204"/>
      <c r="BJM30" s="189"/>
      <c r="BJN30" s="190"/>
      <c r="BJO30" s="191"/>
      <c r="BJP30" s="192"/>
      <c r="BJQ30" s="193"/>
      <c r="BJR30" s="192"/>
      <c r="BJS30" s="192"/>
      <c r="BJT30" s="197"/>
      <c r="BJU30" s="197"/>
      <c r="BJV30" s="195"/>
      <c r="BJW30" s="196"/>
      <c r="BJX30" s="196"/>
      <c r="BJY30" s="196"/>
      <c r="BJZ30" s="196"/>
      <c r="BKA30" s="196"/>
      <c r="BKB30" s="196"/>
      <c r="BKC30" s="197"/>
      <c r="BKD30" s="198"/>
      <c r="BKE30" s="199"/>
      <c r="BKF30" s="199"/>
      <c r="BKG30" s="195"/>
      <c r="BKH30" s="237"/>
      <c r="BKI30" s="238"/>
      <c r="BKJ30" s="202"/>
      <c r="BKK30" s="203"/>
      <c r="BKL30" s="203"/>
      <c r="BKM30" s="203"/>
      <c r="BKN30" s="203"/>
      <c r="BKO30" s="204"/>
      <c r="BKP30" s="189"/>
      <c r="BKQ30" s="190"/>
      <c r="BKR30" s="191"/>
      <c r="BKS30" s="192"/>
      <c r="BKT30" s="193"/>
      <c r="BKU30" s="192"/>
      <c r="BKV30" s="192"/>
      <c r="BKW30" s="197"/>
      <c r="BKX30" s="197"/>
      <c r="BKY30" s="195"/>
      <c r="BKZ30" s="196"/>
      <c r="BLA30" s="196"/>
      <c r="BLB30" s="196"/>
      <c r="BLC30" s="196"/>
      <c r="BLD30" s="196"/>
      <c r="BLE30" s="196"/>
      <c r="BLF30" s="197"/>
      <c r="BLG30" s="198"/>
      <c r="BLH30" s="199"/>
      <c r="BLI30" s="199"/>
      <c r="BLJ30" s="195"/>
      <c r="BLK30" s="237"/>
      <c r="BLL30" s="238"/>
      <c r="BLM30" s="202"/>
      <c r="BLN30" s="203"/>
      <c r="BLO30" s="203"/>
      <c r="BLP30" s="203"/>
      <c r="BLQ30" s="203"/>
      <c r="BLR30" s="204"/>
      <c r="BLS30" s="189"/>
      <c r="BLT30" s="190"/>
      <c r="BLU30" s="191"/>
      <c r="BLV30" s="192"/>
      <c r="BLW30" s="193"/>
      <c r="BLX30" s="192"/>
      <c r="BLY30" s="192"/>
      <c r="BLZ30" s="197"/>
      <c r="BMA30" s="197"/>
      <c r="BMB30" s="195"/>
      <c r="BMC30" s="196"/>
      <c r="BMD30" s="196"/>
      <c r="BME30" s="196"/>
      <c r="BMF30" s="196"/>
      <c r="BMG30" s="196"/>
      <c r="BMH30" s="196"/>
      <c r="BMI30" s="197"/>
      <c r="BMJ30" s="198"/>
      <c r="BMK30" s="199"/>
      <c r="BML30" s="199"/>
      <c r="BMM30" s="195"/>
      <c r="BMN30" s="237"/>
      <c r="BMO30" s="238"/>
      <c r="BMP30" s="202"/>
      <c r="BMQ30" s="203"/>
      <c r="BMR30" s="203"/>
      <c r="BMS30" s="203"/>
      <c r="BMT30" s="203"/>
      <c r="BMU30" s="204"/>
      <c r="BMV30" s="189"/>
      <c r="BMW30" s="190"/>
      <c r="BMX30" s="191"/>
      <c r="BMY30" s="192"/>
      <c r="BMZ30" s="193"/>
      <c r="BNA30" s="192"/>
      <c r="BNB30" s="192"/>
      <c r="BNC30" s="197"/>
      <c r="BND30" s="197"/>
      <c r="BNE30" s="195"/>
      <c r="BNF30" s="196"/>
      <c r="BNG30" s="196"/>
      <c r="BNH30" s="196"/>
      <c r="BNI30" s="196"/>
      <c r="BNJ30" s="196"/>
      <c r="BNK30" s="196"/>
      <c r="BNL30" s="197"/>
      <c r="BNM30" s="198"/>
      <c r="BNN30" s="199"/>
      <c r="BNO30" s="199"/>
      <c r="BNP30" s="195"/>
      <c r="BNQ30" s="237"/>
      <c r="BNR30" s="238"/>
      <c r="BNS30" s="202"/>
      <c r="BNT30" s="203"/>
      <c r="BNU30" s="203"/>
      <c r="BNV30" s="203"/>
      <c r="BNW30" s="203"/>
      <c r="BNX30" s="204"/>
      <c r="BNY30" s="189"/>
      <c r="BNZ30" s="190"/>
      <c r="BOA30" s="191"/>
      <c r="BOB30" s="192"/>
      <c r="BOC30" s="193"/>
      <c r="BOD30" s="192"/>
      <c r="BOE30" s="192"/>
      <c r="BOF30" s="197"/>
      <c r="BOG30" s="197"/>
      <c r="BOH30" s="195"/>
      <c r="BOI30" s="196"/>
      <c r="BOJ30" s="196"/>
      <c r="BOK30" s="196"/>
      <c r="BOL30" s="196"/>
      <c r="BOM30" s="196"/>
      <c r="BON30" s="196"/>
      <c r="BOO30" s="197"/>
      <c r="BOP30" s="198"/>
      <c r="BOQ30" s="199"/>
      <c r="BOR30" s="199"/>
      <c r="BOS30" s="195"/>
      <c r="BOT30" s="237"/>
      <c r="BOU30" s="238"/>
      <c r="BOV30" s="202"/>
      <c r="BOW30" s="203"/>
      <c r="BOX30" s="203"/>
      <c r="BOY30" s="203"/>
      <c r="BOZ30" s="203"/>
      <c r="BPA30" s="204"/>
      <c r="BPB30" s="189"/>
      <c r="BPC30" s="190"/>
      <c r="BPD30" s="191"/>
      <c r="BPE30" s="192"/>
      <c r="BPF30" s="193"/>
      <c r="BPG30" s="192"/>
      <c r="BPH30" s="192"/>
      <c r="BPI30" s="197"/>
      <c r="BPJ30" s="197"/>
      <c r="BPK30" s="195"/>
      <c r="BPL30" s="196"/>
      <c r="BPM30" s="196"/>
      <c r="BPN30" s="196"/>
      <c r="BPO30" s="196"/>
      <c r="BPP30" s="196"/>
      <c r="BPQ30" s="196"/>
      <c r="BPR30" s="197"/>
      <c r="BPS30" s="198"/>
      <c r="BPT30" s="199"/>
      <c r="BPU30" s="199"/>
      <c r="BPV30" s="195"/>
      <c r="BPW30" s="237"/>
      <c r="BPX30" s="238"/>
      <c r="BPY30" s="202"/>
      <c r="BPZ30" s="203"/>
      <c r="BQA30" s="203"/>
      <c r="BQB30" s="203"/>
      <c r="BQC30" s="203"/>
      <c r="BQD30" s="204"/>
      <c r="BQE30" s="189"/>
      <c r="BQF30" s="190"/>
      <c r="BQG30" s="191"/>
      <c r="BQH30" s="192"/>
      <c r="BQI30" s="193"/>
      <c r="BQJ30" s="192"/>
      <c r="BQK30" s="192"/>
      <c r="BQL30" s="197"/>
      <c r="BQM30" s="197"/>
      <c r="BQN30" s="195"/>
      <c r="BQO30" s="196"/>
      <c r="BQP30" s="196"/>
      <c r="BQQ30" s="196"/>
      <c r="BQR30" s="196"/>
      <c r="BQS30" s="196"/>
      <c r="BQT30" s="196"/>
      <c r="BQU30" s="197"/>
      <c r="BQV30" s="198"/>
      <c r="BQW30" s="199"/>
      <c r="BQX30" s="199"/>
      <c r="BQY30" s="195"/>
      <c r="BQZ30" s="237"/>
      <c r="BRA30" s="238"/>
      <c r="BRB30" s="202"/>
      <c r="BRC30" s="203"/>
      <c r="BRD30" s="203"/>
      <c r="BRE30" s="203"/>
      <c r="BRF30" s="203"/>
      <c r="BRG30" s="204"/>
      <c r="BRH30" s="189"/>
      <c r="BRI30" s="190"/>
      <c r="BRJ30" s="191"/>
      <c r="BRK30" s="192"/>
      <c r="BRL30" s="193"/>
      <c r="BRM30" s="192"/>
      <c r="BRN30" s="192"/>
      <c r="BRO30" s="197"/>
      <c r="BRP30" s="197"/>
      <c r="BRQ30" s="195"/>
      <c r="BRR30" s="196"/>
      <c r="BRS30" s="196"/>
      <c r="BRT30" s="196"/>
      <c r="BRU30" s="196"/>
      <c r="BRV30" s="196"/>
      <c r="BRW30" s="196"/>
      <c r="BRX30" s="197"/>
      <c r="BRY30" s="198"/>
      <c r="BRZ30" s="199"/>
      <c r="BSA30" s="199"/>
      <c r="BSB30" s="195"/>
      <c r="BSC30" s="237"/>
      <c r="BSD30" s="238"/>
      <c r="BSE30" s="202"/>
      <c r="BSF30" s="203"/>
      <c r="BSG30" s="203"/>
      <c r="BSH30" s="203"/>
      <c r="BSI30" s="203"/>
      <c r="BSJ30" s="204"/>
      <c r="BSK30" s="189"/>
      <c r="BSL30" s="190"/>
      <c r="BSM30" s="191"/>
      <c r="BSN30" s="192"/>
      <c r="BSO30" s="193"/>
      <c r="BSP30" s="192"/>
      <c r="BSQ30" s="192"/>
      <c r="BSR30" s="197"/>
      <c r="BSS30" s="197"/>
      <c r="BST30" s="195"/>
      <c r="BSU30" s="196"/>
      <c r="BSV30" s="196"/>
      <c r="BSW30" s="196"/>
      <c r="BSX30" s="196"/>
      <c r="BSY30" s="196"/>
      <c r="BSZ30" s="196"/>
      <c r="BTA30" s="197"/>
      <c r="BTB30" s="198"/>
      <c r="BTC30" s="199"/>
      <c r="BTD30" s="199"/>
      <c r="BTE30" s="195"/>
      <c r="BTF30" s="237"/>
      <c r="BTG30" s="238"/>
      <c r="BTH30" s="202"/>
      <c r="BTI30" s="203"/>
      <c r="BTJ30" s="203"/>
      <c r="BTK30" s="203"/>
      <c r="BTL30" s="203"/>
      <c r="BTM30" s="204"/>
      <c r="BTN30" s="189"/>
      <c r="BTO30" s="190"/>
      <c r="BTP30" s="191"/>
      <c r="BTQ30" s="192"/>
      <c r="BTR30" s="193"/>
      <c r="BTS30" s="192"/>
      <c r="BTT30" s="192"/>
      <c r="BTU30" s="197"/>
      <c r="BTV30" s="197"/>
      <c r="BTW30" s="195"/>
      <c r="BTX30" s="196"/>
      <c r="BTY30" s="196"/>
      <c r="BTZ30" s="196"/>
      <c r="BUA30" s="196"/>
      <c r="BUB30" s="196"/>
      <c r="BUC30" s="196"/>
      <c r="BUD30" s="197"/>
      <c r="BUE30" s="198"/>
      <c r="BUF30" s="199"/>
      <c r="BUG30" s="199"/>
      <c r="BUH30" s="195"/>
      <c r="BUI30" s="237"/>
      <c r="BUJ30" s="238"/>
      <c r="BUK30" s="202"/>
      <c r="BUL30" s="203"/>
      <c r="BUM30" s="203"/>
      <c r="BUN30" s="203"/>
      <c r="BUO30" s="203"/>
      <c r="BUP30" s="204"/>
      <c r="BUQ30" s="189"/>
      <c r="BUR30" s="190"/>
      <c r="BUS30" s="191"/>
      <c r="BUT30" s="192"/>
      <c r="BUU30" s="193"/>
      <c r="BUV30" s="192"/>
      <c r="BUW30" s="192"/>
      <c r="BUX30" s="197"/>
      <c r="BUY30" s="197"/>
      <c r="BUZ30" s="195"/>
      <c r="BVA30" s="196"/>
      <c r="BVB30" s="196"/>
      <c r="BVC30" s="196"/>
      <c r="BVD30" s="196"/>
      <c r="BVE30" s="196"/>
      <c r="BVF30" s="196"/>
      <c r="BVG30" s="197"/>
      <c r="BVH30" s="198"/>
      <c r="BVI30" s="199"/>
      <c r="BVJ30" s="199"/>
      <c r="BVK30" s="195"/>
      <c r="BVL30" s="237"/>
      <c r="BVM30" s="238"/>
      <c r="BVN30" s="202"/>
      <c r="BVO30" s="203"/>
      <c r="BVP30" s="203"/>
      <c r="BVQ30" s="203"/>
      <c r="BVR30" s="203"/>
      <c r="BVS30" s="204"/>
      <c r="BVT30" s="189"/>
      <c r="BVU30" s="190"/>
      <c r="BVV30" s="191"/>
      <c r="BVW30" s="192"/>
      <c r="BVX30" s="193"/>
      <c r="BVY30" s="192"/>
      <c r="BVZ30" s="192"/>
      <c r="BWA30" s="197"/>
      <c r="BWB30" s="197"/>
      <c r="BWC30" s="195"/>
      <c r="BWD30" s="196"/>
      <c r="BWE30" s="196"/>
      <c r="BWF30" s="196"/>
      <c r="BWG30" s="196"/>
      <c r="BWH30" s="196"/>
      <c r="BWI30" s="196"/>
      <c r="BWJ30" s="197"/>
      <c r="BWK30" s="198"/>
      <c r="BWL30" s="199"/>
      <c r="BWM30" s="199"/>
      <c r="BWN30" s="195"/>
      <c r="BWO30" s="237"/>
      <c r="BWP30" s="238"/>
      <c r="BWQ30" s="202"/>
      <c r="BWR30" s="203"/>
      <c r="BWS30" s="203"/>
      <c r="BWT30" s="203"/>
      <c r="BWU30" s="203"/>
      <c r="BWV30" s="204"/>
      <c r="BWW30" s="189"/>
      <c r="BWX30" s="190"/>
      <c r="BWY30" s="191"/>
      <c r="BWZ30" s="192"/>
      <c r="BXA30" s="193"/>
      <c r="BXB30" s="192"/>
      <c r="BXC30" s="192"/>
      <c r="BXD30" s="197"/>
      <c r="BXE30" s="197"/>
      <c r="BXF30" s="195"/>
      <c r="BXG30" s="196"/>
      <c r="BXH30" s="196"/>
      <c r="BXI30" s="196"/>
      <c r="BXJ30" s="196"/>
      <c r="BXK30" s="196"/>
      <c r="BXL30" s="196"/>
      <c r="BXM30" s="197"/>
      <c r="BXN30" s="198"/>
      <c r="BXO30" s="199"/>
      <c r="BXP30" s="199"/>
      <c r="BXQ30" s="195"/>
      <c r="BXR30" s="237"/>
      <c r="BXS30" s="238"/>
      <c r="BXT30" s="202"/>
      <c r="BXU30" s="203"/>
      <c r="BXV30" s="203"/>
      <c r="BXW30" s="203"/>
      <c r="BXX30" s="203"/>
      <c r="BXY30" s="204"/>
      <c r="BXZ30" s="189"/>
      <c r="BYA30" s="190"/>
      <c r="BYB30" s="191"/>
      <c r="BYC30" s="192"/>
      <c r="BYD30" s="193"/>
      <c r="BYE30" s="192"/>
      <c r="BYF30" s="192"/>
      <c r="BYG30" s="197"/>
      <c r="BYH30" s="197"/>
      <c r="BYI30" s="195"/>
      <c r="BYJ30" s="196"/>
      <c r="BYK30" s="196"/>
      <c r="BYL30" s="196"/>
      <c r="BYM30" s="196"/>
      <c r="BYN30" s="196"/>
      <c r="BYO30" s="196"/>
      <c r="BYP30" s="197"/>
      <c r="BYQ30" s="198"/>
      <c r="BYR30" s="199"/>
      <c r="BYS30" s="199"/>
      <c r="BYT30" s="195"/>
      <c r="BYU30" s="237"/>
      <c r="BYV30" s="238"/>
      <c r="BYW30" s="202"/>
      <c r="BYX30" s="203"/>
      <c r="BYY30" s="203"/>
      <c r="BYZ30" s="203"/>
      <c r="BZA30" s="203"/>
      <c r="BZB30" s="204"/>
      <c r="BZC30" s="189"/>
      <c r="BZD30" s="190"/>
      <c r="BZE30" s="191"/>
      <c r="BZF30" s="192"/>
      <c r="BZG30" s="193"/>
      <c r="BZH30" s="192"/>
      <c r="BZI30" s="192"/>
      <c r="BZJ30" s="197"/>
      <c r="BZK30" s="197"/>
      <c r="BZL30" s="195"/>
      <c r="BZM30" s="196"/>
      <c r="BZN30" s="196"/>
      <c r="BZO30" s="196"/>
      <c r="BZP30" s="196"/>
      <c r="BZQ30" s="196"/>
      <c r="BZR30" s="196"/>
      <c r="BZS30" s="197"/>
      <c r="BZT30" s="198"/>
      <c r="BZU30" s="199"/>
      <c r="BZV30" s="199"/>
      <c r="BZW30" s="195"/>
      <c r="BZX30" s="237"/>
      <c r="BZY30" s="238"/>
      <c r="BZZ30" s="202"/>
      <c r="CAA30" s="203"/>
      <c r="CAB30" s="203"/>
      <c r="CAC30" s="203"/>
      <c r="CAD30" s="203"/>
      <c r="CAE30" s="204"/>
      <c r="CAF30" s="189"/>
      <c r="CAG30" s="190"/>
      <c r="CAH30" s="191"/>
      <c r="CAI30" s="192"/>
      <c r="CAJ30" s="193"/>
      <c r="CAK30" s="192"/>
      <c r="CAL30" s="192"/>
      <c r="CAM30" s="197"/>
      <c r="CAN30" s="197"/>
      <c r="CAO30" s="195"/>
      <c r="CAP30" s="196"/>
      <c r="CAQ30" s="196"/>
      <c r="CAR30" s="196"/>
      <c r="CAS30" s="196"/>
      <c r="CAT30" s="196"/>
      <c r="CAU30" s="196"/>
      <c r="CAV30" s="197"/>
      <c r="CAW30" s="198"/>
      <c r="CAX30" s="199"/>
      <c r="CAY30" s="199"/>
      <c r="CAZ30" s="195"/>
      <c r="CBA30" s="237"/>
      <c r="CBB30" s="238"/>
      <c r="CBC30" s="202"/>
      <c r="CBD30" s="203"/>
      <c r="CBE30" s="203"/>
      <c r="CBF30" s="203"/>
      <c r="CBG30" s="203"/>
      <c r="CBH30" s="204"/>
      <c r="CBI30" s="189"/>
      <c r="CBJ30" s="190"/>
      <c r="CBK30" s="191"/>
      <c r="CBL30" s="192"/>
      <c r="CBM30" s="193"/>
      <c r="CBN30" s="192"/>
      <c r="CBO30" s="192"/>
      <c r="CBP30" s="197"/>
      <c r="CBQ30" s="197"/>
      <c r="CBR30" s="195"/>
      <c r="CBS30" s="196"/>
      <c r="CBT30" s="196"/>
      <c r="CBU30" s="196"/>
      <c r="CBV30" s="196"/>
      <c r="CBW30" s="196"/>
      <c r="CBX30" s="196"/>
      <c r="CBY30" s="197"/>
      <c r="CBZ30" s="198"/>
      <c r="CCA30" s="199"/>
      <c r="CCB30" s="199"/>
      <c r="CCC30" s="195"/>
      <c r="CCD30" s="237"/>
      <c r="CCE30" s="238"/>
      <c r="CCF30" s="202"/>
      <c r="CCG30" s="203"/>
      <c r="CCH30" s="203"/>
      <c r="CCI30" s="203"/>
      <c r="CCJ30" s="203"/>
      <c r="CCK30" s="204"/>
      <c r="CCL30" s="189"/>
      <c r="CCM30" s="190"/>
      <c r="CCN30" s="191"/>
      <c r="CCO30" s="192"/>
      <c r="CCP30" s="193"/>
      <c r="CCQ30" s="192"/>
      <c r="CCR30" s="192"/>
      <c r="CCS30" s="197"/>
      <c r="CCT30" s="197"/>
      <c r="CCU30" s="195"/>
      <c r="CCV30" s="196"/>
      <c r="CCW30" s="196"/>
      <c r="CCX30" s="196"/>
      <c r="CCY30" s="196"/>
      <c r="CCZ30" s="196"/>
      <c r="CDA30" s="196"/>
      <c r="CDB30" s="197"/>
      <c r="CDC30" s="198"/>
      <c r="CDD30" s="199"/>
      <c r="CDE30" s="199"/>
      <c r="CDF30" s="195"/>
      <c r="CDG30" s="237"/>
      <c r="CDH30" s="238"/>
      <c r="CDI30" s="202"/>
      <c r="CDJ30" s="203"/>
      <c r="CDK30" s="203"/>
      <c r="CDL30" s="203"/>
      <c r="CDM30" s="203"/>
      <c r="CDN30" s="204"/>
      <c r="CDO30" s="189"/>
      <c r="CDP30" s="190"/>
      <c r="CDQ30" s="191"/>
      <c r="CDR30" s="192"/>
      <c r="CDS30" s="193"/>
      <c r="CDT30" s="192"/>
      <c r="CDU30" s="192"/>
      <c r="CDV30" s="197"/>
      <c r="CDW30" s="197"/>
      <c r="CDX30" s="195"/>
      <c r="CDY30" s="196"/>
      <c r="CDZ30" s="196"/>
      <c r="CEA30" s="196"/>
      <c r="CEB30" s="196"/>
      <c r="CEC30" s="196"/>
      <c r="CED30" s="196"/>
      <c r="CEE30" s="197"/>
      <c r="CEF30" s="198"/>
      <c r="CEG30" s="199"/>
      <c r="CEH30" s="199"/>
      <c r="CEI30" s="195"/>
      <c r="CEJ30" s="237"/>
      <c r="CEK30" s="238"/>
      <c r="CEL30" s="202"/>
      <c r="CEM30" s="203"/>
      <c r="CEN30" s="203"/>
      <c r="CEO30" s="203"/>
      <c r="CEP30" s="203"/>
      <c r="CEQ30" s="204"/>
      <c r="CER30" s="189"/>
      <c r="CES30" s="190"/>
      <c r="CET30" s="191"/>
      <c r="CEU30" s="192"/>
      <c r="CEV30" s="193"/>
      <c r="CEW30" s="192"/>
      <c r="CEX30" s="192"/>
      <c r="CEY30" s="197"/>
      <c r="CEZ30" s="197"/>
      <c r="CFA30" s="195"/>
      <c r="CFB30" s="196"/>
      <c r="CFC30" s="196"/>
      <c r="CFD30" s="196"/>
      <c r="CFE30" s="196"/>
      <c r="CFF30" s="196"/>
      <c r="CFG30" s="196"/>
      <c r="CFH30" s="197"/>
      <c r="CFI30" s="198"/>
      <c r="CFJ30" s="199"/>
      <c r="CFK30" s="199"/>
      <c r="CFL30" s="195"/>
      <c r="CFM30" s="237"/>
      <c r="CFN30" s="238"/>
      <c r="CFO30" s="202"/>
      <c r="CFP30" s="203"/>
      <c r="CFQ30" s="203"/>
      <c r="CFR30" s="203"/>
      <c r="CFS30" s="203"/>
      <c r="CFT30" s="204"/>
      <c r="CFU30" s="189"/>
      <c r="CFV30" s="190"/>
      <c r="CFW30" s="191"/>
      <c r="CFX30" s="192"/>
      <c r="CFY30" s="193"/>
      <c r="CFZ30" s="192"/>
      <c r="CGA30" s="192"/>
      <c r="CGB30" s="197"/>
      <c r="CGC30" s="197"/>
      <c r="CGD30" s="195"/>
      <c r="CGE30" s="196"/>
      <c r="CGF30" s="196"/>
      <c r="CGG30" s="196"/>
      <c r="CGH30" s="196"/>
      <c r="CGI30" s="196"/>
      <c r="CGJ30" s="196"/>
      <c r="CGK30" s="197"/>
      <c r="CGL30" s="198"/>
      <c r="CGM30" s="199"/>
      <c r="CGN30" s="199"/>
      <c r="CGO30" s="195"/>
      <c r="CGP30" s="237"/>
      <c r="CGQ30" s="238"/>
      <c r="CGR30" s="202"/>
      <c r="CGS30" s="203"/>
      <c r="CGT30" s="203"/>
      <c r="CGU30" s="203"/>
      <c r="CGV30" s="203"/>
      <c r="CGW30" s="204"/>
      <c r="CGX30" s="189"/>
      <c r="CGY30" s="190"/>
      <c r="CGZ30" s="191"/>
      <c r="CHA30" s="192"/>
      <c r="CHB30" s="193"/>
      <c r="CHC30" s="192"/>
      <c r="CHD30" s="192"/>
      <c r="CHE30" s="197"/>
      <c r="CHF30" s="197"/>
      <c r="CHG30" s="195"/>
      <c r="CHH30" s="196"/>
      <c r="CHI30" s="196"/>
      <c r="CHJ30" s="196"/>
      <c r="CHK30" s="196"/>
      <c r="CHL30" s="196"/>
      <c r="CHM30" s="196"/>
      <c r="CHN30" s="197"/>
      <c r="CHO30" s="198"/>
      <c r="CHP30" s="199"/>
      <c r="CHQ30" s="199"/>
      <c r="CHR30" s="195"/>
      <c r="CHS30" s="237"/>
      <c r="CHT30" s="238"/>
      <c r="CHU30" s="202"/>
      <c r="CHV30" s="203"/>
      <c r="CHW30" s="203"/>
      <c r="CHX30" s="203"/>
      <c r="CHY30" s="203"/>
      <c r="CHZ30" s="204"/>
      <c r="CIA30" s="189"/>
      <c r="CIB30" s="190"/>
      <c r="CIC30" s="191"/>
      <c r="CID30" s="192"/>
      <c r="CIE30" s="193"/>
      <c r="CIF30" s="192"/>
      <c r="CIG30" s="192"/>
      <c r="CIH30" s="197"/>
      <c r="CII30" s="197"/>
      <c r="CIJ30" s="195"/>
      <c r="CIK30" s="196"/>
      <c r="CIL30" s="196"/>
      <c r="CIM30" s="196"/>
      <c r="CIN30" s="196"/>
      <c r="CIO30" s="196"/>
      <c r="CIP30" s="196"/>
      <c r="CIQ30" s="197"/>
      <c r="CIR30" s="198"/>
      <c r="CIS30" s="199"/>
      <c r="CIT30" s="199"/>
      <c r="CIU30" s="195"/>
      <c r="CIV30" s="237"/>
      <c r="CIW30" s="238"/>
      <c r="CIX30" s="202"/>
      <c r="CIY30" s="203"/>
      <c r="CIZ30" s="203"/>
      <c r="CJA30" s="203"/>
      <c r="CJB30" s="203"/>
      <c r="CJC30" s="204"/>
      <c r="CJD30" s="189"/>
      <c r="CJE30" s="190"/>
      <c r="CJF30" s="191"/>
      <c r="CJG30" s="192"/>
      <c r="CJH30" s="193"/>
      <c r="CJI30" s="192"/>
      <c r="CJJ30" s="192"/>
      <c r="CJK30" s="197"/>
      <c r="CJL30" s="197"/>
      <c r="CJM30" s="195"/>
      <c r="CJN30" s="196"/>
      <c r="CJO30" s="196"/>
      <c r="CJP30" s="196"/>
      <c r="CJQ30" s="196"/>
      <c r="CJR30" s="196"/>
      <c r="CJS30" s="196"/>
      <c r="CJT30" s="197"/>
      <c r="CJU30" s="198"/>
      <c r="CJV30" s="199"/>
      <c r="CJW30" s="199"/>
      <c r="CJX30" s="195"/>
      <c r="CJY30" s="237"/>
      <c r="CJZ30" s="238"/>
      <c r="CKA30" s="202"/>
      <c r="CKB30" s="203"/>
      <c r="CKC30" s="203"/>
      <c r="CKD30" s="203"/>
      <c r="CKE30" s="203"/>
      <c r="CKF30" s="204"/>
      <c r="CKG30" s="189"/>
      <c r="CKH30" s="190"/>
      <c r="CKI30" s="191"/>
      <c r="CKJ30" s="192"/>
      <c r="CKK30" s="193"/>
      <c r="CKL30" s="192"/>
      <c r="CKM30" s="192"/>
      <c r="CKN30" s="197"/>
      <c r="CKO30" s="197"/>
      <c r="CKP30" s="195"/>
      <c r="CKQ30" s="196"/>
      <c r="CKR30" s="196"/>
      <c r="CKS30" s="196"/>
      <c r="CKT30" s="196"/>
      <c r="CKU30" s="196"/>
      <c r="CKV30" s="196"/>
      <c r="CKW30" s="197"/>
      <c r="CKX30" s="198"/>
      <c r="CKY30" s="199"/>
      <c r="CKZ30" s="199"/>
      <c r="CLA30" s="195"/>
      <c r="CLB30" s="237"/>
      <c r="CLC30" s="238"/>
      <c r="CLD30" s="202"/>
      <c r="CLE30" s="203"/>
      <c r="CLF30" s="203"/>
      <c r="CLG30" s="203"/>
      <c r="CLH30" s="203"/>
      <c r="CLI30" s="204"/>
      <c r="CLJ30" s="189"/>
      <c r="CLK30" s="190"/>
      <c r="CLL30" s="191"/>
      <c r="CLM30" s="192"/>
      <c r="CLN30" s="193"/>
      <c r="CLO30" s="192"/>
      <c r="CLP30" s="192"/>
      <c r="CLQ30" s="197"/>
      <c r="CLR30" s="197"/>
      <c r="CLS30" s="195"/>
      <c r="CLT30" s="196"/>
      <c r="CLU30" s="196"/>
      <c r="CLV30" s="196"/>
      <c r="CLW30" s="196"/>
      <c r="CLX30" s="196"/>
      <c r="CLY30" s="196"/>
      <c r="CLZ30" s="197"/>
      <c r="CMA30" s="198"/>
      <c r="CMB30" s="199"/>
      <c r="CMC30" s="199"/>
      <c r="CMD30" s="195"/>
      <c r="CME30" s="237"/>
      <c r="CMF30" s="238"/>
      <c r="CMG30" s="202"/>
      <c r="CMH30" s="203"/>
      <c r="CMI30" s="203"/>
      <c r="CMJ30" s="203"/>
      <c r="CMK30" s="203"/>
      <c r="CML30" s="204"/>
      <c r="CMM30" s="189"/>
      <c r="CMN30" s="190"/>
      <c r="CMO30" s="191"/>
      <c r="CMP30" s="192"/>
      <c r="CMQ30" s="193"/>
      <c r="CMR30" s="192"/>
      <c r="CMS30" s="192"/>
      <c r="CMT30" s="197"/>
      <c r="CMU30" s="197"/>
      <c r="CMV30" s="195"/>
      <c r="CMW30" s="196"/>
      <c r="CMX30" s="196"/>
      <c r="CMY30" s="196"/>
      <c r="CMZ30" s="196"/>
      <c r="CNA30" s="196"/>
      <c r="CNB30" s="196"/>
      <c r="CNC30" s="197"/>
      <c r="CND30" s="198"/>
      <c r="CNE30" s="199"/>
      <c r="CNF30" s="199"/>
      <c r="CNG30" s="195"/>
      <c r="CNH30" s="237"/>
      <c r="CNI30" s="238"/>
      <c r="CNJ30" s="202"/>
      <c r="CNK30" s="203"/>
      <c r="CNL30" s="203"/>
      <c r="CNM30" s="203"/>
      <c r="CNN30" s="203"/>
      <c r="CNO30" s="204"/>
      <c r="CNP30" s="189"/>
      <c r="CNQ30" s="190"/>
      <c r="CNR30" s="191"/>
      <c r="CNS30" s="192"/>
      <c r="CNT30" s="193"/>
      <c r="CNU30" s="192"/>
      <c r="CNV30" s="192"/>
      <c r="CNW30" s="197"/>
      <c r="CNX30" s="197"/>
      <c r="CNY30" s="195"/>
      <c r="CNZ30" s="196"/>
      <c r="COA30" s="196"/>
      <c r="COB30" s="196"/>
      <c r="COC30" s="196"/>
      <c r="COD30" s="196"/>
      <c r="COE30" s="196"/>
      <c r="COF30" s="197"/>
      <c r="COG30" s="198"/>
      <c r="COH30" s="199"/>
      <c r="COI30" s="199"/>
      <c r="COJ30" s="195"/>
      <c r="COK30" s="237"/>
      <c r="COL30" s="238"/>
      <c r="COM30" s="202"/>
      <c r="CON30" s="203"/>
      <c r="COO30" s="203"/>
      <c r="COP30" s="203"/>
      <c r="COQ30" s="203"/>
      <c r="COR30" s="204"/>
      <c r="COS30" s="189"/>
      <c r="COT30" s="190"/>
      <c r="COU30" s="191"/>
      <c r="COV30" s="192"/>
      <c r="COW30" s="193"/>
      <c r="COX30" s="192"/>
      <c r="COY30" s="192"/>
      <c r="COZ30" s="197"/>
      <c r="CPA30" s="197"/>
      <c r="CPB30" s="195"/>
      <c r="CPC30" s="196"/>
      <c r="CPD30" s="196"/>
      <c r="CPE30" s="196"/>
      <c r="CPF30" s="196"/>
      <c r="CPG30" s="196"/>
      <c r="CPH30" s="196"/>
      <c r="CPI30" s="197"/>
      <c r="CPJ30" s="198"/>
      <c r="CPK30" s="199"/>
      <c r="CPL30" s="199"/>
      <c r="CPM30" s="195"/>
      <c r="CPN30" s="237"/>
      <c r="CPO30" s="238"/>
      <c r="CPP30" s="202"/>
      <c r="CPQ30" s="203"/>
      <c r="CPR30" s="203"/>
      <c r="CPS30" s="203"/>
      <c r="CPT30" s="203"/>
      <c r="CPU30" s="204"/>
      <c r="CPV30" s="189"/>
      <c r="CPW30" s="190"/>
      <c r="CPX30" s="191"/>
      <c r="CPY30" s="192"/>
      <c r="CPZ30" s="193"/>
      <c r="CQA30" s="192"/>
      <c r="CQB30" s="192"/>
      <c r="CQC30" s="197"/>
      <c r="CQD30" s="197"/>
      <c r="CQE30" s="195"/>
      <c r="CQF30" s="196"/>
      <c r="CQG30" s="196"/>
      <c r="CQH30" s="196"/>
      <c r="CQI30" s="196"/>
      <c r="CQJ30" s="196"/>
      <c r="CQK30" s="196"/>
      <c r="CQL30" s="197"/>
      <c r="CQM30" s="198"/>
      <c r="CQN30" s="199"/>
      <c r="CQO30" s="199"/>
      <c r="CQP30" s="195"/>
      <c r="CQQ30" s="237"/>
      <c r="CQR30" s="238"/>
      <c r="CQS30" s="202"/>
      <c r="CQT30" s="203"/>
      <c r="CQU30" s="203"/>
      <c r="CQV30" s="203"/>
      <c r="CQW30" s="203"/>
      <c r="CQX30" s="204"/>
      <c r="CQY30" s="189"/>
      <c r="CQZ30" s="190"/>
      <c r="CRA30" s="191"/>
      <c r="CRB30" s="192"/>
      <c r="CRC30" s="193"/>
      <c r="CRD30" s="192"/>
      <c r="CRE30" s="192"/>
      <c r="CRF30" s="197"/>
      <c r="CRG30" s="197"/>
      <c r="CRH30" s="195"/>
      <c r="CRI30" s="196"/>
      <c r="CRJ30" s="196"/>
      <c r="CRK30" s="196"/>
      <c r="CRL30" s="196"/>
      <c r="CRM30" s="196"/>
      <c r="CRN30" s="196"/>
      <c r="CRO30" s="197"/>
      <c r="CRP30" s="198"/>
      <c r="CRQ30" s="199"/>
      <c r="CRR30" s="199"/>
      <c r="CRS30" s="195"/>
      <c r="CRT30" s="237"/>
      <c r="CRU30" s="238"/>
      <c r="CRV30" s="202"/>
      <c r="CRW30" s="203"/>
      <c r="CRX30" s="203"/>
      <c r="CRY30" s="203"/>
      <c r="CRZ30" s="203"/>
      <c r="CSA30" s="204"/>
      <c r="CSB30" s="189"/>
      <c r="CSC30" s="190"/>
      <c r="CSD30" s="191"/>
      <c r="CSE30" s="192"/>
      <c r="CSF30" s="193"/>
      <c r="CSG30" s="192"/>
      <c r="CSH30" s="192"/>
      <c r="CSI30" s="197"/>
      <c r="CSJ30" s="197"/>
      <c r="CSK30" s="195"/>
      <c r="CSL30" s="196"/>
      <c r="CSM30" s="196"/>
      <c r="CSN30" s="196"/>
      <c r="CSO30" s="196"/>
      <c r="CSP30" s="196"/>
      <c r="CSQ30" s="196"/>
      <c r="CSR30" s="197"/>
      <c r="CSS30" s="198"/>
      <c r="CST30" s="199"/>
      <c r="CSU30" s="199"/>
      <c r="CSV30" s="195"/>
      <c r="CSW30" s="237"/>
      <c r="CSX30" s="238"/>
      <c r="CSY30" s="202"/>
      <c r="CSZ30" s="203"/>
      <c r="CTA30" s="203"/>
      <c r="CTB30" s="203"/>
      <c r="CTC30" s="203"/>
      <c r="CTD30" s="204"/>
      <c r="CTE30" s="189"/>
      <c r="CTF30" s="190"/>
      <c r="CTG30" s="191"/>
      <c r="CTH30" s="192"/>
      <c r="CTI30" s="193"/>
      <c r="CTJ30" s="192"/>
      <c r="CTK30" s="192"/>
      <c r="CTL30" s="197"/>
      <c r="CTM30" s="197"/>
      <c r="CTN30" s="195"/>
      <c r="CTO30" s="196"/>
      <c r="CTP30" s="196"/>
      <c r="CTQ30" s="196"/>
      <c r="CTR30" s="196"/>
      <c r="CTS30" s="196"/>
      <c r="CTT30" s="196"/>
      <c r="CTU30" s="197"/>
      <c r="CTV30" s="198"/>
      <c r="CTW30" s="199"/>
      <c r="CTX30" s="199"/>
      <c r="CTY30" s="195"/>
      <c r="CTZ30" s="237"/>
      <c r="CUA30" s="238"/>
      <c r="CUB30" s="202"/>
      <c r="CUC30" s="203"/>
      <c r="CUD30" s="203"/>
      <c r="CUE30" s="203"/>
      <c r="CUF30" s="203"/>
      <c r="CUG30" s="204"/>
      <c r="CUH30" s="189"/>
      <c r="CUI30" s="190"/>
      <c r="CUJ30" s="191"/>
      <c r="CUK30" s="192"/>
      <c r="CUL30" s="193"/>
      <c r="CUM30" s="192"/>
      <c r="CUN30" s="192"/>
      <c r="CUO30" s="197"/>
      <c r="CUP30" s="197"/>
      <c r="CUQ30" s="195"/>
      <c r="CUR30" s="196"/>
      <c r="CUS30" s="196"/>
      <c r="CUT30" s="196"/>
      <c r="CUU30" s="196"/>
      <c r="CUV30" s="196"/>
      <c r="CUW30" s="196"/>
      <c r="CUX30" s="197"/>
      <c r="CUY30" s="198"/>
      <c r="CUZ30" s="199"/>
      <c r="CVA30" s="199"/>
      <c r="CVB30" s="195"/>
      <c r="CVC30" s="237"/>
      <c r="CVD30" s="238"/>
      <c r="CVE30" s="202"/>
      <c r="CVF30" s="203"/>
      <c r="CVG30" s="203"/>
      <c r="CVH30" s="203"/>
      <c r="CVI30" s="203"/>
      <c r="CVJ30" s="204"/>
      <c r="CVK30" s="189"/>
      <c r="CVL30" s="190"/>
      <c r="CVM30" s="191"/>
      <c r="CVN30" s="192"/>
      <c r="CVO30" s="193"/>
      <c r="CVP30" s="192"/>
      <c r="CVQ30" s="192"/>
      <c r="CVR30" s="197"/>
      <c r="CVS30" s="197"/>
      <c r="CVT30" s="195"/>
      <c r="CVU30" s="196"/>
      <c r="CVV30" s="196"/>
      <c r="CVW30" s="196"/>
      <c r="CVX30" s="196"/>
      <c r="CVY30" s="196"/>
      <c r="CVZ30" s="196"/>
      <c r="CWA30" s="197"/>
      <c r="CWB30" s="198"/>
      <c r="CWC30" s="199"/>
      <c r="CWD30" s="199"/>
      <c r="CWE30" s="195"/>
      <c r="CWF30" s="237"/>
      <c r="CWG30" s="238"/>
      <c r="CWH30" s="202"/>
      <c r="CWI30" s="203"/>
      <c r="CWJ30" s="203"/>
      <c r="CWK30" s="203"/>
      <c r="CWL30" s="203"/>
      <c r="CWM30" s="204"/>
      <c r="CWN30" s="189"/>
      <c r="CWO30" s="190"/>
      <c r="CWP30" s="191"/>
      <c r="CWQ30" s="192"/>
      <c r="CWR30" s="193"/>
      <c r="CWS30" s="192"/>
      <c r="CWT30" s="192"/>
      <c r="CWU30" s="197"/>
      <c r="CWV30" s="197"/>
      <c r="CWW30" s="195"/>
      <c r="CWX30" s="196"/>
      <c r="CWY30" s="196"/>
      <c r="CWZ30" s="196"/>
      <c r="CXA30" s="196"/>
      <c r="CXB30" s="196"/>
      <c r="CXC30" s="196"/>
      <c r="CXD30" s="197"/>
      <c r="CXE30" s="198"/>
      <c r="CXF30" s="199"/>
      <c r="CXG30" s="199"/>
      <c r="CXH30" s="195"/>
      <c r="CXI30" s="237"/>
      <c r="CXJ30" s="238"/>
      <c r="CXK30" s="202"/>
      <c r="CXL30" s="203"/>
      <c r="CXM30" s="203"/>
      <c r="CXN30" s="203"/>
      <c r="CXO30" s="203"/>
      <c r="CXP30" s="204"/>
      <c r="CXQ30" s="189"/>
      <c r="CXR30" s="190"/>
      <c r="CXS30" s="191"/>
      <c r="CXT30" s="192"/>
      <c r="CXU30" s="193"/>
      <c r="CXV30" s="192"/>
      <c r="CXW30" s="192"/>
      <c r="CXX30" s="197"/>
      <c r="CXY30" s="197"/>
      <c r="CXZ30" s="195"/>
      <c r="CYA30" s="196"/>
      <c r="CYB30" s="196"/>
      <c r="CYC30" s="196"/>
      <c r="CYD30" s="196"/>
      <c r="CYE30" s="196"/>
      <c r="CYF30" s="196"/>
      <c r="CYG30" s="197"/>
      <c r="CYH30" s="198"/>
      <c r="CYI30" s="199"/>
      <c r="CYJ30" s="199"/>
      <c r="CYK30" s="195"/>
      <c r="CYL30" s="237"/>
      <c r="CYM30" s="238"/>
      <c r="CYN30" s="202"/>
      <c r="CYO30" s="203"/>
      <c r="CYP30" s="203"/>
      <c r="CYQ30" s="203"/>
      <c r="CYR30" s="203"/>
      <c r="CYS30" s="204"/>
      <c r="CYT30" s="189"/>
      <c r="CYU30" s="190"/>
      <c r="CYV30" s="191"/>
      <c r="CYW30" s="192"/>
      <c r="CYX30" s="193"/>
      <c r="CYY30" s="192"/>
      <c r="CYZ30" s="192"/>
      <c r="CZA30" s="197"/>
      <c r="CZB30" s="197"/>
      <c r="CZC30" s="195"/>
      <c r="CZD30" s="196"/>
      <c r="CZE30" s="196"/>
      <c r="CZF30" s="196"/>
      <c r="CZG30" s="196"/>
      <c r="CZH30" s="196"/>
      <c r="CZI30" s="196"/>
      <c r="CZJ30" s="197"/>
      <c r="CZK30" s="198"/>
      <c r="CZL30" s="199"/>
      <c r="CZM30" s="199"/>
      <c r="CZN30" s="195"/>
      <c r="CZO30" s="237"/>
      <c r="CZP30" s="238"/>
      <c r="CZQ30" s="202"/>
      <c r="CZR30" s="203"/>
      <c r="CZS30" s="203"/>
      <c r="CZT30" s="203"/>
      <c r="CZU30" s="203"/>
      <c r="CZV30" s="204"/>
      <c r="CZW30" s="189"/>
      <c r="CZX30" s="190"/>
      <c r="CZY30" s="191"/>
      <c r="CZZ30" s="192"/>
      <c r="DAA30" s="193"/>
      <c r="DAB30" s="192"/>
      <c r="DAC30" s="192"/>
      <c r="DAD30" s="197"/>
      <c r="DAE30" s="197"/>
      <c r="DAF30" s="195"/>
      <c r="DAG30" s="196"/>
      <c r="DAH30" s="196"/>
      <c r="DAI30" s="196"/>
      <c r="DAJ30" s="196"/>
      <c r="DAK30" s="196"/>
      <c r="DAL30" s="196"/>
      <c r="DAM30" s="197"/>
      <c r="DAN30" s="198"/>
      <c r="DAO30" s="199"/>
      <c r="DAP30" s="199"/>
      <c r="DAQ30" s="195"/>
      <c r="DAR30" s="237"/>
      <c r="DAS30" s="238"/>
      <c r="DAT30" s="202"/>
      <c r="DAU30" s="203"/>
      <c r="DAV30" s="203"/>
      <c r="DAW30" s="203"/>
      <c r="DAX30" s="203"/>
      <c r="DAY30" s="204"/>
      <c r="DAZ30" s="189"/>
      <c r="DBA30" s="190"/>
      <c r="DBB30" s="191"/>
      <c r="DBC30" s="192"/>
      <c r="DBD30" s="193"/>
      <c r="DBE30" s="192"/>
      <c r="DBF30" s="192"/>
      <c r="DBG30" s="197"/>
      <c r="DBH30" s="197"/>
      <c r="DBI30" s="195"/>
      <c r="DBJ30" s="196"/>
      <c r="DBK30" s="196"/>
      <c r="DBL30" s="196"/>
      <c r="DBM30" s="196"/>
      <c r="DBN30" s="196"/>
      <c r="DBO30" s="196"/>
      <c r="DBP30" s="197"/>
      <c r="DBQ30" s="198"/>
      <c r="DBR30" s="199"/>
      <c r="DBS30" s="199"/>
      <c r="DBT30" s="195"/>
      <c r="DBU30" s="237"/>
      <c r="DBV30" s="238"/>
      <c r="DBW30" s="202"/>
      <c r="DBX30" s="203"/>
      <c r="DBY30" s="203"/>
      <c r="DBZ30" s="203"/>
      <c r="DCA30" s="203"/>
      <c r="DCB30" s="204"/>
      <c r="DCC30" s="189"/>
      <c r="DCD30" s="190"/>
      <c r="DCE30" s="191"/>
      <c r="DCF30" s="192"/>
      <c r="DCG30" s="193"/>
      <c r="DCH30" s="192"/>
      <c r="DCI30" s="192"/>
      <c r="DCJ30" s="197"/>
      <c r="DCK30" s="197"/>
      <c r="DCL30" s="195"/>
      <c r="DCM30" s="196"/>
      <c r="DCN30" s="196"/>
      <c r="DCO30" s="196"/>
      <c r="DCP30" s="196"/>
      <c r="DCQ30" s="196"/>
      <c r="DCR30" s="196"/>
      <c r="DCS30" s="197"/>
      <c r="DCT30" s="198"/>
      <c r="DCU30" s="199"/>
      <c r="DCV30" s="199"/>
      <c r="DCW30" s="195"/>
      <c r="DCX30" s="237"/>
      <c r="DCY30" s="238"/>
      <c r="DCZ30" s="202"/>
      <c r="DDA30" s="203"/>
      <c r="DDB30" s="203"/>
      <c r="DDC30" s="203"/>
      <c r="DDD30" s="203"/>
      <c r="DDE30" s="204"/>
      <c r="DDF30" s="189"/>
      <c r="DDG30" s="190"/>
      <c r="DDH30" s="191"/>
      <c r="DDI30" s="192"/>
      <c r="DDJ30" s="193"/>
      <c r="DDK30" s="192"/>
      <c r="DDL30" s="192"/>
      <c r="DDM30" s="197"/>
      <c r="DDN30" s="197"/>
      <c r="DDO30" s="195"/>
      <c r="DDP30" s="196"/>
      <c r="DDQ30" s="196"/>
      <c r="DDR30" s="196"/>
      <c r="DDS30" s="196"/>
      <c r="DDT30" s="196"/>
      <c r="DDU30" s="196"/>
      <c r="DDV30" s="197"/>
      <c r="DDW30" s="198"/>
      <c r="DDX30" s="199"/>
      <c r="DDY30" s="199"/>
      <c r="DDZ30" s="195"/>
      <c r="DEA30" s="237"/>
      <c r="DEB30" s="238"/>
      <c r="DEC30" s="202"/>
      <c r="DED30" s="203"/>
      <c r="DEE30" s="203"/>
      <c r="DEF30" s="203"/>
      <c r="DEG30" s="203"/>
      <c r="DEH30" s="204"/>
      <c r="DEI30" s="189"/>
      <c r="DEJ30" s="190"/>
      <c r="DEK30" s="191"/>
      <c r="DEL30" s="192"/>
      <c r="DEM30" s="193"/>
      <c r="DEN30" s="192"/>
      <c r="DEO30" s="192"/>
      <c r="DEP30" s="197"/>
      <c r="DEQ30" s="197"/>
      <c r="DER30" s="195"/>
      <c r="DES30" s="196"/>
      <c r="DET30" s="196"/>
      <c r="DEU30" s="196"/>
      <c r="DEV30" s="196"/>
      <c r="DEW30" s="196"/>
      <c r="DEX30" s="196"/>
      <c r="DEY30" s="197"/>
      <c r="DEZ30" s="198"/>
      <c r="DFA30" s="199"/>
      <c r="DFB30" s="199"/>
      <c r="DFC30" s="195"/>
      <c r="DFD30" s="237"/>
      <c r="DFE30" s="238"/>
      <c r="DFF30" s="202"/>
      <c r="DFG30" s="203"/>
      <c r="DFH30" s="203"/>
      <c r="DFI30" s="203"/>
      <c r="DFJ30" s="203"/>
      <c r="DFK30" s="204"/>
      <c r="DFL30" s="189"/>
      <c r="DFM30" s="190"/>
      <c r="DFN30" s="191"/>
      <c r="DFO30" s="192"/>
      <c r="DFP30" s="193"/>
      <c r="DFQ30" s="192"/>
      <c r="DFR30" s="192"/>
      <c r="DFS30" s="197"/>
      <c r="DFT30" s="197"/>
      <c r="DFU30" s="195"/>
      <c r="DFV30" s="196"/>
      <c r="DFW30" s="196"/>
      <c r="DFX30" s="196"/>
      <c r="DFY30" s="196"/>
      <c r="DFZ30" s="196"/>
      <c r="DGA30" s="196"/>
      <c r="DGB30" s="197"/>
      <c r="DGC30" s="198"/>
      <c r="DGD30" s="199"/>
      <c r="DGE30" s="199"/>
      <c r="DGF30" s="195"/>
      <c r="DGG30" s="237"/>
      <c r="DGH30" s="238"/>
      <c r="DGI30" s="202"/>
      <c r="DGJ30" s="203"/>
      <c r="DGK30" s="203"/>
      <c r="DGL30" s="203"/>
      <c r="DGM30" s="203"/>
      <c r="DGN30" s="204"/>
      <c r="DGO30" s="189"/>
      <c r="DGP30" s="190"/>
      <c r="DGQ30" s="191"/>
      <c r="DGR30" s="192"/>
      <c r="DGS30" s="193"/>
      <c r="DGT30" s="192"/>
      <c r="DGU30" s="192"/>
      <c r="DGV30" s="197"/>
      <c r="DGW30" s="197"/>
      <c r="DGX30" s="195"/>
      <c r="DGY30" s="196"/>
      <c r="DGZ30" s="196"/>
      <c r="DHA30" s="196"/>
      <c r="DHB30" s="196"/>
      <c r="DHC30" s="196"/>
      <c r="DHD30" s="196"/>
      <c r="DHE30" s="197"/>
      <c r="DHF30" s="198"/>
      <c r="DHG30" s="199"/>
      <c r="DHH30" s="199"/>
      <c r="DHI30" s="195"/>
      <c r="DHJ30" s="237"/>
      <c r="DHK30" s="238"/>
      <c r="DHL30" s="202"/>
      <c r="DHM30" s="203"/>
      <c r="DHN30" s="203"/>
      <c r="DHO30" s="203"/>
      <c r="DHP30" s="203"/>
      <c r="DHQ30" s="204"/>
      <c r="DHR30" s="189"/>
      <c r="DHS30" s="190"/>
      <c r="DHT30" s="191"/>
      <c r="DHU30" s="192"/>
      <c r="DHV30" s="193"/>
      <c r="DHW30" s="192"/>
      <c r="DHX30" s="192"/>
      <c r="DHY30" s="197"/>
      <c r="DHZ30" s="197"/>
      <c r="DIA30" s="195"/>
      <c r="DIB30" s="196"/>
      <c r="DIC30" s="196"/>
      <c r="DID30" s="196"/>
      <c r="DIE30" s="196"/>
      <c r="DIF30" s="196"/>
      <c r="DIG30" s="196"/>
      <c r="DIH30" s="197"/>
      <c r="DII30" s="198"/>
      <c r="DIJ30" s="199"/>
      <c r="DIK30" s="199"/>
      <c r="DIL30" s="195"/>
      <c r="DIM30" s="237"/>
      <c r="DIN30" s="238"/>
      <c r="DIO30" s="202"/>
      <c r="DIP30" s="203"/>
      <c r="DIQ30" s="203"/>
      <c r="DIR30" s="203"/>
      <c r="DIS30" s="203"/>
      <c r="DIT30" s="204"/>
      <c r="DIU30" s="189"/>
      <c r="DIV30" s="190"/>
      <c r="DIW30" s="191"/>
      <c r="DIX30" s="192"/>
      <c r="DIY30" s="193"/>
      <c r="DIZ30" s="192"/>
      <c r="DJA30" s="192"/>
      <c r="DJB30" s="197"/>
      <c r="DJC30" s="197"/>
      <c r="DJD30" s="195"/>
      <c r="DJE30" s="196"/>
      <c r="DJF30" s="196"/>
      <c r="DJG30" s="196"/>
      <c r="DJH30" s="196"/>
      <c r="DJI30" s="196"/>
      <c r="DJJ30" s="196"/>
      <c r="DJK30" s="197"/>
      <c r="DJL30" s="198"/>
      <c r="DJM30" s="199"/>
      <c r="DJN30" s="199"/>
      <c r="DJO30" s="195"/>
      <c r="DJP30" s="237"/>
      <c r="DJQ30" s="238"/>
      <c r="DJR30" s="202"/>
      <c r="DJS30" s="203"/>
      <c r="DJT30" s="203"/>
      <c r="DJU30" s="203"/>
      <c r="DJV30" s="203"/>
      <c r="DJW30" s="204"/>
      <c r="DJX30" s="189"/>
      <c r="DJY30" s="190"/>
      <c r="DJZ30" s="191"/>
      <c r="DKA30" s="192"/>
      <c r="DKB30" s="193"/>
      <c r="DKC30" s="192"/>
      <c r="DKD30" s="192"/>
      <c r="DKE30" s="197"/>
      <c r="DKF30" s="197"/>
      <c r="DKG30" s="195"/>
      <c r="DKH30" s="196"/>
      <c r="DKI30" s="196"/>
      <c r="DKJ30" s="196"/>
      <c r="DKK30" s="196"/>
      <c r="DKL30" s="196"/>
      <c r="DKM30" s="196"/>
      <c r="DKN30" s="197"/>
      <c r="DKO30" s="198"/>
      <c r="DKP30" s="199"/>
      <c r="DKQ30" s="199"/>
      <c r="DKR30" s="195"/>
      <c r="DKS30" s="237"/>
      <c r="DKT30" s="238"/>
      <c r="DKU30" s="202"/>
      <c r="DKV30" s="203"/>
      <c r="DKW30" s="203"/>
      <c r="DKX30" s="203"/>
      <c r="DKY30" s="203"/>
      <c r="DKZ30" s="204"/>
      <c r="DLA30" s="189"/>
      <c r="DLB30" s="190"/>
      <c r="DLC30" s="191"/>
      <c r="DLD30" s="192"/>
      <c r="DLE30" s="193"/>
      <c r="DLF30" s="192"/>
      <c r="DLG30" s="192"/>
      <c r="DLH30" s="197"/>
      <c r="DLI30" s="197"/>
      <c r="DLJ30" s="195"/>
      <c r="DLK30" s="196"/>
      <c r="DLL30" s="196"/>
      <c r="DLM30" s="196"/>
      <c r="DLN30" s="196"/>
      <c r="DLO30" s="196"/>
      <c r="DLP30" s="196"/>
      <c r="DLQ30" s="197"/>
      <c r="DLR30" s="198"/>
      <c r="DLS30" s="199"/>
      <c r="DLT30" s="199"/>
      <c r="DLU30" s="195"/>
      <c r="DLV30" s="237"/>
      <c r="DLW30" s="238"/>
      <c r="DLX30" s="202"/>
      <c r="DLY30" s="203"/>
      <c r="DLZ30" s="203"/>
      <c r="DMA30" s="203"/>
      <c r="DMB30" s="203"/>
      <c r="DMC30" s="204"/>
      <c r="DMD30" s="189"/>
      <c r="DME30" s="190"/>
      <c r="DMF30" s="191"/>
      <c r="DMG30" s="192"/>
      <c r="DMH30" s="193"/>
      <c r="DMI30" s="192"/>
      <c r="DMJ30" s="192"/>
      <c r="DMK30" s="197"/>
      <c r="DML30" s="197"/>
      <c r="DMM30" s="195"/>
      <c r="DMN30" s="196"/>
      <c r="DMO30" s="196"/>
      <c r="DMP30" s="196"/>
      <c r="DMQ30" s="196"/>
      <c r="DMR30" s="196"/>
      <c r="DMS30" s="196"/>
      <c r="DMT30" s="197"/>
      <c r="DMU30" s="198"/>
      <c r="DMV30" s="199"/>
      <c r="DMW30" s="199"/>
      <c r="DMX30" s="195"/>
      <c r="DMY30" s="237"/>
      <c r="DMZ30" s="238"/>
      <c r="DNA30" s="202"/>
      <c r="DNB30" s="203"/>
      <c r="DNC30" s="203"/>
      <c r="DND30" s="203"/>
      <c r="DNE30" s="203"/>
      <c r="DNF30" s="204"/>
      <c r="DNG30" s="189"/>
      <c r="DNH30" s="190"/>
      <c r="DNI30" s="191"/>
      <c r="DNJ30" s="192"/>
      <c r="DNK30" s="193"/>
      <c r="DNL30" s="192"/>
      <c r="DNM30" s="192"/>
      <c r="DNN30" s="197"/>
      <c r="DNO30" s="197"/>
      <c r="DNP30" s="195"/>
      <c r="DNQ30" s="196"/>
      <c r="DNR30" s="196"/>
      <c r="DNS30" s="196"/>
      <c r="DNT30" s="196"/>
      <c r="DNU30" s="196"/>
      <c r="DNV30" s="196"/>
      <c r="DNW30" s="197"/>
      <c r="DNX30" s="198"/>
      <c r="DNY30" s="199"/>
      <c r="DNZ30" s="199"/>
      <c r="DOA30" s="195"/>
      <c r="DOB30" s="237"/>
      <c r="DOC30" s="238"/>
      <c r="DOD30" s="202"/>
      <c r="DOE30" s="203"/>
      <c r="DOF30" s="203"/>
      <c r="DOG30" s="203"/>
      <c r="DOH30" s="203"/>
      <c r="DOI30" s="204"/>
      <c r="DOJ30" s="189"/>
      <c r="DOK30" s="190"/>
      <c r="DOL30" s="191"/>
      <c r="DOM30" s="192"/>
      <c r="DON30" s="193"/>
      <c r="DOO30" s="192"/>
      <c r="DOP30" s="192"/>
      <c r="DOQ30" s="197"/>
      <c r="DOR30" s="197"/>
      <c r="DOS30" s="195"/>
      <c r="DOT30" s="196"/>
      <c r="DOU30" s="196"/>
      <c r="DOV30" s="196"/>
      <c r="DOW30" s="196"/>
      <c r="DOX30" s="196"/>
      <c r="DOY30" s="196"/>
      <c r="DOZ30" s="197"/>
      <c r="DPA30" s="198"/>
      <c r="DPB30" s="199"/>
      <c r="DPC30" s="199"/>
      <c r="DPD30" s="195"/>
      <c r="DPE30" s="237"/>
      <c r="DPF30" s="238"/>
      <c r="DPG30" s="202"/>
      <c r="DPH30" s="203"/>
      <c r="DPI30" s="203"/>
      <c r="DPJ30" s="203"/>
      <c r="DPK30" s="203"/>
      <c r="DPL30" s="204"/>
      <c r="DPM30" s="189"/>
      <c r="DPN30" s="190"/>
      <c r="DPO30" s="191"/>
      <c r="DPP30" s="192"/>
      <c r="DPQ30" s="193"/>
      <c r="DPR30" s="192"/>
      <c r="DPS30" s="192"/>
      <c r="DPT30" s="197"/>
      <c r="DPU30" s="197"/>
      <c r="DPV30" s="195"/>
      <c r="DPW30" s="196"/>
      <c r="DPX30" s="196"/>
      <c r="DPY30" s="196"/>
      <c r="DPZ30" s="196"/>
      <c r="DQA30" s="196"/>
      <c r="DQB30" s="196"/>
      <c r="DQC30" s="197"/>
      <c r="DQD30" s="198"/>
      <c r="DQE30" s="199"/>
      <c r="DQF30" s="199"/>
      <c r="DQG30" s="195"/>
      <c r="DQH30" s="237"/>
      <c r="DQI30" s="238"/>
      <c r="DQJ30" s="202"/>
      <c r="DQK30" s="203"/>
      <c r="DQL30" s="203"/>
      <c r="DQM30" s="203"/>
      <c r="DQN30" s="203"/>
      <c r="DQO30" s="204"/>
      <c r="DQP30" s="189"/>
      <c r="DQQ30" s="190"/>
      <c r="DQR30" s="191"/>
      <c r="DQS30" s="192"/>
      <c r="DQT30" s="193"/>
      <c r="DQU30" s="192"/>
      <c r="DQV30" s="192"/>
      <c r="DQW30" s="197"/>
      <c r="DQX30" s="197"/>
      <c r="DQY30" s="195"/>
      <c r="DQZ30" s="196"/>
      <c r="DRA30" s="196"/>
      <c r="DRB30" s="196"/>
      <c r="DRC30" s="196"/>
      <c r="DRD30" s="196"/>
      <c r="DRE30" s="196"/>
      <c r="DRF30" s="197"/>
      <c r="DRG30" s="198"/>
      <c r="DRH30" s="199"/>
      <c r="DRI30" s="199"/>
      <c r="DRJ30" s="195"/>
      <c r="DRK30" s="237"/>
      <c r="DRL30" s="238"/>
      <c r="DRM30" s="202"/>
      <c r="DRN30" s="203"/>
      <c r="DRO30" s="203"/>
      <c r="DRP30" s="203"/>
      <c r="DRQ30" s="203"/>
      <c r="DRR30" s="204"/>
      <c r="DRS30" s="189"/>
      <c r="DRT30" s="190"/>
      <c r="DRU30" s="191"/>
      <c r="DRV30" s="192"/>
      <c r="DRW30" s="193"/>
      <c r="DRX30" s="192"/>
      <c r="DRY30" s="192"/>
      <c r="DRZ30" s="197"/>
      <c r="DSA30" s="197"/>
      <c r="DSB30" s="195"/>
      <c r="DSC30" s="196"/>
      <c r="DSD30" s="196"/>
      <c r="DSE30" s="196"/>
      <c r="DSF30" s="196"/>
      <c r="DSG30" s="196"/>
      <c r="DSH30" s="196"/>
      <c r="DSI30" s="197"/>
      <c r="DSJ30" s="198"/>
      <c r="DSK30" s="199"/>
      <c r="DSL30" s="199"/>
      <c r="DSM30" s="195"/>
      <c r="DSN30" s="237"/>
      <c r="DSO30" s="238"/>
      <c r="DSP30" s="202"/>
      <c r="DSQ30" s="203"/>
      <c r="DSR30" s="203"/>
      <c r="DSS30" s="203"/>
      <c r="DST30" s="203"/>
      <c r="DSU30" s="204"/>
      <c r="DSV30" s="189"/>
      <c r="DSW30" s="190"/>
      <c r="DSX30" s="191"/>
      <c r="DSY30" s="192"/>
      <c r="DSZ30" s="193"/>
      <c r="DTA30" s="192"/>
      <c r="DTB30" s="192"/>
      <c r="DTC30" s="197"/>
      <c r="DTD30" s="197"/>
      <c r="DTE30" s="195"/>
      <c r="DTF30" s="196"/>
      <c r="DTG30" s="196"/>
      <c r="DTH30" s="196"/>
      <c r="DTI30" s="196"/>
      <c r="DTJ30" s="196"/>
      <c r="DTK30" s="196"/>
      <c r="DTL30" s="197"/>
      <c r="DTM30" s="198"/>
      <c r="DTN30" s="199"/>
      <c r="DTO30" s="199"/>
      <c r="DTP30" s="195"/>
      <c r="DTQ30" s="237"/>
      <c r="DTR30" s="238"/>
      <c r="DTS30" s="202"/>
      <c r="DTT30" s="203"/>
      <c r="DTU30" s="203"/>
      <c r="DTV30" s="203"/>
      <c r="DTW30" s="203"/>
      <c r="DTX30" s="204"/>
      <c r="DTY30" s="189"/>
      <c r="DTZ30" s="190"/>
      <c r="DUA30" s="191"/>
      <c r="DUB30" s="192"/>
      <c r="DUC30" s="193"/>
      <c r="DUD30" s="192"/>
      <c r="DUE30" s="192"/>
      <c r="DUF30" s="197"/>
      <c r="DUG30" s="197"/>
      <c r="DUH30" s="195"/>
      <c r="DUI30" s="196"/>
      <c r="DUJ30" s="196"/>
      <c r="DUK30" s="196"/>
      <c r="DUL30" s="196"/>
      <c r="DUM30" s="196"/>
      <c r="DUN30" s="196"/>
      <c r="DUO30" s="197"/>
      <c r="DUP30" s="198"/>
      <c r="DUQ30" s="199"/>
      <c r="DUR30" s="199"/>
      <c r="DUS30" s="195"/>
      <c r="DUT30" s="237"/>
      <c r="DUU30" s="238"/>
      <c r="DUV30" s="202"/>
      <c r="DUW30" s="203"/>
      <c r="DUX30" s="203"/>
      <c r="DUY30" s="203"/>
      <c r="DUZ30" s="203"/>
      <c r="DVA30" s="204"/>
      <c r="DVB30" s="189"/>
      <c r="DVC30" s="190"/>
      <c r="DVD30" s="191"/>
      <c r="DVE30" s="192"/>
      <c r="DVF30" s="193"/>
      <c r="DVG30" s="192"/>
      <c r="DVH30" s="192"/>
      <c r="DVI30" s="197"/>
      <c r="DVJ30" s="197"/>
      <c r="DVK30" s="195"/>
      <c r="DVL30" s="196"/>
      <c r="DVM30" s="196"/>
      <c r="DVN30" s="196"/>
      <c r="DVO30" s="196"/>
      <c r="DVP30" s="196"/>
      <c r="DVQ30" s="196"/>
      <c r="DVR30" s="197"/>
      <c r="DVS30" s="198"/>
      <c r="DVT30" s="199"/>
      <c r="DVU30" s="199"/>
      <c r="DVV30" s="195"/>
      <c r="DVW30" s="237"/>
      <c r="DVX30" s="238"/>
      <c r="DVY30" s="202"/>
      <c r="DVZ30" s="203"/>
      <c r="DWA30" s="203"/>
      <c r="DWB30" s="203"/>
      <c r="DWC30" s="203"/>
      <c r="DWD30" s="204"/>
      <c r="DWE30" s="189"/>
      <c r="DWF30" s="190"/>
      <c r="DWG30" s="191"/>
      <c r="DWH30" s="192"/>
      <c r="DWI30" s="193"/>
      <c r="DWJ30" s="192"/>
      <c r="DWK30" s="192"/>
      <c r="DWL30" s="197"/>
      <c r="DWM30" s="197"/>
      <c r="DWN30" s="195"/>
      <c r="DWO30" s="196"/>
      <c r="DWP30" s="196"/>
      <c r="DWQ30" s="196"/>
      <c r="DWR30" s="196"/>
      <c r="DWS30" s="196"/>
      <c r="DWT30" s="196"/>
      <c r="DWU30" s="197"/>
      <c r="DWV30" s="198"/>
      <c r="DWW30" s="199"/>
      <c r="DWX30" s="199"/>
      <c r="DWY30" s="195"/>
      <c r="DWZ30" s="237"/>
      <c r="DXA30" s="238"/>
      <c r="DXB30" s="202"/>
      <c r="DXC30" s="203"/>
      <c r="DXD30" s="203"/>
      <c r="DXE30" s="203"/>
      <c r="DXF30" s="203"/>
      <c r="DXG30" s="204"/>
      <c r="DXH30" s="189"/>
      <c r="DXI30" s="190"/>
      <c r="DXJ30" s="191"/>
      <c r="DXK30" s="192"/>
      <c r="DXL30" s="193"/>
      <c r="DXM30" s="192"/>
      <c r="DXN30" s="192"/>
      <c r="DXO30" s="197"/>
      <c r="DXP30" s="197"/>
      <c r="DXQ30" s="195"/>
      <c r="DXR30" s="196"/>
      <c r="DXS30" s="196"/>
      <c r="DXT30" s="196"/>
      <c r="DXU30" s="196"/>
      <c r="DXV30" s="196"/>
      <c r="DXW30" s="196"/>
      <c r="DXX30" s="197"/>
      <c r="DXY30" s="198"/>
      <c r="DXZ30" s="199"/>
      <c r="DYA30" s="199"/>
      <c r="DYB30" s="195"/>
      <c r="DYC30" s="237"/>
      <c r="DYD30" s="238"/>
      <c r="DYE30" s="202"/>
      <c r="DYF30" s="203"/>
      <c r="DYG30" s="203"/>
      <c r="DYH30" s="203"/>
      <c r="DYI30" s="203"/>
      <c r="DYJ30" s="204"/>
      <c r="DYK30" s="189"/>
      <c r="DYL30" s="190"/>
      <c r="DYM30" s="191"/>
      <c r="DYN30" s="192"/>
      <c r="DYO30" s="193"/>
      <c r="DYP30" s="192"/>
      <c r="DYQ30" s="192"/>
      <c r="DYR30" s="197"/>
      <c r="DYS30" s="197"/>
      <c r="DYT30" s="195"/>
      <c r="DYU30" s="196"/>
      <c r="DYV30" s="196"/>
      <c r="DYW30" s="196"/>
      <c r="DYX30" s="196"/>
      <c r="DYY30" s="196"/>
      <c r="DYZ30" s="196"/>
      <c r="DZA30" s="197"/>
      <c r="DZB30" s="198"/>
      <c r="DZC30" s="199"/>
      <c r="DZD30" s="199"/>
      <c r="DZE30" s="195"/>
      <c r="DZF30" s="237"/>
      <c r="DZG30" s="238"/>
      <c r="DZH30" s="202"/>
      <c r="DZI30" s="203"/>
      <c r="DZJ30" s="203"/>
      <c r="DZK30" s="203"/>
      <c r="DZL30" s="203"/>
      <c r="DZM30" s="204"/>
      <c r="DZN30" s="189"/>
      <c r="DZO30" s="190"/>
      <c r="DZP30" s="191"/>
      <c r="DZQ30" s="192"/>
      <c r="DZR30" s="193"/>
      <c r="DZS30" s="192"/>
      <c r="DZT30" s="192"/>
      <c r="DZU30" s="197"/>
      <c r="DZV30" s="197"/>
      <c r="DZW30" s="195"/>
      <c r="DZX30" s="196"/>
      <c r="DZY30" s="196"/>
      <c r="DZZ30" s="196"/>
      <c r="EAA30" s="196"/>
      <c r="EAB30" s="196"/>
      <c r="EAC30" s="196"/>
      <c r="EAD30" s="197"/>
      <c r="EAE30" s="198"/>
      <c r="EAF30" s="199"/>
      <c r="EAG30" s="199"/>
      <c r="EAH30" s="195"/>
      <c r="EAI30" s="237"/>
      <c r="EAJ30" s="238"/>
      <c r="EAK30" s="202"/>
      <c r="EAL30" s="203"/>
      <c r="EAM30" s="203"/>
      <c r="EAN30" s="203"/>
      <c r="EAO30" s="203"/>
      <c r="EAP30" s="204"/>
      <c r="EAQ30" s="189"/>
      <c r="EAR30" s="190"/>
      <c r="EAS30" s="191"/>
      <c r="EAT30" s="192"/>
      <c r="EAU30" s="193"/>
      <c r="EAV30" s="192"/>
      <c r="EAW30" s="192"/>
      <c r="EAX30" s="197"/>
      <c r="EAY30" s="197"/>
      <c r="EAZ30" s="195"/>
      <c r="EBA30" s="196"/>
      <c r="EBB30" s="196"/>
      <c r="EBC30" s="196"/>
      <c r="EBD30" s="196"/>
      <c r="EBE30" s="196"/>
      <c r="EBF30" s="196"/>
      <c r="EBG30" s="197"/>
      <c r="EBH30" s="198"/>
      <c r="EBI30" s="199"/>
      <c r="EBJ30" s="199"/>
      <c r="EBK30" s="195"/>
      <c r="EBL30" s="237"/>
      <c r="EBM30" s="238"/>
      <c r="EBN30" s="202"/>
      <c r="EBO30" s="203"/>
      <c r="EBP30" s="203"/>
      <c r="EBQ30" s="203"/>
      <c r="EBR30" s="203"/>
      <c r="EBS30" s="204"/>
      <c r="EBT30" s="189"/>
      <c r="EBU30" s="190"/>
      <c r="EBV30" s="191"/>
      <c r="EBW30" s="192"/>
      <c r="EBX30" s="193"/>
      <c r="EBY30" s="192"/>
      <c r="EBZ30" s="192"/>
      <c r="ECA30" s="197"/>
      <c r="ECB30" s="197"/>
      <c r="ECC30" s="195"/>
      <c r="ECD30" s="196"/>
      <c r="ECE30" s="196"/>
      <c r="ECF30" s="196"/>
      <c r="ECG30" s="196"/>
      <c r="ECH30" s="196"/>
      <c r="ECI30" s="196"/>
      <c r="ECJ30" s="197"/>
      <c r="ECK30" s="198"/>
      <c r="ECL30" s="199"/>
      <c r="ECM30" s="199"/>
      <c r="ECN30" s="195"/>
      <c r="ECO30" s="237"/>
      <c r="ECP30" s="238"/>
      <c r="ECQ30" s="202"/>
      <c r="ECR30" s="203"/>
      <c r="ECS30" s="203"/>
      <c r="ECT30" s="203"/>
      <c r="ECU30" s="203"/>
      <c r="ECV30" s="204"/>
      <c r="ECW30" s="189"/>
      <c r="ECX30" s="190"/>
      <c r="ECY30" s="191"/>
      <c r="ECZ30" s="192"/>
      <c r="EDA30" s="193"/>
      <c r="EDB30" s="192"/>
      <c r="EDC30" s="192"/>
      <c r="EDD30" s="197"/>
      <c r="EDE30" s="197"/>
      <c r="EDF30" s="195"/>
      <c r="EDG30" s="196"/>
      <c r="EDH30" s="196"/>
      <c r="EDI30" s="196"/>
      <c r="EDJ30" s="196"/>
      <c r="EDK30" s="196"/>
      <c r="EDL30" s="196"/>
      <c r="EDM30" s="197"/>
      <c r="EDN30" s="198"/>
      <c r="EDO30" s="199"/>
      <c r="EDP30" s="199"/>
      <c r="EDQ30" s="195"/>
      <c r="EDR30" s="237"/>
      <c r="EDS30" s="238"/>
      <c r="EDT30" s="202"/>
      <c r="EDU30" s="203"/>
      <c r="EDV30" s="203"/>
      <c r="EDW30" s="203"/>
      <c r="EDX30" s="203"/>
      <c r="EDY30" s="204"/>
      <c r="EDZ30" s="189"/>
      <c r="EEA30" s="190"/>
      <c r="EEB30" s="191"/>
      <c r="EEC30" s="192"/>
      <c r="EED30" s="193"/>
      <c r="EEE30" s="192"/>
      <c r="EEF30" s="192"/>
      <c r="EEG30" s="197"/>
      <c r="EEH30" s="197"/>
      <c r="EEI30" s="195"/>
      <c r="EEJ30" s="196"/>
      <c r="EEK30" s="196"/>
      <c r="EEL30" s="196"/>
      <c r="EEM30" s="196"/>
      <c r="EEN30" s="196"/>
      <c r="EEO30" s="196"/>
      <c r="EEP30" s="197"/>
      <c r="EEQ30" s="198"/>
      <c r="EER30" s="199"/>
      <c r="EES30" s="199"/>
      <c r="EET30" s="195"/>
      <c r="EEU30" s="237"/>
      <c r="EEV30" s="238"/>
      <c r="EEW30" s="202"/>
      <c r="EEX30" s="203"/>
      <c r="EEY30" s="203"/>
      <c r="EEZ30" s="203"/>
      <c r="EFA30" s="203"/>
      <c r="EFB30" s="204"/>
      <c r="EFC30" s="189"/>
      <c r="EFD30" s="190"/>
      <c r="EFE30" s="191"/>
      <c r="EFF30" s="192"/>
      <c r="EFG30" s="193"/>
      <c r="EFH30" s="192"/>
      <c r="EFI30" s="192"/>
      <c r="EFJ30" s="197"/>
      <c r="EFK30" s="197"/>
      <c r="EFL30" s="195"/>
      <c r="EFM30" s="196"/>
      <c r="EFN30" s="196"/>
      <c r="EFO30" s="196"/>
      <c r="EFP30" s="196"/>
      <c r="EFQ30" s="196"/>
      <c r="EFR30" s="196"/>
      <c r="EFS30" s="197"/>
      <c r="EFT30" s="198"/>
      <c r="EFU30" s="199"/>
      <c r="EFV30" s="199"/>
      <c r="EFW30" s="195"/>
      <c r="EFX30" s="237"/>
      <c r="EFY30" s="238"/>
      <c r="EFZ30" s="202"/>
      <c r="EGA30" s="203"/>
      <c r="EGB30" s="203"/>
      <c r="EGC30" s="203"/>
      <c r="EGD30" s="203"/>
      <c r="EGE30" s="204"/>
      <c r="EGF30" s="189"/>
      <c r="EGG30" s="190"/>
      <c r="EGH30" s="191"/>
      <c r="EGI30" s="192"/>
      <c r="EGJ30" s="193"/>
      <c r="EGK30" s="192"/>
      <c r="EGL30" s="192"/>
      <c r="EGM30" s="197"/>
      <c r="EGN30" s="197"/>
      <c r="EGO30" s="195"/>
      <c r="EGP30" s="196"/>
      <c r="EGQ30" s="196"/>
      <c r="EGR30" s="196"/>
      <c r="EGS30" s="196"/>
      <c r="EGT30" s="196"/>
      <c r="EGU30" s="196"/>
      <c r="EGV30" s="197"/>
      <c r="EGW30" s="198"/>
      <c r="EGX30" s="199"/>
      <c r="EGY30" s="199"/>
      <c r="EGZ30" s="195"/>
      <c r="EHA30" s="237"/>
      <c r="EHB30" s="238"/>
      <c r="EHC30" s="202"/>
      <c r="EHD30" s="203"/>
      <c r="EHE30" s="203"/>
      <c r="EHF30" s="203"/>
      <c r="EHG30" s="203"/>
      <c r="EHH30" s="204"/>
      <c r="EHI30" s="189"/>
      <c r="EHJ30" s="190"/>
      <c r="EHK30" s="191"/>
      <c r="EHL30" s="192"/>
      <c r="EHM30" s="193"/>
      <c r="EHN30" s="192"/>
      <c r="EHO30" s="192"/>
      <c r="EHP30" s="197"/>
      <c r="EHQ30" s="197"/>
      <c r="EHR30" s="195"/>
      <c r="EHS30" s="196"/>
      <c r="EHT30" s="196"/>
      <c r="EHU30" s="196"/>
      <c r="EHV30" s="196"/>
      <c r="EHW30" s="196"/>
      <c r="EHX30" s="196"/>
      <c r="EHY30" s="197"/>
      <c r="EHZ30" s="198"/>
      <c r="EIA30" s="199"/>
      <c r="EIB30" s="199"/>
      <c r="EIC30" s="195"/>
      <c r="EID30" s="237"/>
      <c r="EIE30" s="238"/>
      <c r="EIF30" s="202"/>
      <c r="EIG30" s="203"/>
      <c r="EIH30" s="203"/>
      <c r="EII30" s="203"/>
      <c r="EIJ30" s="203"/>
      <c r="EIK30" s="204"/>
      <c r="EIL30" s="189"/>
      <c r="EIM30" s="190"/>
      <c r="EIN30" s="191"/>
      <c r="EIO30" s="192"/>
      <c r="EIP30" s="193"/>
      <c r="EIQ30" s="192"/>
      <c r="EIR30" s="192"/>
      <c r="EIS30" s="197"/>
      <c r="EIT30" s="197"/>
      <c r="EIU30" s="195"/>
      <c r="EIV30" s="196"/>
      <c r="EIW30" s="196"/>
      <c r="EIX30" s="196"/>
      <c r="EIY30" s="196"/>
      <c r="EIZ30" s="196"/>
      <c r="EJA30" s="196"/>
      <c r="EJB30" s="197"/>
      <c r="EJC30" s="198"/>
      <c r="EJD30" s="199"/>
      <c r="EJE30" s="199"/>
      <c r="EJF30" s="195"/>
      <c r="EJG30" s="237"/>
      <c r="EJH30" s="238"/>
      <c r="EJI30" s="202"/>
      <c r="EJJ30" s="203"/>
      <c r="EJK30" s="203"/>
      <c r="EJL30" s="203"/>
      <c r="EJM30" s="203"/>
      <c r="EJN30" s="204"/>
      <c r="EJO30" s="189"/>
      <c r="EJP30" s="190"/>
      <c r="EJQ30" s="191"/>
      <c r="EJR30" s="192"/>
      <c r="EJS30" s="193"/>
      <c r="EJT30" s="192"/>
      <c r="EJU30" s="192"/>
      <c r="EJV30" s="197"/>
      <c r="EJW30" s="197"/>
      <c r="EJX30" s="195"/>
      <c r="EJY30" s="196"/>
      <c r="EJZ30" s="196"/>
      <c r="EKA30" s="196"/>
      <c r="EKB30" s="196"/>
      <c r="EKC30" s="196"/>
      <c r="EKD30" s="196"/>
      <c r="EKE30" s="197"/>
      <c r="EKF30" s="198"/>
      <c r="EKG30" s="199"/>
      <c r="EKH30" s="199"/>
      <c r="EKI30" s="195"/>
      <c r="EKJ30" s="237"/>
      <c r="EKK30" s="238"/>
      <c r="EKL30" s="202"/>
      <c r="EKM30" s="203"/>
      <c r="EKN30" s="203"/>
      <c r="EKO30" s="203"/>
      <c r="EKP30" s="203"/>
      <c r="EKQ30" s="204"/>
      <c r="EKR30" s="189"/>
      <c r="EKS30" s="190"/>
      <c r="EKT30" s="191"/>
      <c r="EKU30" s="192"/>
      <c r="EKV30" s="193"/>
      <c r="EKW30" s="192"/>
      <c r="EKX30" s="192"/>
      <c r="EKY30" s="197"/>
      <c r="EKZ30" s="197"/>
      <c r="ELA30" s="195"/>
      <c r="ELB30" s="196"/>
      <c r="ELC30" s="196"/>
      <c r="ELD30" s="196"/>
      <c r="ELE30" s="196"/>
      <c r="ELF30" s="196"/>
      <c r="ELG30" s="196"/>
      <c r="ELH30" s="197"/>
      <c r="ELI30" s="198"/>
      <c r="ELJ30" s="199"/>
      <c r="ELK30" s="199"/>
      <c r="ELL30" s="195"/>
      <c r="ELM30" s="237"/>
      <c r="ELN30" s="238"/>
      <c r="ELO30" s="202"/>
      <c r="ELP30" s="203"/>
      <c r="ELQ30" s="203"/>
      <c r="ELR30" s="203"/>
      <c r="ELS30" s="203"/>
      <c r="ELT30" s="204"/>
      <c r="ELU30" s="189"/>
      <c r="ELV30" s="190"/>
      <c r="ELW30" s="191"/>
      <c r="ELX30" s="192"/>
      <c r="ELY30" s="193"/>
      <c r="ELZ30" s="192"/>
      <c r="EMA30" s="192"/>
      <c r="EMB30" s="197"/>
      <c r="EMC30" s="197"/>
      <c r="EMD30" s="195"/>
      <c r="EME30" s="196"/>
      <c r="EMF30" s="196"/>
      <c r="EMG30" s="196"/>
      <c r="EMH30" s="196"/>
      <c r="EMI30" s="196"/>
      <c r="EMJ30" s="196"/>
      <c r="EMK30" s="197"/>
      <c r="EML30" s="198"/>
      <c r="EMM30" s="199"/>
      <c r="EMN30" s="199"/>
      <c r="EMO30" s="195"/>
      <c r="EMP30" s="237"/>
      <c r="EMQ30" s="238"/>
      <c r="EMR30" s="202"/>
      <c r="EMS30" s="203"/>
      <c r="EMT30" s="203"/>
      <c r="EMU30" s="203"/>
      <c r="EMV30" s="203"/>
      <c r="EMW30" s="204"/>
      <c r="EMX30" s="189"/>
      <c r="EMY30" s="190"/>
      <c r="EMZ30" s="191"/>
      <c r="ENA30" s="192"/>
      <c r="ENB30" s="193"/>
      <c r="ENC30" s="192"/>
      <c r="END30" s="192"/>
      <c r="ENE30" s="197"/>
      <c r="ENF30" s="197"/>
      <c r="ENG30" s="195"/>
      <c r="ENH30" s="196"/>
      <c r="ENI30" s="196"/>
      <c r="ENJ30" s="196"/>
      <c r="ENK30" s="196"/>
      <c r="ENL30" s="196"/>
      <c r="ENM30" s="196"/>
      <c r="ENN30" s="197"/>
      <c r="ENO30" s="198"/>
      <c r="ENP30" s="199"/>
      <c r="ENQ30" s="199"/>
      <c r="ENR30" s="195"/>
      <c r="ENS30" s="237"/>
      <c r="ENT30" s="238"/>
      <c r="ENU30" s="202"/>
      <c r="ENV30" s="203"/>
      <c r="ENW30" s="203"/>
      <c r="ENX30" s="203"/>
      <c r="ENY30" s="203"/>
      <c r="ENZ30" s="204"/>
      <c r="EOA30" s="189"/>
      <c r="EOB30" s="190"/>
      <c r="EOC30" s="191"/>
      <c r="EOD30" s="192"/>
      <c r="EOE30" s="193"/>
      <c r="EOF30" s="192"/>
      <c r="EOG30" s="192"/>
      <c r="EOH30" s="197"/>
      <c r="EOI30" s="197"/>
      <c r="EOJ30" s="195"/>
      <c r="EOK30" s="196"/>
      <c r="EOL30" s="196"/>
      <c r="EOM30" s="196"/>
      <c r="EON30" s="196"/>
      <c r="EOO30" s="196"/>
      <c r="EOP30" s="196"/>
      <c r="EOQ30" s="197"/>
      <c r="EOR30" s="198"/>
      <c r="EOS30" s="199"/>
      <c r="EOT30" s="199"/>
      <c r="EOU30" s="195"/>
      <c r="EOV30" s="237"/>
      <c r="EOW30" s="238"/>
      <c r="EOX30" s="202"/>
      <c r="EOY30" s="203"/>
      <c r="EOZ30" s="203"/>
      <c r="EPA30" s="203"/>
      <c r="EPB30" s="203"/>
      <c r="EPC30" s="204"/>
      <c r="EPD30" s="189"/>
      <c r="EPE30" s="190"/>
      <c r="EPF30" s="191"/>
      <c r="EPG30" s="192"/>
      <c r="EPH30" s="193"/>
      <c r="EPI30" s="192"/>
      <c r="EPJ30" s="192"/>
      <c r="EPK30" s="197"/>
      <c r="EPL30" s="197"/>
      <c r="EPM30" s="195"/>
      <c r="EPN30" s="196"/>
      <c r="EPO30" s="196"/>
      <c r="EPP30" s="196"/>
      <c r="EPQ30" s="196"/>
      <c r="EPR30" s="196"/>
      <c r="EPS30" s="196"/>
      <c r="EPT30" s="197"/>
      <c r="EPU30" s="198"/>
      <c r="EPV30" s="199"/>
      <c r="EPW30" s="199"/>
      <c r="EPX30" s="195"/>
      <c r="EPY30" s="237"/>
      <c r="EPZ30" s="238"/>
      <c r="EQA30" s="202"/>
      <c r="EQB30" s="203"/>
      <c r="EQC30" s="203"/>
      <c r="EQD30" s="203"/>
      <c r="EQE30" s="203"/>
      <c r="EQF30" s="204"/>
      <c r="EQG30" s="189"/>
      <c r="EQH30" s="190"/>
      <c r="EQI30" s="191"/>
      <c r="EQJ30" s="192"/>
      <c r="EQK30" s="193"/>
      <c r="EQL30" s="192"/>
      <c r="EQM30" s="192"/>
      <c r="EQN30" s="197"/>
      <c r="EQO30" s="197"/>
      <c r="EQP30" s="195"/>
      <c r="EQQ30" s="196"/>
      <c r="EQR30" s="196"/>
      <c r="EQS30" s="196"/>
      <c r="EQT30" s="196"/>
      <c r="EQU30" s="196"/>
      <c r="EQV30" s="196"/>
      <c r="EQW30" s="197"/>
      <c r="EQX30" s="198"/>
      <c r="EQY30" s="199"/>
      <c r="EQZ30" s="199"/>
      <c r="ERA30" s="195"/>
      <c r="ERB30" s="237"/>
      <c r="ERC30" s="238"/>
      <c r="ERD30" s="202"/>
      <c r="ERE30" s="203"/>
      <c r="ERF30" s="203"/>
      <c r="ERG30" s="203"/>
      <c r="ERH30" s="203"/>
      <c r="ERI30" s="204"/>
      <c r="ERJ30" s="189"/>
      <c r="ERK30" s="190"/>
      <c r="ERL30" s="191"/>
      <c r="ERM30" s="192"/>
      <c r="ERN30" s="193"/>
      <c r="ERO30" s="192"/>
      <c r="ERP30" s="192"/>
      <c r="ERQ30" s="197"/>
      <c r="ERR30" s="197"/>
      <c r="ERS30" s="195"/>
      <c r="ERT30" s="196"/>
      <c r="ERU30" s="196"/>
      <c r="ERV30" s="196"/>
      <c r="ERW30" s="196"/>
      <c r="ERX30" s="196"/>
      <c r="ERY30" s="196"/>
      <c r="ERZ30" s="197"/>
      <c r="ESA30" s="198"/>
      <c r="ESB30" s="199"/>
      <c r="ESC30" s="199"/>
      <c r="ESD30" s="195"/>
      <c r="ESE30" s="237"/>
      <c r="ESF30" s="238"/>
      <c r="ESG30" s="202"/>
      <c r="ESH30" s="203"/>
      <c r="ESI30" s="203"/>
      <c r="ESJ30" s="203"/>
      <c r="ESK30" s="203"/>
      <c r="ESL30" s="204"/>
      <c r="ESM30" s="189"/>
      <c r="ESN30" s="190"/>
      <c r="ESO30" s="191"/>
      <c r="ESP30" s="192"/>
      <c r="ESQ30" s="193"/>
      <c r="ESR30" s="192"/>
      <c r="ESS30" s="192"/>
      <c r="EST30" s="197"/>
      <c r="ESU30" s="197"/>
      <c r="ESV30" s="195"/>
      <c r="ESW30" s="196"/>
      <c r="ESX30" s="196"/>
      <c r="ESY30" s="196"/>
      <c r="ESZ30" s="196"/>
      <c r="ETA30" s="196"/>
      <c r="ETB30" s="196"/>
      <c r="ETC30" s="197"/>
      <c r="ETD30" s="198"/>
      <c r="ETE30" s="199"/>
      <c r="ETF30" s="199"/>
      <c r="ETG30" s="195"/>
      <c r="ETH30" s="237"/>
      <c r="ETI30" s="238"/>
      <c r="ETJ30" s="202"/>
      <c r="ETK30" s="203"/>
      <c r="ETL30" s="203"/>
      <c r="ETM30" s="203"/>
      <c r="ETN30" s="203"/>
      <c r="ETO30" s="204"/>
      <c r="ETP30" s="189"/>
      <c r="ETQ30" s="190"/>
      <c r="ETR30" s="191"/>
      <c r="ETS30" s="192"/>
      <c r="ETT30" s="193"/>
      <c r="ETU30" s="192"/>
      <c r="ETV30" s="192"/>
      <c r="ETW30" s="197"/>
      <c r="ETX30" s="197"/>
      <c r="ETY30" s="195"/>
      <c r="ETZ30" s="196"/>
      <c r="EUA30" s="196"/>
      <c r="EUB30" s="196"/>
      <c r="EUC30" s="196"/>
      <c r="EUD30" s="196"/>
      <c r="EUE30" s="196"/>
      <c r="EUF30" s="197"/>
      <c r="EUG30" s="198"/>
      <c r="EUH30" s="199"/>
      <c r="EUI30" s="199"/>
      <c r="EUJ30" s="195"/>
      <c r="EUK30" s="237"/>
      <c r="EUL30" s="238"/>
      <c r="EUM30" s="202"/>
      <c r="EUN30" s="203"/>
      <c r="EUO30" s="203"/>
      <c r="EUP30" s="203"/>
      <c r="EUQ30" s="203"/>
      <c r="EUR30" s="204"/>
      <c r="EUS30" s="189"/>
      <c r="EUT30" s="190"/>
      <c r="EUU30" s="191"/>
      <c r="EUV30" s="192"/>
      <c r="EUW30" s="193"/>
      <c r="EUX30" s="192"/>
      <c r="EUY30" s="192"/>
      <c r="EUZ30" s="197"/>
      <c r="EVA30" s="197"/>
      <c r="EVB30" s="195"/>
      <c r="EVC30" s="196"/>
      <c r="EVD30" s="196"/>
      <c r="EVE30" s="196"/>
      <c r="EVF30" s="196"/>
      <c r="EVG30" s="196"/>
      <c r="EVH30" s="196"/>
      <c r="EVI30" s="197"/>
      <c r="EVJ30" s="198"/>
      <c r="EVK30" s="199"/>
      <c r="EVL30" s="199"/>
      <c r="EVM30" s="195"/>
      <c r="EVN30" s="237"/>
      <c r="EVO30" s="238"/>
      <c r="EVP30" s="202"/>
      <c r="EVQ30" s="203"/>
      <c r="EVR30" s="203"/>
      <c r="EVS30" s="203"/>
      <c r="EVT30" s="203"/>
      <c r="EVU30" s="204"/>
      <c r="EVV30" s="189"/>
      <c r="EVW30" s="190"/>
      <c r="EVX30" s="191"/>
      <c r="EVY30" s="192"/>
      <c r="EVZ30" s="193"/>
      <c r="EWA30" s="192"/>
      <c r="EWB30" s="192"/>
      <c r="EWC30" s="197"/>
      <c r="EWD30" s="197"/>
      <c r="EWE30" s="195"/>
      <c r="EWF30" s="196"/>
      <c r="EWG30" s="196"/>
      <c r="EWH30" s="196"/>
      <c r="EWI30" s="196"/>
      <c r="EWJ30" s="196"/>
      <c r="EWK30" s="196"/>
      <c r="EWL30" s="197"/>
      <c r="EWM30" s="198"/>
      <c r="EWN30" s="199"/>
      <c r="EWO30" s="199"/>
      <c r="EWP30" s="195"/>
      <c r="EWQ30" s="237"/>
      <c r="EWR30" s="238"/>
      <c r="EWS30" s="202"/>
      <c r="EWT30" s="203"/>
      <c r="EWU30" s="203"/>
      <c r="EWV30" s="203"/>
      <c r="EWW30" s="203"/>
      <c r="EWX30" s="204"/>
      <c r="EWY30" s="189"/>
      <c r="EWZ30" s="190"/>
      <c r="EXA30" s="191"/>
      <c r="EXB30" s="192"/>
      <c r="EXC30" s="193"/>
      <c r="EXD30" s="192"/>
      <c r="EXE30" s="192"/>
      <c r="EXF30" s="197"/>
      <c r="EXG30" s="197"/>
      <c r="EXH30" s="195"/>
      <c r="EXI30" s="196"/>
      <c r="EXJ30" s="196"/>
      <c r="EXK30" s="196"/>
      <c r="EXL30" s="196"/>
      <c r="EXM30" s="196"/>
      <c r="EXN30" s="196"/>
      <c r="EXO30" s="197"/>
      <c r="EXP30" s="198"/>
      <c r="EXQ30" s="199"/>
      <c r="EXR30" s="199"/>
      <c r="EXS30" s="195"/>
      <c r="EXT30" s="237"/>
      <c r="EXU30" s="238"/>
      <c r="EXV30" s="202"/>
      <c r="EXW30" s="203"/>
      <c r="EXX30" s="203"/>
      <c r="EXY30" s="203"/>
      <c r="EXZ30" s="203"/>
      <c r="EYA30" s="204"/>
      <c r="EYB30" s="189"/>
      <c r="EYC30" s="190"/>
      <c r="EYD30" s="191"/>
      <c r="EYE30" s="192"/>
      <c r="EYF30" s="193"/>
      <c r="EYG30" s="192"/>
      <c r="EYH30" s="192"/>
      <c r="EYI30" s="197"/>
      <c r="EYJ30" s="197"/>
      <c r="EYK30" s="195"/>
      <c r="EYL30" s="196"/>
      <c r="EYM30" s="196"/>
      <c r="EYN30" s="196"/>
      <c r="EYO30" s="196"/>
      <c r="EYP30" s="196"/>
      <c r="EYQ30" s="196"/>
      <c r="EYR30" s="197"/>
      <c r="EYS30" s="198"/>
      <c r="EYT30" s="199"/>
      <c r="EYU30" s="199"/>
      <c r="EYV30" s="195"/>
      <c r="EYW30" s="237"/>
      <c r="EYX30" s="238"/>
      <c r="EYY30" s="202"/>
      <c r="EYZ30" s="203"/>
      <c r="EZA30" s="203"/>
      <c r="EZB30" s="203"/>
      <c r="EZC30" s="203"/>
      <c r="EZD30" s="204"/>
      <c r="EZE30" s="189"/>
      <c r="EZF30" s="190"/>
      <c r="EZG30" s="191"/>
      <c r="EZH30" s="192"/>
      <c r="EZI30" s="193"/>
      <c r="EZJ30" s="192"/>
      <c r="EZK30" s="192"/>
      <c r="EZL30" s="197"/>
      <c r="EZM30" s="197"/>
      <c r="EZN30" s="195"/>
      <c r="EZO30" s="196"/>
      <c r="EZP30" s="196"/>
      <c r="EZQ30" s="196"/>
      <c r="EZR30" s="196"/>
      <c r="EZS30" s="196"/>
      <c r="EZT30" s="196"/>
      <c r="EZU30" s="197"/>
      <c r="EZV30" s="198"/>
      <c r="EZW30" s="199"/>
      <c r="EZX30" s="199"/>
      <c r="EZY30" s="195"/>
      <c r="EZZ30" s="237"/>
      <c r="FAA30" s="238"/>
      <c r="FAB30" s="202"/>
      <c r="FAC30" s="203"/>
      <c r="FAD30" s="203"/>
      <c r="FAE30" s="203"/>
      <c r="FAF30" s="203"/>
      <c r="FAG30" s="204"/>
      <c r="FAH30" s="189"/>
      <c r="FAI30" s="190"/>
      <c r="FAJ30" s="191"/>
      <c r="FAK30" s="192"/>
      <c r="FAL30" s="193"/>
      <c r="FAM30" s="192"/>
      <c r="FAN30" s="192"/>
      <c r="FAO30" s="197"/>
      <c r="FAP30" s="197"/>
      <c r="FAQ30" s="195"/>
      <c r="FAR30" s="196"/>
      <c r="FAS30" s="196"/>
      <c r="FAT30" s="196"/>
      <c r="FAU30" s="196"/>
      <c r="FAV30" s="196"/>
      <c r="FAW30" s="196"/>
      <c r="FAX30" s="197"/>
      <c r="FAY30" s="198"/>
      <c r="FAZ30" s="199"/>
      <c r="FBA30" s="199"/>
      <c r="FBB30" s="195"/>
      <c r="FBC30" s="237"/>
      <c r="FBD30" s="238"/>
      <c r="FBE30" s="202"/>
      <c r="FBF30" s="203"/>
      <c r="FBG30" s="203"/>
      <c r="FBH30" s="203"/>
      <c r="FBI30" s="203"/>
      <c r="FBJ30" s="204"/>
      <c r="FBK30" s="189"/>
      <c r="FBL30" s="190"/>
      <c r="FBM30" s="191"/>
      <c r="FBN30" s="192"/>
      <c r="FBO30" s="193"/>
      <c r="FBP30" s="192"/>
      <c r="FBQ30" s="192"/>
      <c r="FBR30" s="197"/>
      <c r="FBS30" s="197"/>
      <c r="FBT30" s="195"/>
      <c r="FBU30" s="196"/>
      <c r="FBV30" s="196"/>
      <c r="FBW30" s="196"/>
      <c r="FBX30" s="196"/>
      <c r="FBY30" s="196"/>
      <c r="FBZ30" s="196"/>
      <c r="FCA30" s="197"/>
      <c r="FCB30" s="198"/>
      <c r="FCC30" s="199"/>
      <c r="FCD30" s="199"/>
      <c r="FCE30" s="195"/>
      <c r="FCF30" s="237"/>
      <c r="FCG30" s="238"/>
      <c r="FCH30" s="202"/>
      <c r="FCI30" s="203"/>
      <c r="FCJ30" s="203"/>
      <c r="FCK30" s="203"/>
      <c r="FCL30" s="203"/>
      <c r="FCM30" s="204"/>
      <c r="FCN30" s="189"/>
      <c r="FCO30" s="190"/>
      <c r="FCP30" s="191"/>
      <c r="FCQ30" s="192"/>
      <c r="FCR30" s="193"/>
      <c r="FCS30" s="192"/>
      <c r="FCT30" s="192"/>
      <c r="FCU30" s="197"/>
      <c r="FCV30" s="197"/>
      <c r="FCW30" s="195"/>
      <c r="FCX30" s="196"/>
      <c r="FCY30" s="196"/>
      <c r="FCZ30" s="196"/>
      <c r="FDA30" s="196"/>
      <c r="FDB30" s="196"/>
      <c r="FDC30" s="196"/>
      <c r="FDD30" s="197"/>
      <c r="FDE30" s="198"/>
      <c r="FDF30" s="199"/>
      <c r="FDG30" s="199"/>
      <c r="FDH30" s="195"/>
      <c r="FDI30" s="237"/>
      <c r="FDJ30" s="238"/>
      <c r="FDK30" s="202"/>
      <c r="FDL30" s="203"/>
      <c r="FDM30" s="203"/>
      <c r="FDN30" s="203"/>
      <c r="FDO30" s="203"/>
      <c r="FDP30" s="204"/>
      <c r="FDQ30" s="189"/>
      <c r="FDR30" s="190"/>
      <c r="FDS30" s="191"/>
      <c r="FDT30" s="192"/>
      <c r="FDU30" s="193"/>
      <c r="FDV30" s="192"/>
      <c r="FDW30" s="192"/>
      <c r="FDX30" s="197"/>
      <c r="FDY30" s="197"/>
      <c r="FDZ30" s="195"/>
      <c r="FEA30" s="196"/>
      <c r="FEB30" s="196"/>
      <c r="FEC30" s="196"/>
      <c r="FED30" s="196"/>
      <c r="FEE30" s="196"/>
      <c r="FEF30" s="196"/>
      <c r="FEG30" s="197"/>
      <c r="FEH30" s="198"/>
      <c r="FEI30" s="199"/>
      <c r="FEJ30" s="199"/>
      <c r="FEK30" s="195"/>
      <c r="FEL30" s="237"/>
      <c r="FEM30" s="238"/>
      <c r="FEN30" s="202"/>
      <c r="FEO30" s="203"/>
      <c r="FEP30" s="203"/>
      <c r="FEQ30" s="203"/>
      <c r="FER30" s="203"/>
      <c r="FES30" s="204"/>
      <c r="FET30" s="189"/>
      <c r="FEU30" s="190"/>
      <c r="FEV30" s="191"/>
      <c r="FEW30" s="192"/>
      <c r="FEX30" s="193"/>
      <c r="FEY30" s="192"/>
      <c r="FEZ30" s="192"/>
      <c r="FFA30" s="197"/>
      <c r="FFB30" s="197"/>
      <c r="FFC30" s="195"/>
      <c r="FFD30" s="196"/>
      <c r="FFE30" s="196"/>
      <c r="FFF30" s="196"/>
      <c r="FFG30" s="196"/>
      <c r="FFH30" s="196"/>
      <c r="FFI30" s="196"/>
      <c r="FFJ30" s="197"/>
      <c r="FFK30" s="198"/>
      <c r="FFL30" s="199"/>
      <c r="FFM30" s="199"/>
      <c r="FFN30" s="195"/>
      <c r="FFO30" s="237"/>
      <c r="FFP30" s="238"/>
      <c r="FFQ30" s="202"/>
      <c r="FFR30" s="203"/>
      <c r="FFS30" s="203"/>
      <c r="FFT30" s="203"/>
      <c r="FFU30" s="203"/>
      <c r="FFV30" s="204"/>
      <c r="FFW30" s="189"/>
      <c r="FFX30" s="190"/>
      <c r="FFY30" s="191"/>
      <c r="FFZ30" s="192"/>
      <c r="FGA30" s="193"/>
      <c r="FGB30" s="192"/>
      <c r="FGC30" s="192"/>
      <c r="FGD30" s="197"/>
      <c r="FGE30" s="197"/>
      <c r="FGF30" s="195"/>
      <c r="FGG30" s="196"/>
      <c r="FGH30" s="196"/>
      <c r="FGI30" s="196"/>
      <c r="FGJ30" s="196"/>
      <c r="FGK30" s="196"/>
      <c r="FGL30" s="196"/>
      <c r="FGM30" s="197"/>
      <c r="FGN30" s="198"/>
      <c r="FGO30" s="199"/>
      <c r="FGP30" s="199"/>
      <c r="FGQ30" s="195"/>
      <c r="FGR30" s="237"/>
      <c r="FGS30" s="238"/>
      <c r="FGT30" s="202"/>
      <c r="FGU30" s="203"/>
      <c r="FGV30" s="203"/>
      <c r="FGW30" s="203"/>
      <c r="FGX30" s="203"/>
      <c r="FGY30" s="204"/>
      <c r="FGZ30" s="189"/>
      <c r="FHA30" s="190"/>
      <c r="FHB30" s="191"/>
      <c r="FHC30" s="192"/>
      <c r="FHD30" s="193"/>
      <c r="FHE30" s="192"/>
      <c r="FHF30" s="192"/>
      <c r="FHG30" s="197"/>
      <c r="FHH30" s="197"/>
      <c r="FHI30" s="195"/>
      <c r="FHJ30" s="196"/>
      <c r="FHK30" s="196"/>
      <c r="FHL30" s="196"/>
      <c r="FHM30" s="196"/>
      <c r="FHN30" s="196"/>
      <c r="FHO30" s="196"/>
      <c r="FHP30" s="197"/>
      <c r="FHQ30" s="198"/>
      <c r="FHR30" s="199"/>
      <c r="FHS30" s="199"/>
      <c r="FHT30" s="195"/>
      <c r="FHU30" s="237"/>
      <c r="FHV30" s="238"/>
      <c r="FHW30" s="202"/>
      <c r="FHX30" s="203"/>
      <c r="FHY30" s="203"/>
      <c r="FHZ30" s="203"/>
      <c r="FIA30" s="203"/>
      <c r="FIB30" s="204"/>
      <c r="FIC30" s="189"/>
      <c r="FID30" s="190"/>
      <c r="FIE30" s="191"/>
      <c r="FIF30" s="192"/>
      <c r="FIG30" s="193"/>
      <c r="FIH30" s="192"/>
      <c r="FII30" s="192"/>
      <c r="FIJ30" s="197"/>
      <c r="FIK30" s="197"/>
      <c r="FIL30" s="195"/>
      <c r="FIM30" s="196"/>
      <c r="FIN30" s="196"/>
      <c r="FIO30" s="196"/>
      <c r="FIP30" s="196"/>
      <c r="FIQ30" s="196"/>
      <c r="FIR30" s="196"/>
      <c r="FIS30" s="197"/>
      <c r="FIT30" s="198"/>
      <c r="FIU30" s="199"/>
      <c r="FIV30" s="199"/>
      <c r="FIW30" s="195"/>
      <c r="FIX30" s="237"/>
      <c r="FIY30" s="238"/>
      <c r="FIZ30" s="202"/>
      <c r="FJA30" s="203"/>
      <c r="FJB30" s="203"/>
      <c r="FJC30" s="203"/>
      <c r="FJD30" s="203"/>
      <c r="FJE30" s="204"/>
      <c r="FJF30" s="189"/>
      <c r="FJG30" s="190"/>
      <c r="FJH30" s="191"/>
      <c r="FJI30" s="192"/>
      <c r="FJJ30" s="193"/>
      <c r="FJK30" s="192"/>
      <c r="FJL30" s="192"/>
      <c r="FJM30" s="197"/>
      <c r="FJN30" s="197"/>
      <c r="FJO30" s="195"/>
      <c r="FJP30" s="196"/>
      <c r="FJQ30" s="196"/>
      <c r="FJR30" s="196"/>
      <c r="FJS30" s="196"/>
      <c r="FJT30" s="196"/>
      <c r="FJU30" s="196"/>
      <c r="FJV30" s="197"/>
      <c r="FJW30" s="198"/>
      <c r="FJX30" s="199"/>
      <c r="FJY30" s="199"/>
      <c r="FJZ30" s="195"/>
      <c r="FKA30" s="237"/>
      <c r="FKB30" s="238"/>
      <c r="FKC30" s="202"/>
      <c r="FKD30" s="203"/>
      <c r="FKE30" s="203"/>
      <c r="FKF30" s="203"/>
      <c r="FKG30" s="203"/>
      <c r="FKH30" s="204"/>
      <c r="FKI30" s="189"/>
      <c r="FKJ30" s="190"/>
      <c r="FKK30" s="191"/>
      <c r="FKL30" s="192"/>
      <c r="FKM30" s="193"/>
      <c r="FKN30" s="192"/>
      <c r="FKO30" s="192"/>
      <c r="FKP30" s="197"/>
      <c r="FKQ30" s="197"/>
      <c r="FKR30" s="195"/>
      <c r="FKS30" s="196"/>
      <c r="FKT30" s="196"/>
      <c r="FKU30" s="196"/>
      <c r="FKV30" s="196"/>
      <c r="FKW30" s="196"/>
      <c r="FKX30" s="196"/>
      <c r="FKY30" s="197"/>
      <c r="FKZ30" s="198"/>
      <c r="FLA30" s="199"/>
      <c r="FLB30" s="199"/>
      <c r="FLC30" s="195"/>
      <c r="FLD30" s="237"/>
      <c r="FLE30" s="238"/>
      <c r="FLF30" s="202"/>
      <c r="FLG30" s="203"/>
      <c r="FLH30" s="203"/>
      <c r="FLI30" s="203"/>
      <c r="FLJ30" s="203"/>
      <c r="FLK30" s="204"/>
      <c r="FLL30" s="189"/>
      <c r="FLM30" s="190"/>
      <c r="FLN30" s="191"/>
      <c r="FLO30" s="192"/>
      <c r="FLP30" s="193"/>
      <c r="FLQ30" s="192"/>
      <c r="FLR30" s="192"/>
      <c r="FLS30" s="197"/>
      <c r="FLT30" s="197"/>
      <c r="FLU30" s="195"/>
      <c r="FLV30" s="196"/>
      <c r="FLW30" s="196"/>
      <c r="FLX30" s="196"/>
      <c r="FLY30" s="196"/>
      <c r="FLZ30" s="196"/>
      <c r="FMA30" s="196"/>
      <c r="FMB30" s="197"/>
      <c r="FMC30" s="198"/>
      <c r="FMD30" s="199"/>
      <c r="FME30" s="199"/>
      <c r="FMF30" s="195"/>
      <c r="FMG30" s="237"/>
      <c r="FMH30" s="238"/>
      <c r="FMI30" s="202"/>
      <c r="FMJ30" s="203"/>
      <c r="FMK30" s="203"/>
      <c r="FML30" s="203"/>
      <c r="FMM30" s="203"/>
      <c r="FMN30" s="204"/>
      <c r="FMO30" s="189"/>
      <c r="FMP30" s="190"/>
      <c r="FMQ30" s="191"/>
      <c r="FMR30" s="192"/>
      <c r="FMS30" s="193"/>
      <c r="FMT30" s="192"/>
      <c r="FMU30" s="192"/>
      <c r="FMV30" s="197"/>
      <c r="FMW30" s="197"/>
      <c r="FMX30" s="195"/>
      <c r="FMY30" s="196"/>
      <c r="FMZ30" s="196"/>
      <c r="FNA30" s="196"/>
      <c r="FNB30" s="196"/>
      <c r="FNC30" s="196"/>
      <c r="FND30" s="196"/>
      <c r="FNE30" s="197"/>
      <c r="FNF30" s="198"/>
      <c r="FNG30" s="199"/>
      <c r="FNH30" s="199"/>
      <c r="FNI30" s="195"/>
      <c r="FNJ30" s="237"/>
      <c r="FNK30" s="238"/>
      <c r="FNL30" s="202"/>
      <c r="FNM30" s="203"/>
      <c r="FNN30" s="203"/>
      <c r="FNO30" s="203"/>
      <c r="FNP30" s="203"/>
      <c r="FNQ30" s="204"/>
      <c r="FNR30" s="189"/>
      <c r="FNS30" s="190"/>
      <c r="FNT30" s="191"/>
      <c r="FNU30" s="192"/>
      <c r="FNV30" s="193"/>
      <c r="FNW30" s="192"/>
      <c r="FNX30" s="192"/>
      <c r="FNY30" s="197"/>
      <c r="FNZ30" s="197"/>
      <c r="FOA30" s="195"/>
      <c r="FOB30" s="196"/>
      <c r="FOC30" s="196"/>
      <c r="FOD30" s="196"/>
      <c r="FOE30" s="196"/>
      <c r="FOF30" s="196"/>
      <c r="FOG30" s="196"/>
      <c r="FOH30" s="197"/>
      <c r="FOI30" s="198"/>
      <c r="FOJ30" s="199"/>
      <c r="FOK30" s="199"/>
      <c r="FOL30" s="195"/>
      <c r="FOM30" s="237"/>
      <c r="FON30" s="238"/>
      <c r="FOO30" s="202"/>
      <c r="FOP30" s="203"/>
      <c r="FOQ30" s="203"/>
      <c r="FOR30" s="203"/>
      <c r="FOS30" s="203"/>
      <c r="FOT30" s="204"/>
      <c r="FOU30" s="189"/>
      <c r="FOV30" s="190"/>
      <c r="FOW30" s="191"/>
      <c r="FOX30" s="192"/>
      <c r="FOY30" s="193"/>
      <c r="FOZ30" s="192"/>
      <c r="FPA30" s="192"/>
      <c r="FPB30" s="197"/>
      <c r="FPC30" s="197"/>
      <c r="FPD30" s="195"/>
      <c r="FPE30" s="196"/>
      <c r="FPF30" s="196"/>
      <c r="FPG30" s="196"/>
      <c r="FPH30" s="196"/>
      <c r="FPI30" s="196"/>
      <c r="FPJ30" s="196"/>
      <c r="FPK30" s="197"/>
      <c r="FPL30" s="198"/>
      <c r="FPM30" s="199"/>
      <c r="FPN30" s="199"/>
      <c r="FPO30" s="195"/>
      <c r="FPP30" s="237"/>
      <c r="FPQ30" s="238"/>
      <c r="FPR30" s="202"/>
      <c r="FPS30" s="203"/>
      <c r="FPT30" s="203"/>
      <c r="FPU30" s="203"/>
      <c r="FPV30" s="203"/>
      <c r="FPW30" s="204"/>
      <c r="FPX30" s="189"/>
      <c r="FPY30" s="190"/>
      <c r="FPZ30" s="191"/>
      <c r="FQA30" s="192"/>
      <c r="FQB30" s="193"/>
      <c r="FQC30" s="192"/>
      <c r="FQD30" s="192"/>
      <c r="FQE30" s="197"/>
      <c r="FQF30" s="197"/>
      <c r="FQG30" s="195"/>
      <c r="FQH30" s="196"/>
      <c r="FQI30" s="196"/>
      <c r="FQJ30" s="196"/>
      <c r="FQK30" s="196"/>
      <c r="FQL30" s="196"/>
      <c r="FQM30" s="196"/>
      <c r="FQN30" s="197"/>
      <c r="FQO30" s="198"/>
      <c r="FQP30" s="199"/>
      <c r="FQQ30" s="199"/>
      <c r="FQR30" s="195"/>
      <c r="FQS30" s="237"/>
      <c r="FQT30" s="238"/>
      <c r="FQU30" s="202"/>
      <c r="FQV30" s="203"/>
      <c r="FQW30" s="203"/>
      <c r="FQX30" s="203"/>
      <c r="FQY30" s="203"/>
      <c r="FQZ30" s="204"/>
      <c r="FRA30" s="189"/>
      <c r="FRB30" s="190"/>
      <c r="FRC30" s="191"/>
      <c r="FRD30" s="192"/>
      <c r="FRE30" s="193"/>
      <c r="FRF30" s="192"/>
      <c r="FRG30" s="192"/>
      <c r="FRH30" s="197"/>
      <c r="FRI30" s="197"/>
      <c r="FRJ30" s="195"/>
      <c r="FRK30" s="196"/>
      <c r="FRL30" s="196"/>
      <c r="FRM30" s="196"/>
      <c r="FRN30" s="196"/>
      <c r="FRO30" s="196"/>
      <c r="FRP30" s="196"/>
      <c r="FRQ30" s="197"/>
      <c r="FRR30" s="198"/>
      <c r="FRS30" s="199"/>
      <c r="FRT30" s="199"/>
      <c r="FRU30" s="195"/>
      <c r="FRV30" s="237"/>
      <c r="FRW30" s="238"/>
      <c r="FRX30" s="202"/>
      <c r="FRY30" s="203"/>
      <c r="FRZ30" s="203"/>
      <c r="FSA30" s="203"/>
      <c r="FSB30" s="203"/>
      <c r="FSC30" s="204"/>
      <c r="FSD30" s="189"/>
      <c r="FSE30" s="190"/>
      <c r="FSF30" s="191"/>
      <c r="FSG30" s="192"/>
      <c r="FSH30" s="193"/>
      <c r="FSI30" s="192"/>
      <c r="FSJ30" s="192"/>
      <c r="FSK30" s="197"/>
      <c r="FSL30" s="197"/>
      <c r="FSM30" s="195"/>
      <c r="FSN30" s="196"/>
      <c r="FSO30" s="196"/>
      <c r="FSP30" s="196"/>
      <c r="FSQ30" s="196"/>
      <c r="FSR30" s="196"/>
      <c r="FSS30" s="196"/>
      <c r="FST30" s="197"/>
      <c r="FSU30" s="198"/>
      <c r="FSV30" s="199"/>
      <c r="FSW30" s="199"/>
      <c r="FSX30" s="195"/>
      <c r="FSY30" s="237"/>
      <c r="FSZ30" s="238"/>
      <c r="FTA30" s="202"/>
      <c r="FTB30" s="203"/>
      <c r="FTC30" s="203"/>
      <c r="FTD30" s="203"/>
      <c r="FTE30" s="203"/>
      <c r="FTF30" s="204"/>
      <c r="FTG30" s="189"/>
      <c r="FTH30" s="190"/>
      <c r="FTI30" s="191"/>
      <c r="FTJ30" s="192"/>
      <c r="FTK30" s="193"/>
      <c r="FTL30" s="192"/>
      <c r="FTM30" s="192"/>
      <c r="FTN30" s="197"/>
      <c r="FTO30" s="197"/>
      <c r="FTP30" s="195"/>
      <c r="FTQ30" s="196"/>
      <c r="FTR30" s="196"/>
      <c r="FTS30" s="196"/>
      <c r="FTT30" s="196"/>
      <c r="FTU30" s="196"/>
      <c r="FTV30" s="196"/>
      <c r="FTW30" s="197"/>
      <c r="FTX30" s="198"/>
      <c r="FTY30" s="199"/>
      <c r="FTZ30" s="199"/>
      <c r="FUA30" s="195"/>
      <c r="FUB30" s="237"/>
      <c r="FUC30" s="238"/>
      <c r="FUD30" s="202"/>
      <c r="FUE30" s="203"/>
      <c r="FUF30" s="203"/>
      <c r="FUG30" s="203"/>
      <c r="FUH30" s="203"/>
      <c r="FUI30" s="204"/>
      <c r="FUJ30" s="189"/>
      <c r="FUK30" s="190"/>
      <c r="FUL30" s="191"/>
      <c r="FUM30" s="192"/>
      <c r="FUN30" s="193"/>
      <c r="FUO30" s="192"/>
      <c r="FUP30" s="192"/>
      <c r="FUQ30" s="197"/>
      <c r="FUR30" s="197"/>
      <c r="FUS30" s="195"/>
      <c r="FUT30" s="196"/>
      <c r="FUU30" s="196"/>
      <c r="FUV30" s="196"/>
      <c r="FUW30" s="196"/>
      <c r="FUX30" s="196"/>
      <c r="FUY30" s="196"/>
      <c r="FUZ30" s="197"/>
      <c r="FVA30" s="198"/>
      <c r="FVB30" s="199"/>
      <c r="FVC30" s="199"/>
      <c r="FVD30" s="195"/>
      <c r="FVE30" s="237"/>
      <c r="FVF30" s="238"/>
      <c r="FVG30" s="202"/>
      <c r="FVH30" s="203"/>
      <c r="FVI30" s="203"/>
      <c r="FVJ30" s="203"/>
      <c r="FVK30" s="203"/>
      <c r="FVL30" s="204"/>
      <c r="FVM30" s="189"/>
      <c r="FVN30" s="190"/>
      <c r="FVO30" s="191"/>
      <c r="FVP30" s="192"/>
      <c r="FVQ30" s="193"/>
      <c r="FVR30" s="192"/>
      <c r="FVS30" s="192"/>
      <c r="FVT30" s="197"/>
      <c r="FVU30" s="197"/>
      <c r="FVV30" s="195"/>
      <c r="FVW30" s="196"/>
      <c r="FVX30" s="196"/>
      <c r="FVY30" s="196"/>
      <c r="FVZ30" s="196"/>
      <c r="FWA30" s="196"/>
      <c r="FWB30" s="196"/>
      <c r="FWC30" s="197"/>
      <c r="FWD30" s="198"/>
      <c r="FWE30" s="199"/>
      <c r="FWF30" s="199"/>
      <c r="FWG30" s="195"/>
      <c r="FWH30" s="237"/>
      <c r="FWI30" s="238"/>
      <c r="FWJ30" s="202"/>
      <c r="FWK30" s="203"/>
      <c r="FWL30" s="203"/>
      <c r="FWM30" s="203"/>
      <c r="FWN30" s="203"/>
      <c r="FWO30" s="204"/>
      <c r="FWP30" s="189"/>
      <c r="FWQ30" s="190"/>
      <c r="FWR30" s="191"/>
      <c r="FWS30" s="192"/>
      <c r="FWT30" s="193"/>
      <c r="FWU30" s="192"/>
      <c r="FWV30" s="192"/>
      <c r="FWW30" s="197"/>
      <c r="FWX30" s="197"/>
      <c r="FWY30" s="195"/>
      <c r="FWZ30" s="196"/>
      <c r="FXA30" s="196"/>
      <c r="FXB30" s="196"/>
      <c r="FXC30" s="196"/>
      <c r="FXD30" s="196"/>
      <c r="FXE30" s="196"/>
      <c r="FXF30" s="197"/>
      <c r="FXG30" s="198"/>
      <c r="FXH30" s="199"/>
      <c r="FXI30" s="199"/>
      <c r="FXJ30" s="195"/>
      <c r="FXK30" s="237"/>
      <c r="FXL30" s="238"/>
      <c r="FXM30" s="202"/>
      <c r="FXN30" s="203"/>
      <c r="FXO30" s="203"/>
      <c r="FXP30" s="203"/>
      <c r="FXQ30" s="203"/>
      <c r="FXR30" s="204"/>
      <c r="FXS30" s="189"/>
      <c r="FXT30" s="190"/>
      <c r="FXU30" s="191"/>
      <c r="FXV30" s="192"/>
      <c r="FXW30" s="193"/>
      <c r="FXX30" s="192"/>
      <c r="FXY30" s="192"/>
      <c r="FXZ30" s="197"/>
      <c r="FYA30" s="197"/>
      <c r="FYB30" s="195"/>
      <c r="FYC30" s="196"/>
      <c r="FYD30" s="196"/>
      <c r="FYE30" s="196"/>
      <c r="FYF30" s="196"/>
      <c r="FYG30" s="196"/>
      <c r="FYH30" s="196"/>
      <c r="FYI30" s="197"/>
      <c r="FYJ30" s="198"/>
      <c r="FYK30" s="199"/>
      <c r="FYL30" s="199"/>
      <c r="FYM30" s="195"/>
      <c r="FYN30" s="237"/>
      <c r="FYO30" s="238"/>
      <c r="FYP30" s="202"/>
      <c r="FYQ30" s="203"/>
      <c r="FYR30" s="203"/>
      <c r="FYS30" s="203"/>
      <c r="FYT30" s="203"/>
      <c r="FYU30" s="204"/>
      <c r="FYV30" s="189"/>
      <c r="FYW30" s="190"/>
      <c r="FYX30" s="191"/>
      <c r="FYY30" s="192"/>
      <c r="FYZ30" s="193"/>
      <c r="FZA30" s="192"/>
      <c r="FZB30" s="192"/>
      <c r="FZC30" s="197"/>
      <c r="FZD30" s="197"/>
      <c r="FZE30" s="195"/>
      <c r="FZF30" s="196"/>
      <c r="FZG30" s="196"/>
      <c r="FZH30" s="196"/>
      <c r="FZI30" s="196"/>
      <c r="FZJ30" s="196"/>
      <c r="FZK30" s="196"/>
      <c r="FZL30" s="197"/>
      <c r="FZM30" s="198"/>
      <c r="FZN30" s="199"/>
      <c r="FZO30" s="199"/>
      <c r="FZP30" s="195"/>
      <c r="FZQ30" s="237"/>
      <c r="FZR30" s="238"/>
      <c r="FZS30" s="202"/>
      <c r="FZT30" s="203"/>
      <c r="FZU30" s="203"/>
      <c r="FZV30" s="203"/>
      <c r="FZW30" s="203"/>
      <c r="FZX30" s="204"/>
      <c r="FZY30" s="189"/>
      <c r="FZZ30" s="190"/>
      <c r="GAA30" s="191"/>
      <c r="GAB30" s="192"/>
      <c r="GAC30" s="193"/>
      <c r="GAD30" s="192"/>
      <c r="GAE30" s="192"/>
      <c r="GAF30" s="197"/>
      <c r="GAG30" s="197"/>
      <c r="GAH30" s="195"/>
      <c r="GAI30" s="196"/>
      <c r="GAJ30" s="196"/>
      <c r="GAK30" s="196"/>
      <c r="GAL30" s="196"/>
      <c r="GAM30" s="196"/>
      <c r="GAN30" s="196"/>
      <c r="GAO30" s="197"/>
      <c r="GAP30" s="198"/>
      <c r="GAQ30" s="199"/>
      <c r="GAR30" s="199"/>
      <c r="GAS30" s="195"/>
      <c r="GAT30" s="237"/>
      <c r="GAU30" s="238"/>
      <c r="GAV30" s="202"/>
      <c r="GAW30" s="203"/>
      <c r="GAX30" s="203"/>
      <c r="GAY30" s="203"/>
      <c r="GAZ30" s="203"/>
      <c r="GBA30" s="204"/>
      <c r="GBB30" s="189"/>
      <c r="GBC30" s="190"/>
      <c r="GBD30" s="191"/>
      <c r="GBE30" s="192"/>
      <c r="GBF30" s="193"/>
      <c r="GBG30" s="192"/>
      <c r="GBH30" s="192"/>
      <c r="GBI30" s="197"/>
      <c r="GBJ30" s="197"/>
      <c r="GBK30" s="195"/>
      <c r="GBL30" s="196"/>
      <c r="GBM30" s="196"/>
      <c r="GBN30" s="196"/>
      <c r="GBO30" s="196"/>
      <c r="GBP30" s="196"/>
      <c r="GBQ30" s="196"/>
      <c r="GBR30" s="197"/>
      <c r="GBS30" s="198"/>
      <c r="GBT30" s="199"/>
      <c r="GBU30" s="199"/>
      <c r="GBV30" s="195"/>
      <c r="GBW30" s="237"/>
      <c r="GBX30" s="238"/>
      <c r="GBY30" s="202"/>
      <c r="GBZ30" s="203"/>
      <c r="GCA30" s="203"/>
      <c r="GCB30" s="203"/>
      <c r="GCC30" s="203"/>
      <c r="GCD30" s="204"/>
      <c r="GCE30" s="189"/>
      <c r="GCF30" s="190"/>
      <c r="GCG30" s="191"/>
      <c r="GCH30" s="192"/>
      <c r="GCI30" s="193"/>
      <c r="GCJ30" s="192"/>
      <c r="GCK30" s="192"/>
      <c r="GCL30" s="197"/>
      <c r="GCM30" s="197"/>
      <c r="GCN30" s="195"/>
      <c r="GCO30" s="196"/>
      <c r="GCP30" s="196"/>
      <c r="GCQ30" s="196"/>
      <c r="GCR30" s="196"/>
      <c r="GCS30" s="196"/>
      <c r="GCT30" s="196"/>
      <c r="GCU30" s="197"/>
      <c r="GCV30" s="198"/>
      <c r="GCW30" s="199"/>
      <c r="GCX30" s="199"/>
      <c r="GCY30" s="195"/>
      <c r="GCZ30" s="237"/>
      <c r="GDA30" s="238"/>
      <c r="GDB30" s="202"/>
      <c r="GDC30" s="203"/>
      <c r="GDD30" s="203"/>
      <c r="GDE30" s="203"/>
      <c r="GDF30" s="203"/>
      <c r="GDG30" s="204"/>
      <c r="GDH30" s="189"/>
      <c r="GDI30" s="190"/>
      <c r="GDJ30" s="191"/>
      <c r="GDK30" s="192"/>
      <c r="GDL30" s="193"/>
      <c r="GDM30" s="192"/>
      <c r="GDN30" s="192"/>
      <c r="GDO30" s="197"/>
      <c r="GDP30" s="197"/>
      <c r="GDQ30" s="195"/>
      <c r="GDR30" s="196"/>
      <c r="GDS30" s="196"/>
      <c r="GDT30" s="196"/>
      <c r="GDU30" s="196"/>
      <c r="GDV30" s="196"/>
      <c r="GDW30" s="196"/>
      <c r="GDX30" s="197"/>
      <c r="GDY30" s="198"/>
      <c r="GDZ30" s="199"/>
      <c r="GEA30" s="199"/>
      <c r="GEB30" s="195"/>
      <c r="GEC30" s="237"/>
      <c r="GED30" s="238"/>
      <c r="GEE30" s="202"/>
      <c r="GEF30" s="203"/>
      <c r="GEG30" s="203"/>
      <c r="GEH30" s="203"/>
      <c r="GEI30" s="203"/>
      <c r="GEJ30" s="204"/>
      <c r="GEK30" s="189"/>
      <c r="GEL30" s="190"/>
      <c r="GEM30" s="191"/>
      <c r="GEN30" s="192"/>
      <c r="GEO30" s="193"/>
      <c r="GEP30" s="192"/>
      <c r="GEQ30" s="192"/>
      <c r="GER30" s="197"/>
      <c r="GES30" s="197"/>
      <c r="GET30" s="195"/>
      <c r="GEU30" s="196"/>
      <c r="GEV30" s="196"/>
      <c r="GEW30" s="196"/>
      <c r="GEX30" s="196"/>
      <c r="GEY30" s="196"/>
      <c r="GEZ30" s="196"/>
      <c r="GFA30" s="197"/>
      <c r="GFB30" s="198"/>
      <c r="GFC30" s="199"/>
      <c r="GFD30" s="199"/>
      <c r="GFE30" s="195"/>
      <c r="GFF30" s="237"/>
      <c r="GFG30" s="238"/>
      <c r="GFH30" s="202"/>
      <c r="GFI30" s="203"/>
      <c r="GFJ30" s="203"/>
      <c r="GFK30" s="203"/>
      <c r="GFL30" s="203"/>
      <c r="GFM30" s="204"/>
      <c r="GFN30" s="189"/>
      <c r="GFO30" s="190"/>
      <c r="GFP30" s="191"/>
      <c r="GFQ30" s="192"/>
      <c r="GFR30" s="193"/>
      <c r="GFS30" s="192"/>
      <c r="GFT30" s="192"/>
      <c r="GFU30" s="197"/>
      <c r="GFV30" s="197"/>
      <c r="GFW30" s="195"/>
      <c r="GFX30" s="196"/>
      <c r="GFY30" s="196"/>
      <c r="GFZ30" s="196"/>
      <c r="GGA30" s="196"/>
      <c r="GGB30" s="196"/>
      <c r="GGC30" s="196"/>
      <c r="GGD30" s="197"/>
      <c r="GGE30" s="198"/>
      <c r="GGF30" s="199"/>
      <c r="GGG30" s="199"/>
      <c r="GGH30" s="195"/>
      <c r="GGI30" s="237"/>
      <c r="GGJ30" s="238"/>
      <c r="GGK30" s="202"/>
      <c r="GGL30" s="203"/>
      <c r="GGM30" s="203"/>
      <c r="GGN30" s="203"/>
      <c r="GGO30" s="203"/>
      <c r="GGP30" s="204"/>
      <c r="GGQ30" s="189"/>
      <c r="GGR30" s="190"/>
      <c r="GGS30" s="191"/>
      <c r="GGT30" s="192"/>
      <c r="GGU30" s="193"/>
      <c r="GGV30" s="192"/>
      <c r="GGW30" s="192"/>
      <c r="GGX30" s="197"/>
      <c r="GGY30" s="197"/>
      <c r="GGZ30" s="195"/>
      <c r="GHA30" s="196"/>
      <c r="GHB30" s="196"/>
      <c r="GHC30" s="196"/>
      <c r="GHD30" s="196"/>
      <c r="GHE30" s="196"/>
      <c r="GHF30" s="196"/>
      <c r="GHG30" s="197"/>
      <c r="GHH30" s="198"/>
      <c r="GHI30" s="199"/>
      <c r="GHJ30" s="199"/>
      <c r="GHK30" s="195"/>
      <c r="GHL30" s="237"/>
      <c r="GHM30" s="238"/>
      <c r="GHN30" s="202"/>
      <c r="GHO30" s="203"/>
      <c r="GHP30" s="203"/>
      <c r="GHQ30" s="203"/>
      <c r="GHR30" s="203"/>
      <c r="GHS30" s="204"/>
      <c r="GHT30" s="189"/>
      <c r="GHU30" s="190"/>
      <c r="GHV30" s="191"/>
      <c r="GHW30" s="192"/>
      <c r="GHX30" s="193"/>
      <c r="GHY30" s="192"/>
      <c r="GHZ30" s="192"/>
      <c r="GIA30" s="197"/>
      <c r="GIB30" s="197"/>
      <c r="GIC30" s="195"/>
      <c r="GID30" s="196"/>
      <c r="GIE30" s="196"/>
      <c r="GIF30" s="196"/>
      <c r="GIG30" s="196"/>
      <c r="GIH30" s="196"/>
      <c r="GII30" s="196"/>
      <c r="GIJ30" s="197"/>
      <c r="GIK30" s="198"/>
      <c r="GIL30" s="199"/>
      <c r="GIM30" s="199"/>
      <c r="GIN30" s="195"/>
      <c r="GIO30" s="237"/>
      <c r="GIP30" s="238"/>
      <c r="GIQ30" s="202"/>
      <c r="GIR30" s="203"/>
      <c r="GIS30" s="203"/>
      <c r="GIT30" s="203"/>
      <c r="GIU30" s="203"/>
      <c r="GIV30" s="204"/>
      <c r="GIW30" s="189"/>
      <c r="GIX30" s="190"/>
      <c r="GIY30" s="191"/>
      <c r="GIZ30" s="192"/>
      <c r="GJA30" s="193"/>
      <c r="GJB30" s="192"/>
      <c r="GJC30" s="192"/>
      <c r="GJD30" s="197"/>
      <c r="GJE30" s="197"/>
      <c r="GJF30" s="195"/>
      <c r="GJG30" s="196"/>
      <c r="GJH30" s="196"/>
      <c r="GJI30" s="196"/>
      <c r="GJJ30" s="196"/>
      <c r="GJK30" s="196"/>
      <c r="GJL30" s="196"/>
      <c r="GJM30" s="197"/>
      <c r="GJN30" s="198"/>
      <c r="GJO30" s="199"/>
      <c r="GJP30" s="199"/>
      <c r="GJQ30" s="195"/>
      <c r="GJR30" s="237"/>
      <c r="GJS30" s="238"/>
      <c r="GJT30" s="202"/>
      <c r="GJU30" s="203"/>
      <c r="GJV30" s="203"/>
      <c r="GJW30" s="203"/>
      <c r="GJX30" s="203"/>
      <c r="GJY30" s="204"/>
      <c r="GJZ30" s="189"/>
      <c r="GKA30" s="190"/>
      <c r="GKB30" s="191"/>
      <c r="GKC30" s="192"/>
      <c r="GKD30" s="193"/>
      <c r="GKE30" s="192"/>
      <c r="GKF30" s="192"/>
      <c r="GKG30" s="197"/>
      <c r="GKH30" s="197"/>
      <c r="GKI30" s="195"/>
      <c r="GKJ30" s="196"/>
      <c r="GKK30" s="196"/>
      <c r="GKL30" s="196"/>
      <c r="GKM30" s="196"/>
      <c r="GKN30" s="196"/>
      <c r="GKO30" s="196"/>
      <c r="GKP30" s="197"/>
      <c r="GKQ30" s="198"/>
      <c r="GKR30" s="199"/>
      <c r="GKS30" s="199"/>
      <c r="GKT30" s="195"/>
      <c r="GKU30" s="237"/>
      <c r="GKV30" s="238"/>
      <c r="GKW30" s="202"/>
      <c r="GKX30" s="203"/>
      <c r="GKY30" s="203"/>
      <c r="GKZ30" s="203"/>
      <c r="GLA30" s="203"/>
      <c r="GLB30" s="204"/>
      <c r="GLC30" s="189"/>
      <c r="GLD30" s="190"/>
      <c r="GLE30" s="191"/>
      <c r="GLF30" s="192"/>
      <c r="GLG30" s="193"/>
      <c r="GLH30" s="192"/>
      <c r="GLI30" s="192"/>
      <c r="GLJ30" s="197"/>
      <c r="GLK30" s="197"/>
      <c r="GLL30" s="195"/>
      <c r="GLM30" s="196"/>
      <c r="GLN30" s="196"/>
      <c r="GLO30" s="196"/>
      <c r="GLP30" s="196"/>
      <c r="GLQ30" s="196"/>
      <c r="GLR30" s="196"/>
      <c r="GLS30" s="197"/>
      <c r="GLT30" s="198"/>
      <c r="GLU30" s="199"/>
      <c r="GLV30" s="199"/>
      <c r="GLW30" s="195"/>
      <c r="GLX30" s="237"/>
      <c r="GLY30" s="238"/>
      <c r="GLZ30" s="202"/>
      <c r="GMA30" s="203"/>
      <c r="GMB30" s="203"/>
      <c r="GMC30" s="203"/>
      <c r="GMD30" s="203"/>
      <c r="GME30" s="204"/>
      <c r="GMF30" s="189"/>
      <c r="GMG30" s="190"/>
      <c r="GMH30" s="191"/>
      <c r="GMI30" s="192"/>
      <c r="GMJ30" s="193"/>
      <c r="GMK30" s="192"/>
      <c r="GML30" s="192"/>
      <c r="GMM30" s="197"/>
      <c r="GMN30" s="197"/>
      <c r="GMO30" s="195"/>
      <c r="GMP30" s="196"/>
      <c r="GMQ30" s="196"/>
      <c r="GMR30" s="196"/>
      <c r="GMS30" s="196"/>
      <c r="GMT30" s="196"/>
      <c r="GMU30" s="196"/>
      <c r="GMV30" s="197"/>
      <c r="GMW30" s="198"/>
      <c r="GMX30" s="199"/>
      <c r="GMY30" s="199"/>
      <c r="GMZ30" s="195"/>
      <c r="GNA30" s="237"/>
      <c r="GNB30" s="238"/>
      <c r="GNC30" s="202"/>
      <c r="GND30" s="203"/>
      <c r="GNE30" s="203"/>
      <c r="GNF30" s="203"/>
      <c r="GNG30" s="203"/>
      <c r="GNH30" s="204"/>
      <c r="GNI30" s="189"/>
      <c r="GNJ30" s="190"/>
      <c r="GNK30" s="191"/>
      <c r="GNL30" s="192"/>
      <c r="GNM30" s="193"/>
      <c r="GNN30" s="192"/>
      <c r="GNO30" s="192"/>
      <c r="GNP30" s="197"/>
      <c r="GNQ30" s="197"/>
      <c r="GNR30" s="195"/>
      <c r="GNS30" s="196"/>
      <c r="GNT30" s="196"/>
      <c r="GNU30" s="196"/>
      <c r="GNV30" s="196"/>
      <c r="GNW30" s="196"/>
      <c r="GNX30" s="196"/>
      <c r="GNY30" s="197"/>
      <c r="GNZ30" s="198"/>
      <c r="GOA30" s="199"/>
      <c r="GOB30" s="199"/>
      <c r="GOC30" s="195"/>
      <c r="GOD30" s="237"/>
      <c r="GOE30" s="238"/>
      <c r="GOF30" s="202"/>
      <c r="GOG30" s="203"/>
      <c r="GOH30" s="203"/>
      <c r="GOI30" s="203"/>
      <c r="GOJ30" s="203"/>
      <c r="GOK30" s="204"/>
      <c r="GOL30" s="189"/>
      <c r="GOM30" s="190"/>
      <c r="GON30" s="191"/>
      <c r="GOO30" s="192"/>
      <c r="GOP30" s="193"/>
      <c r="GOQ30" s="192"/>
      <c r="GOR30" s="192"/>
      <c r="GOS30" s="197"/>
      <c r="GOT30" s="197"/>
      <c r="GOU30" s="195"/>
      <c r="GOV30" s="196"/>
      <c r="GOW30" s="196"/>
      <c r="GOX30" s="196"/>
      <c r="GOY30" s="196"/>
      <c r="GOZ30" s="196"/>
      <c r="GPA30" s="196"/>
      <c r="GPB30" s="197"/>
      <c r="GPC30" s="198"/>
      <c r="GPD30" s="199"/>
      <c r="GPE30" s="199"/>
      <c r="GPF30" s="195"/>
      <c r="GPG30" s="237"/>
      <c r="GPH30" s="238"/>
      <c r="GPI30" s="202"/>
      <c r="GPJ30" s="203"/>
      <c r="GPK30" s="203"/>
      <c r="GPL30" s="203"/>
      <c r="GPM30" s="203"/>
      <c r="GPN30" s="204"/>
      <c r="GPO30" s="189"/>
      <c r="GPP30" s="190"/>
      <c r="GPQ30" s="191"/>
      <c r="GPR30" s="192"/>
      <c r="GPS30" s="193"/>
      <c r="GPT30" s="192"/>
      <c r="GPU30" s="192"/>
      <c r="GPV30" s="197"/>
      <c r="GPW30" s="197"/>
      <c r="GPX30" s="195"/>
      <c r="GPY30" s="196"/>
      <c r="GPZ30" s="196"/>
      <c r="GQA30" s="196"/>
      <c r="GQB30" s="196"/>
      <c r="GQC30" s="196"/>
      <c r="GQD30" s="196"/>
      <c r="GQE30" s="197"/>
      <c r="GQF30" s="198"/>
      <c r="GQG30" s="199"/>
      <c r="GQH30" s="199"/>
      <c r="GQI30" s="195"/>
      <c r="GQJ30" s="237"/>
      <c r="GQK30" s="238"/>
      <c r="GQL30" s="202"/>
      <c r="GQM30" s="203"/>
      <c r="GQN30" s="203"/>
      <c r="GQO30" s="203"/>
      <c r="GQP30" s="203"/>
      <c r="GQQ30" s="204"/>
      <c r="GQR30" s="189"/>
      <c r="GQS30" s="190"/>
      <c r="GQT30" s="191"/>
      <c r="GQU30" s="192"/>
      <c r="GQV30" s="193"/>
      <c r="GQW30" s="192"/>
      <c r="GQX30" s="192"/>
      <c r="GQY30" s="197"/>
      <c r="GQZ30" s="197"/>
      <c r="GRA30" s="195"/>
      <c r="GRB30" s="196"/>
      <c r="GRC30" s="196"/>
      <c r="GRD30" s="196"/>
      <c r="GRE30" s="196"/>
      <c r="GRF30" s="196"/>
      <c r="GRG30" s="196"/>
      <c r="GRH30" s="197"/>
      <c r="GRI30" s="198"/>
      <c r="GRJ30" s="199"/>
      <c r="GRK30" s="199"/>
      <c r="GRL30" s="195"/>
      <c r="GRM30" s="237"/>
      <c r="GRN30" s="238"/>
      <c r="GRO30" s="202"/>
      <c r="GRP30" s="203"/>
      <c r="GRQ30" s="203"/>
      <c r="GRR30" s="203"/>
      <c r="GRS30" s="203"/>
      <c r="GRT30" s="204"/>
      <c r="GRU30" s="189"/>
      <c r="GRV30" s="190"/>
      <c r="GRW30" s="191"/>
      <c r="GRX30" s="192"/>
      <c r="GRY30" s="193"/>
      <c r="GRZ30" s="192"/>
      <c r="GSA30" s="192"/>
      <c r="GSB30" s="197"/>
      <c r="GSC30" s="197"/>
      <c r="GSD30" s="195"/>
      <c r="GSE30" s="196"/>
      <c r="GSF30" s="196"/>
      <c r="GSG30" s="196"/>
      <c r="GSH30" s="196"/>
      <c r="GSI30" s="196"/>
      <c r="GSJ30" s="196"/>
      <c r="GSK30" s="197"/>
      <c r="GSL30" s="198"/>
      <c r="GSM30" s="199"/>
      <c r="GSN30" s="199"/>
      <c r="GSO30" s="195"/>
      <c r="GSP30" s="237"/>
      <c r="GSQ30" s="238"/>
      <c r="GSR30" s="202"/>
      <c r="GSS30" s="203"/>
      <c r="GST30" s="203"/>
      <c r="GSU30" s="203"/>
      <c r="GSV30" s="203"/>
      <c r="GSW30" s="204"/>
      <c r="GSX30" s="189"/>
      <c r="GSY30" s="190"/>
      <c r="GSZ30" s="191"/>
      <c r="GTA30" s="192"/>
      <c r="GTB30" s="193"/>
      <c r="GTC30" s="192"/>
      <c r="GTD30" s="192"/>
      <c r="GTE30" s="197"/>
      <c r="GTF30" s="197"/>
      <c r="GTG30" s="195"/>
      <c r="GTH30" s="196"/>
      <c r="GTI30" s="196"/>
      <c r="GTJ30" s="196"/>
      <c r="GTK30" s="196"/>
      <c r="GTL30" s="196"/>
      <c r="GTM30" s="196"/>
      <c r="GTN30" s="197"/>
      <c r="GTO30" s="198"/>
      <c r="GTP30" s="199"/>
      <c r="GTQ30" s="199"/>
      <c r="GTR30" s="195"/>
      <c r="GTS30" s="237"/>
      <c r="GTT30" s="238"/>
      <c r="GTU30" s="202"/>
      <c r="GTV30" s="203"/>
      <c r="GTW30" s="203"/>
      <c r="GTX30" s="203"/>
      <c r="GTY30" s="203"/>
      <c r="GTZ30" s="204"/>
      <c r="GUA30" s="189"/>
      <c r="GUB30" s="190"/>
      <c r="GUC30" s="191"/>
      <c r="GUD30" s="192"/>
      <c r="GUE30" s="193"/>
      <c r="GUF30" s="192"/>
      <c r="GUG30" s="192"/>
      <c r="GUH30" s="197"/>
      <c r="GUI30" s="197"/>
      <c r="GUJ30" s="195"/>
      <c r="GUK30" s="196"/>
      <c r="GUL30" s="196"/>
      <c r="GUM30" s="196"/>
      <c r="GUN30" s="196"/>
      <c r="GUO30" s="196"/>
      <c r="GUP30" s="196"/>
      <c r="GUQ30" s="197"/>
      <c r="GUR30" s="198"/>
      <c r="GUS30" s="199"/>
      <c r="GUT30" s="199"/>
      <c r="GUU30" s="195"/>
      <c r="GUV30" s="237"/>
      <c r="GUW30" s="238"/>
      <c r="GUX30" s="202"/>
      <c r="GUY30" s="203"/>
      <c r="GUZ30" s="203"/>
      <c r="GVA30" s="203"/>
      <c r="GVB30" s="203"/>
      <c r="GVC30" s="204"/>
      <c r="GVD30" s="189"/>
      <c r="GVE30" s="190"/>
      <c r="GVF30" s="191"/>
      <c r="GVG30" s="192"/>
      <c r="GVH30" s="193"/>
      <c r="GVI30" s="192"/>
      <c r="GVJ30" s="192"/>
      <c r="GVK30" s="197"/>
      <c r="GVL30" s="197"/>
      <c r="GVM30" s="195"/>
      <c r="GVN30" s="196"/>
      <c r="GVO30" s="196"/>
      <c r="GVP30" s="196"/>
      <c r="GVQ30" s="196"/>
      <c r="GVR30" s="196"/>
      <c r="GVS30" s="196"/>
      <c r="GVT30" s="197"/>
      <c r="GVU30" s="198"/>
      <c r="GVV30" s="199"/>
      <c r="GVW30" s="199"/>
      <c r="GVX30" s="195"/>
      <c r="GVY30" s="237"/>
      <c r="GVZ30" s="238"/>
      <c r="GWA30" s="202"/>
      <c r="GWB30" s="203"/>
      <c r="GWC30" s="203"/>
      <c r="GWD30" s="203"/>
      <c r="GWE30" s="203"/>
      <c r="GWF30" s="204"/>
      <c r="GWG30" s="189"/>
      <c r="GWH30" s="190"/>
      <c r="GWI30" s="191"/>
      <c r="GWJ30" s="192"/>
      <c r="GWK30" s="193"/>
      <c r="GWL30" s="192"/>
      <c r="GWM30" s="192"/>
      <c r="GWN30" s="197"/>
      <c r="GWO30" s="197"/>
      <c r="GWP30" s="195"/>
      <c r="GWQ30" s="196"/>
      <c r="GWR30" s="196"/>
      <c r="GWS30" s="196"/>
      <c r="GWT30" s="196"/>
      <c r="GWU30" s="196"/>
      <c r="GWV30" s="196"/>
      <c r="GWW30" s="197"/>
      <c r="GWX30" s="198"/>
      <c r="GWY30" s="199"/>
      <c r="GWZ30" s="199"/>
      <c r="GXA30" s="195"/>
      <c r="GXB30" s="237"/>
      <c r="GXC30" s="238"/>
      <c r="GXD30" s="202"/>
      <c r="GXE30" s="203"/>
      <c r="GXF30" s="203"/>
      <c r="GXG30" s="203"/>
      <c r="GXH30" s="203"/>
      <c r="GXI30" s="204"/>
      <c r="GXJ30" s="189"/>
      <c r="GXK30" s="190"/>
      <c r="GXL30" s="191"/>
      <c r="GXM30" s="192"/>
      <c r="GXN30" s="193"/>
      <c r="GXO30" s="192"/>
      <c r="GXP30" s="192"/>
      <c r="GXQ30" s="197"/>
      <c r="GXR30" s="197"/>
      <c r="GXS30" s="195"/>
      <c r="GXT30" s="196"/>
      <c r="GXU30" s="196"/>
      <c r="GXV30" s="196"/>
      <c r="GXW30" s="196"/>
      <c r="GXX30" s="196"/>
      <c r="GXY30" s="196"/>
      <c r="GXZ30" s="197"/>
      <c r="GYA30" s="198"/>
      <c r="GYB30" s="199"/>
      <c r="GYC30" s="199"/>
      <c r="GYD30" s="195"/>
      <c r="GYE30" s="237"/>
      <c r="GYF30" s="238"/>
      <c r="GYG30" s="202"/>
      <c r="GYH30" s="203"/>
      <c r="GYI30" s="203"/>
      <c r="GYJ30" s="203"/>
      <c r="GYK30" s="203"/>
      <c r="GYL30" s="204"/>
      <c r="GYM30" s="189"/>
      <c r="GYN30" s="190"/>
      <c r="GYO30" s="191"/>
      <c r="GYP30" s="192"/>
      <c r="GYQ30" s="193"/>
      <c r="GYR30" s="192"/>
      <c r="GYS30" s="192"/>
      <c r="GYT30" s="197"/>
      <c r="GYU30" s="197"/>
      <c r="GYV30" s="195"/>
      <c r="GYW30" s="196"/>
      <c r="GYX30" s="196"/>
      <c r="GYY30" s="196"/>
      <c r="GYZ30" s="196"/>
      <c r="GZA30" s="196"/>
      <c r="GZB30" s="196"/>
      <c r="GZC30" s="197"/>
      <c r="GZD30" s="198"/>
      <c r="GZE30" s="199"/>
      <c r="GZF30" s="199"/>
      <c r="GZG30" s="195"/>
      <c r="GZH30" s="237"/>
      <c r="GZI30" s="238"/>
      <c r="GZJ30" s="202"/>
      <c r="GZK30" s="203"/>
      <c r="GZL30" s="203"/>
      <c r="GZM30" s="203"/>
      <c r="GZN30" s="203"/>
      <c r="GZO30" s="204"/>
      <c r="GZP30" s="189"/>
      <c r="GZQ30" s="190"/>
      <c r="GZR30" s="191"/>
      <c r="GZS30" s="192"/>
      <c r="GZT30" s="193"/>
      <c r="GZU30" s="192"/>
      <c r="GZV30" s="192"/>
      <c r="GZW30" s="197"/>
      <c r="GZX30" s="197"/>
      <c r="GZY30" s="195"/>
      <c r="GZZ30" s="196"/>
      <c r="HAA30" s="196"/>
      <c r="HAB30" s="196"/>
      <c r="HAC30" s="196"/>
      <c r="HAD30" s="196"/>
      <c r="HAE30" s="196"/>
      <c r="HAF30" s="197"/>
      <c r="HAG30" s="198"/>
      <c r="HAH30" s="199"/>
      <c r="HAI30" s="199"/>
      <c r="HAJ30" s="195"/>
      <c r="HAK30" s="237"/>
      <c r="HAL30" s="238"/>
      <c r="HAM30" s="202"/>
      <c r="HAN30" s="203"/>
      <c r="HAO30" s="203"/>
      <c r="HAP30" s="203"/>
      <c r="HAQ30" s="203"/>
      <c r="HAR30" s="204"/>
      <c r="HAS30" s="189"/>
      <c r="HAT30" s="190"/>
      <c r="HAU30" s="191"/>
      <c r="HAV30" s="192"/>
      <c r="HAW30" s="193"/>
      <c r="HAX30" s="192"/>
      <c r="HAY30" s="192"/>
      <c r="HAZ30" s="197"/>
      <c r="HBA30" s="197"/>
      <c r="HBB30" s="195"/>
      <c r="HBC30" s="196"/>
      <c r="HBD30" s="196"/>
      <c r="HBE30" s="196"/>
      <c r="HBF30" s="196"/>
      <c r="HBG30" s="196"/>
      <c r="HBH30" s="196"/>
      <c r="HBI30" s="197"/>
      <c r="HBJ30" s="198"/>
      <c r="HBK30" s="199"/>
      <c r="HBL30" s="199"/>
      <c r="HBM30" s="195"/>
      <c r="HBN30" s="237"/>
      <c r="HBO30" s="238"/>
      <c r="HBP30" s="202"/>
      <c r="HBQ30" s="203"/>
      <c r="HBR30" s="203"/>
      <c r="HBS30" s="203"/>
      <c r="HBT30" s="203"/>
      <c r="HBU30" s="204"/>
      <c r="HBV30" s="189"/>
      <c r="HBW30" s="190"/>
      <c r="HBX30" s="191"/>
      <c r="HBY30" s="192"/>
      <c r="HBZ30" s="193"/>
      <c r="HCA30" s="192"/>
      <c r="HCB30" s="192"/>
      <c r="HCC30" s="197"/>
      <c r="HCD30" s="197"/>
      <c r="HCE30" s="195"/>
      <c r="HCF30" s="196"/>
      <c r="HCG30" s="196"/>
      <c r="HCH30" s="196"/>
      <c r="HCI30" s="196"/>
      <c r="HCJ30" s="196"/>
      <c r="HCK30" s="196"/>
      <c r="HCL30" s="197"/>
      <c r="HCM30" s="198"/>
      <c r="HCN30" s="199"/>
      <c r="HCO30" s="199"/>
      <c r="HCP30" s="195"/>
      <c r="HCQ30" s="237"/>
      <c r="HCR30" s="238"/>
      <c r="HCS30" s="202"/>
      <c r="HCT30" s="203"/>
      <c r="HCU30" s="203"/>
      <c r="HCV30" s="203"/>
      <c r="HCW30" s="203"/>
      <c r="HCX30" s="204"/>
      <c r="HCY30" s="189"/>
      <c r="HCZ30" s="190"/>
      <c r="HDA30" s="191"/>
      <c r="HDB30" s="192"/>
      <c r="HDC30" s="193"/>
      <c r="HDD30" s="192"/>
      <c r="HDE30" s="192"/>
      <c r="HDF30" s="197"/>
      <c r="HDG30" s="197"/>
      <c r="HDH30" s="195"/>
      <c r="HDI30" s="196"/>
      <c r="HDJ30" s="196"/>
      <c r="HDK30" s="196"/>
      <c r="HDL30" s="196"/>
      <c r="HDM30" s="196"/>
      <c r="HDN30" s="196"/>
      <c r="HDO30" s="197"/>
      <c r="HDP30" s="198"/>
      <c r="HDQ30" s="199"/>
      <c r="HDR30" s="199"/>
      <c r="HDS30" s="195"/>
      <c r="HDT30" s="237"/>
      <c r="HDU30" s="238"/>
      <c r="HDV30" s="202"/>
      <c r="HDW30" s="203"/>
      <c r="HDX30" s="203"/>
      <c r="HDY30" s="203"/>
      <c r="HDZ30" s="203"/>
      <c r="HEA30" s="204"/>
      <c r="HEB30" s="189"/>
      <c r="HEC30" s="190"/>
      <c r="HED30" s="191"/>
      <c r="HEE30" s="192"/>
      <c r="HEF30" s="193"/>
      <c r="HEG30" s="192"/>
      <c r="HEH30" s="192"/>
      <c r="HEI30" s="197"/>
      <c r="HEJ30" s="197"/>
      <c r="HEK30" s="195"/>
      <c r="HEL30" s="196"/>
      <c r="HEM30" s="196"/>
      <c r="HEN30" s="196"/>
      <c r="HEO30" s="196"/>
      <c r="HEP30" s="196"/>
      <c r="HEQ30" s="196"/>
      <c r="HER30" s="197"/>
      <c r="HES30" s="198"/>
      <c r="HET30" s="199"/>
      <c r="HEU30" s="199"/>
      <c r="HEV30" s="195"/>
      <c r="HEW30" s="237"/>
      <c r="HEX30" s="238"/>
      <c r="HEY30" s="202"/>
      <c r="HEZ30" s="203"/>
      <c r="HFA30" s="203"/>
      <c r="HFB30" s="203"/>
      <c r="HFC30" s="203"/>
      <c r="HFD30" s="204"/>
      <c r="HFE30" s="189"/>
      <c r="HFF30" s="190"/>
      <c r="HFG30" s="191"/>
      <c r="HFH30" s="192"/>
      <c r="HFI30" s="193"/>
      <c r="HFJ30" s="192"/>
      <c r="HFK30" s="192"/>
      <c r="HFL30" s="197"/>
      <c r="HFM30" s="197"/>
      <c r="HFN30" s="195"/>
      <c r="HFO30" s="196"/>
      <c r="HFP30" s="196"/>
      <c r="HFQ30" s="196"/>
      <c r="HFR30" s="196"/>
      <c r="HFS30" s="196"/>
      <c r="HFT30" s="196"/>
      <c r="HFU30" s="197"/>
      <c r="HFV30" s="198"/>
      <c r="HFW30" s="199"/>
      <c r="HFX30" s="199"/>
      <c r="HFY30" s="195"/>
      <c r="HFZ30" s="237"/>
      <c r="HGA30" s="238"/>
      <c r="HGB30" s="202"/>
      <c r="HGC30" s="203"/>
      <c r="HGD30" s="203"/>
      <c r="HGE30" s="203"/>
      <c r="HGF30" s="203"/>
      <c r="HGG30" s="204"/>
      <c r="HGH30" s="189"/>
      <c r="HGI30" s="190"/>
      <c r="HGJ30" s="191"/>
      <c r="HGK30" s="192"/>
      <c r="HGL30" s="193"/>
      <c r="HGM30" s="192"/>
      <c r="HGN30" s="192"/>
      <c r="HGO30" s="197"/>
      <c r="HGP30" s="197"/>
      <c r="HGQ30" s="195"/>
      <c r="HGR30" s="196"/>
      <c r="HGS30" s="196"/>
      <c r="HGT30" s="196"/>
      <c r="HGU30" s="196"/>
      <c r="HGV30" s="196"/>
      <c r="HGW30" s="196"/>
      <c r="HGX30" s="197"/>
      <c r="HGY30" s="198"/>
      <c r="HGZ30" s="199"/>
      <c r="HHA30" s="199"/>
      <c r="HHB30" s="195"/>
      <c r="HHC30" s="237"/>
      <c r="HHD30" s="238"/>
      <c r="HHE30" s="202"/>
      <c r="HHF30" s="203"/>
      <c r="HHG30" s="203"/>
      <c r="HHH30" s="203"/>
      <c r="HHI30" s="203"/>
      <c r="HHJ30" s="204"/>
      <c r="HHK30" s="189"/>
      <c r="HHL30" s="190"/>
      <c r="HHM30" s="191"/>
      <c r="HHN30" s="192"/>
      <c r="HHO30" s="193"/>
      <c r="HHP30" s="192"/>
      <c r="HHQ30" s="192"/>
      <c r="HHR30" s="197"/>
      <c r="HHS30" s="197"/>
      <c r="HHT30" s="195"/>
      <c r="HHU30" s="196"/>
      <c r="HHV30" s="196"/>
      <c r="HHW30" s="196"/>
      <c r="HHX30" s="196"/>
      <c r="HHY30" s="196"/>
      <c r="HHZ30" s="196"/>
      <c r="HIA30" s="197"/>
      <c r="HIB30" s="198"/>
      <c r="HIC30" s="199"/>
      <c r="HID30" s="199"/>
      <c r="HIE30" s="195"/>
      <c r="HIF30" s="237"/>
      <c r="HIG30" s="238"/>
      <c r="HIH30" s="202"/>
      <c r="HII30" s="203"/>
      <c r="HIJ30" s="203"/>
      <c r="HIK30" s="203"/>
      <c r="HIL30" s="203"/>
      <c r="HIM30" s="204"/>
      <c r="HIN30" s="189"/>
      <c r="HIO30" s="190"/>
      <c r="HIP30" s="191"/>
      <c r="HIQ30" s="192"/>
      <c r="HIR30" s="193"/>
      <c r="HIS30" s="192"/>
      <c r="HIT30" s="192"/>
      <c r="HIU30" s="197"/>
      <c r="HIV30" s="197"/>
      <c r="HIW30" s="195"/>
      <c r="HIX30" s="196"/>
      <c r="HIY30" s="196"/>
      <c r="HIZ30" s="196"/>
      <c r="HJA30" s="196"/>
      <c r="HJB30" s="196"/>
      <c r="HJC30" s="196"/>
      <c r="HJD30" s="197"/>
      <c r="HJE30" s="198"/>
      <c r="HJF30" s="199"/>
      <c r="HJG30" s="199"/>
      <c r="HJH30" s="195"/>
      <c r="HJI30" s="237"/>
      <c r="HJJ30" s="238"/>
      <c r="HJK30" s="202"/>
      <c r="HJL30" s="203"/>
      <c r="HJM30" s="203"/>
      <c r="HJN30" s="203"/>
      <c r="HJO30" s="203"/>
      <c r="HJP30" s="204"/>
      <c r="HJQ30" s="189"/>
      <c r="HJR30" s="190"/>
      <c r="HJS30" s="191"/>
      <c r="HJT30" s="192"/>
      <c r="HJU30" s="193"/>
      <c r="HJV30" s="192"/>
      <c r="HJW30" s="192"/>
      <c r="HJX30" s="197"/>
      <c r="HJY30" s="197"/>
      <c r="HJZ30" s="195"/>
      <c r="HKA30" s="196"/>
      <c r="HKB30" s="196"/>
      <c r="HKC30" s="196"/>
      <c r="HKD30" s="196"/>
      <c r="HKE30" s="196"/>
      <c r="HKF30" s="196"/>
      <c r="HKG30" s="197"/>
      <c r="HKH30" s="198"/>
      <c r="HKI30" s="199"/>
      <c r="HKJ30" s="199"/>
      <c r="HKK30" s="195"/>
      <c r="HKL30" s="237"/>
      <c r="HKM30" s="238"/>
      <c r="HKN30" s="202"/>
      <c r="HKO30" s="203"/>
      <c r="HKP30" s="203"/>
      <c r="HKQ30" s="203"/>
      <c r="HKR30" s="203"/>
      <c r="HKS30" s="204"/>
      <c r="HKT30" s="189"/>
      <c r="HKU30" s="190"/>
      <c r="HKV30" s="191"/>
      <c r="HKW30" s="192"/>
      <c r="HKX30" s="193"/>
      <c r="HKY30" s="192"/>
      <c r="HKZ30" s="192"/>
      <c r="HLA30" s="197"/>
      <c r="HLB30" s="197"/>
      <c r="HLC30" s="195"/>
      <c r="HLD30" s="196"/>
      <c r="HLE30" s="196"/>
      <c r="HLF30" s="196"/>
      <c r="HLG30" s="196"/>
      <c r="HLH30" s="196"/>
      <c r="HLI30" s="196"/>
      <c r="HLJ30" s="197"/>
      <c r="HLK30" s="198"/>
      <c r="HLL30" s="199"/>
      <c r="HLM30" s="199"/>
      <c r="HLN30" s="195"/>
      <c r="HLO30" s="237"/>
      <c r="HLP30" s="238"/>
      <c r="HLQ30" s="202"/>
      <c r="HLR30" s="203"/>
      <c r="HLS30" s="203"/>
      <c r="HLT30" s="203"/>
      <c r="HLU30" s="203"/>
      <c r="HLV30" s="204"/>
      <c r="HLW30" s="189"/>
      <c r="HLX30" s="190"/>
      <c r="HLY30" s="191"/>
      <c r="HLZ30" s="192"/>
      <c r="HMA30" s="193"/>
      <c r="HMB30" s="192"/>
      <c r="HMC30" s="192"/>
      <c r="HMD30" s="197"/>
      <c r="HME30" s="197"/>
      <c r="HMF30" s="195"/>
      <c r="HMG30" s="196"/>
      <c r="HMH30" s="196"/>
      <c r="HMI30" s="196"/>
      <c r="HMJ30" s="196"/>
      <c r="HMK30" s="196"/>
      <c r="HML30" s="196"/>
      <c r="HMM30" s="197"/>
      <c r="HMN30" s="198"/>
      <c r="HMO30" s="199"/>
      <c r="HMP30" s="199"/>
      <c r="HMQ30" s="195"/>
      <c r="HMR30" s="237"/>
      <c r="HMS30" s="238"/>
      <c r="HMT30" s="202"/>
      <c r="HMU30" s="203"/>
      <c r="HMV30" s="203"/>
      <c r="HMW30" s="203"/>
      <c r="HMX30" s="203"/>
      <c r="HMY30" s="204"/>
      <c r="HMZ30" s="189"/>
      <c r="HNA30" s="190"/>
      <c r="HNB30" s="191"/>
      <c r="HNC30" s="192"/>
      <c r="HND30" s="193"/>
      <c r="HNE30" s="192"/>
      <c r="HNF30" s="192"/>
      <c r="HNG30" s="197"/>
      <c r="HNH30" s="197"/>
      <c r="HNI30" s="195"/>
      <c r="HNJ30" s="196"/>
      <c r="HNK30" s="196"/>
      <c r="HNL30" s="196"/>
      <c r="HNM30" s="196"/>
      <c r="HNN30" s="196"/>
      <c r="HNO30" s="196"/>
      <c r="HNP30" s="197"/>
      <c r="HNQ30" s="198"/>
      <c r="HNR30" s="199"/>
      <c r="HNS30" s="199"/>
      <c r="HNT30" s="195"/>
      <c r="HNU30" s="237"/>
      <c r="HNV30" s="238"/>
      <c r="HNW30" s="202"/>
      <c r="HNX30" s="203"/>
      <c r="HNY30" s="203"/>
      <c r="HNZ30" s="203"/>
      <c r="HOA30" s="203"/>
      <c r="HOB30" s="204"/>
      <c r="HOC30" s="189"/>
      <c r="HOD30" s="190"/>
      <c r="HOE30" s="191"/>
      <c r="HOF30" s="192"/>
      <c r="HOG30" s="193"/>
      <c r="HOH30" s="192"/>
      <c r="HOI30" s="192"/>
      <c r="HOJ30" s="197"/>
      <c r="HOK30" s="197"/>
      <c r="HOL30" s="195"/>
      <c r="HOM30" s="196"/>
      <c r="HON30" s="196"/>
      <c r="HOO30" s="196"/>
      <c r="HOP30" s="196"/>
      <c r="HOQ30" s="196"/>
      <c r="HOR30" s="196"/>
      <c r="HOS30" s="197"/>
      <c r="HOT30" s="198"/>
      <c r="HOU30" s="199"/>
      <c r="HOV30" s="199"/>
      <c r="HOW30" s="195"/>
      <c r="HOX30" s="237"/>
      <c r="HOY30" s="238"/>
      <c r="HOZ30" s="202"/>
      <c r="HPA30" s="203"/>
      <c r="HPB30" s="203"/>
      <c r="HPC30" s="203"/>
      <c r="HPD30" s="203"/>
      <c r="HPE30" s="204"/>
      <c r="HPF30" s="189"/>
      <c r="HPG30" s="190"/>
      <c r="HPH30" s="191"/>
      <c r="HPI30" s="192"/>
      <c r="HPJ30" s="193"/>
      <c r="HPK30" s="192"/>
      <c r="HPL30" s="192"/>
      <c r="HPM30" s="197"/>
      <c r="HPN30" s="197"/>
      <c r="HPO30" s="195"/>
      <c r="HPP30" s="196"/>
      <c r="HPQ30" s="196"/>
      <c r="HPR30" s="196"/>
      <c r="HPS30" s="196"/>
      <c r="HPT30" s="196"/>
      <c r="HPU30" s="196"/>
      <c r="HPV30" s="197"/>
      <c r="HPW30" s="198"/>
      <c r="HPX30" s="199"/>
      <c r="HPY30" s="199"/>
      <c r="HPZ30" s="195"/>
      <c r="HQA30" s="237"/>
      <c r="HQB30" s="238"/>
      <c r="HQC30" s="202"/>
      <c r="HQD30" s="203"/>
      <c r="HQE30" s="203"/>
      <c r="HQF30" s="203"/>
      <c r="HQG30" s="203"/>
      <c r="HQH30" s="204"/>
      <c r="HQI30" s="189"/>
      <c r="HQJ30" s="190"/>
      <c r="HQK30" s="191"/>
      <c r="HQL30" s="192"/>
      <c r="HQM30" s="193"/>
      <c r="HQN30" s="192"/>
      <c r="HQO30" s="192"/>
      <c r="HQP30" s="197"/>
      <c r="HQQ30" s="197"/>
      <c r="HQR30" s="195"/>
      <c r="HQS30" s="196"/>
      <c r="HQT30" s="196"/>
      <c r="HQU30" s="196"/>
      <c r="HQV30" s="196"/>
      <c r="HQW30" s="196"/>
      <c r="HQX30" s="196"/>
      <c r="HQY30" s="197"/>
      <c r="HQZ30" s="198"/>
      <c r="HRA30" s="199"/>
      <c r="HRB30" s="199"/>
      <c r="HRC30" s="195"/>
      <c r="HRD30" s="237"/>
      <c r="HRE30" s="238"/>
      <c r="HRF30" s="202"/>
      <c r="HRG30" s="203"/>
      <c r="HRH30" s="203"/>
      <c r="HRI30" s="203"/>
      <c r="HRJ30" s="203"/>
      <c r="HRK30" s="204"/>
      <c r="HRL30" s="189"/>
      <c r="HRM30" s="190"/>
      <c r="HRN30" s="191"/>
      <c r="HRO30" s="192"/>
      <c r="HRP30" s="193"/>
      <c r="HRQ30" s="192"/>
      <c r="HRR30" s="192"/>
      <c r="HRS30" s="197"/>
      <c r="HRT30" s="197"/>
      <c r="HRU30" s="195"/>
      <c r="HRV30" s="196"/>
      <c r="HRW30" s="196"/>
      <c r="HRX30" s="196"/>
      <c r="HRY30" s="196"/>
      <c r="HRZ30" s="196"/>
      <c r="HSA30" s="196"/>
      <c r="HSB30" s="197"/>
      <c r="HSC30" s="198"/>
      <c r="HSD30" s="199"/>
      <c r="HSE30" s="199"/>
      <c r="HSF30" s="195"/>
      <c r="HSG30" s="237"/>
      <c r="HSH30" s="238"/>
      <c r="HSI30" s="202"/>
      <c r="HSJ30" s="203"/>
      <c r="HSK30" s="203"/>
      <c r="HSL30" s="203"/>
      <c r="HSM30" s="203"/>
      <c r="HSN30" s="204"/>
      <c r="HSO30" s="189"/>
      <c r="HSP30" s="190"/>
      <c r="HSQ30" s="191"/>
      <c r="HSR30" s="192"/>
      <c r="HSS30" s="193"/>
      <c r="HST30" s="192"/>
      <c r="HSU30" s="192"/>
      <c r="HSV30" s="197"/>
      <c r="HSW30" s="197"/>
      <c r="HSX30" s="195"/>
      <c r="HSY30" s="196"/>
      <c r="HSZ30" s="196"/>
      <c r="HTA30" s="196"/>
      <c r="HTB30" s="196"/>
      <c r="HTC30" s="196"/>
      <c r="HTD30" s="196"/>
      <c r="HTE30" s="197"/>
      <c r="HTF30" s="198"/>
      <c r="HTG30" s="199"/>
      <c r="HTH30" s="199"/>
      <c r="HTI30" s="195"/>
      <c r="HTJ30" s="237"/>
      <c r="HTK30" s="238"/>
      <c r="HTL30" s="202"/>
      <c r="HTM30" s="203"/>
      <c r="HTN30" s="203"/>
      <c r="HTO30" s="203"/>
      <c r="HTP30" s="203"/>
      <c r="HTQ30" s="204"/>
      <c r="HTR30" s="189"/>
      <c r="HTS30" s="190"/>
      <c r="HTT30" s="191"/>
      <c r="HTU30" s="192"/>
      <c r="HTV30" s="193"/>
      <c r="HTW30" s="192"/>
      <c r="HTX30" s="192"/>
      <c r="HTY30" s="197"/>
      <c r="HTZ30" s="197"/>
      <c r="HUA30" s="195"/>
      <c r="HUB30" s="196"/>
      <c r="HUC30" s="196"/>
      <c r="HUD30" s="196"/>
      <c r="HUE30" s="196"/>
      <c r="HUF30" s="196"/>
      <c r="HUG30" s="196"/>
      <c r="HUH30" s="197"/>
      <c r="HUI30" s="198"/>
      <c r="HUJ30" s="199"/>
      <c r="HUK30" s="199"/>
      <c r="HUL30" s="195"/>
      <c r="HUM30" s="237"/>
      <c r="HUN30" s="238"/>
      <c r="HUO30" s="202"/>
      <c r="HUP30" s="203"/>
      <c r="HUQ30" s="203"/>
      <c r="HUR30" s="203"/>
      <c r="HUS30" s="203"/>
      <c r="HUT30" s="204"/>
      <c r="HUU30" s="189"/>
      <c r="HUV30" s="190"/>
      <c r="HUW30" s="191"/>
      <c r="HUX30" s="192"/>
      <c r="HUY30" s="193"/>
      <c r="HUZ30" s="192"/>
      <c r="HVA30" s="192"/>
      <c r="HVB30" s="197"/>
      <c r="HVC30" s="197"/>
      <c r="HVD30" s="195"/>
      <c r="HVE30" s="196"/>
      <c r="HVF30" s="196"/>
      <c r="HVG30" s="196"/>
      <c r="HVH30" s="196"/>
      <c r="HVI30" s="196"/>
      <c r="HVJ30" s="196"/>
      <c r="HVK30" s="197"/>
      <c r="HVL30" s="198"/>
      <c r="HVM30" s="199"/>
      <c r="HVN30" s="199"/>
      <c r="HVO30" s="195"/>
      <c r="HVP30" s="237"/>
      <c r="HVQ30" s="238"/>
      <c r="HVR30" s="202"/>
      <c r="HVS30" s="203"/>
      <c r="HVT30" s="203"/>
      <c r="HVU30" s="203"/>
      <c r="HVV30" s="203"/>
      <c r="HVW30" s="204"/>
      <c r="HVX30" s="189"/>
      <c r="HVY30" s="190"/>
      <c r="HVZ30" s="191"/>
      <c r="HWA30" s="192"/>
      <c r="HWB30" s="193"/>
      <c r="HWC30" s="192"/>
      <c r="HWD30" s="192"/>
      <c r="HWE30" s="197"/>
      <c r="HWF30" s="197"/>
      <c r="HWG30" s="195"/>
      <c r="HWH30" s="196"/>
      <c r="HWI30" s="196"/>
      <c r="HWJ30" s="196"/>
      <c r="HWK30" s="196"/>
      <c r="HWL30" s="196"/>
      <c r="HWM30" s="196"/>
      <c r="HWN30" s="197"/>
      <c r="HWO30" s="198"/>
      <c r="HWP30" s="199"/>
      <c r="HWQ30" s="199"/>
      <c r="HWR30" s="195"/>
      <c r="HWS30" s="237"/>
      <c r="HWT30" s="238"/>
      <c r="HWU30" s="202"/>
      <c r="HWV30" s="203"/>
      <c r="HWW30" s="203"/>
      <c r="HWX30" s="203"/>
      <c r="HWY30" s="203"/>
      <c r="HWZ30" s="204"/>
      <c r="HXA30" s="189"/>
      <c r="HXB30" s="190"/>
      <c r="HXC30" s="191"/>
      <c r="HXD30" s="192"/>
      <c r="HXE30" s="193"/>
      <c r="HXF30" s="192"/>
      <c r="HXG30" s="192"/>
      <c r="HXH30" s="197"/>
      <c r="HXI30" s="197"/>
      <c r="HXJ30" s="195"/>
      <c r="HXK30" s="196"/>
      <c r="HXL30" s="196"/>
      <c r="HXM30" s="196"/>
      <c r="HXN30" s="196"/>
      <c r="HXO30" s="196"/>
      <c r="HXP30" s="196"/>
      <c r="HXQ30" s="197"/>
      <c r="HXR30" s="198"/>
      <c r="HXS30" s="199"/>
      <c r="HXT30" s="199"/>
      <c r="HXU30" s="195"/>
      <c r="HXV30" s="237"/>
      <c r="HXW30" s="238"/>
      <c r="HXX30" s="202"/>
      <c r="HXY30" s="203"/>
      <c r="HXZ30" s="203"/>
      <c r="HYA30" s="203"/>
      <c r="HYB30" s="203"/>
      <c r="HYC30" s="204"/>
      <c r="HYD30" s="189"/>
      <c r="HYE30" s="190"/>
      <c r="HYF30" s="191"/>
      <c r="HYG30" s="192"/>
      <c r="HYH30" s="193"/>
      <c r="HYI30" s="192"/>
      <c r="HYJ30" s="192"/>
      <c r="HYK30" s="197"/>
      <c r="HYL30" s="197"/>
      <c r="HYM30" s="195"/>
      <c r="HYN30" s="196"/>
      <c r="HYO30" s="196"/>
      <c r="HYP30" s="196"/>
      <c r="HYQ30" s="196"/>
      <c r="HYR30" s="196"/>
      <c r="HYS30" s="196"/>
      <c r="HYT30" s="197"/>
      <c r="HYU30" s="198"/>
      <c r="HYV30" s="199"/>
      <c r="HYW30" s="199"/>
      <c r="HYX30" s="195"/>
      <c r="HYY30" s="237"/>
      <c r="HYZ30" s="238"/>
      <c r="HZA30" s="202"/>
      <c r="HZB30" s="203"/>
      <c r="HZC30" s="203"/>
      <c r="HZD30" s="203"/>
      <c r="HZE30" s="203"/>
      <c r="HZF30" s="204"/>
      <c r="HZG30" s="189"/>
      <c r="HZH30" s="190"/>
      <c r="HZI30" s="191"/>
      <c r="HZJ30" s="192"/>
      <c r="HZK30" s="193"/>
      <c r="HZL30" s="192"/>
      <c r="HZM30" s="192"/>
      <c r="HZN30" s="197"/>
      <c r="HZO30" s="197"/>
      <c r="HZP30" s="195"/>
      <c r="HZQ30" s="196"/>
      <c r="HZR30" s="196"/>
      <c r="HZS30" s="196"/>
      <c r="HZT30" s="196"/>
      <c r="HZU30" s="196"/>
      <c r="HZV30" s="196"/>
      <c r="HZW30" s="197"/>
      <c r="HZX30" s="198"/>
      <c r="HZY30" s="199"/>
      <c r="HZZ30" s="199"/>
      <c r="IAA30" s="195"/>
      <c r="IAB30" s="237"/>
      <c r="IAC30" s="238"/>
      <c r="IAD30" s="202"/>
      <c r="IAE30" s="203"/>
      <c r="IAF30" s="203"/>
      <c r="IAG30" s="203"/>
      <c r="IAH30" s="203"/>
      <c r="IAI30" s="204"/>
      <c r="IAJ30" s="189"/>
      <c r="IAK30" s="190"/>
      <c r="IAL30" s="191"/>
      <c r="IAM30" s="192"/>
      <c r="IAN30" s="193"/>
      <c r="IAO30" s="192"/>
      <c r="IAP30" s="192"/>
      <c r="IAQ30" s="197"/>
      <c r="IAR30" s="197"/>
      <c r="IAS30" s="195"/>
      <c r="IAT30" s="196"/>
      <c r="IAU30" s="196"/>
      <c r="IAV30" s="196"/>
      <c r="IAW30" s="196"/>
      <c r="IAX30" s="196"/>
      <c r="IAY30" s="196"/>
      <c r="IAZ30" s="197"/>
      <c r="IBA30" s="198"/>
      <c r="IBB30" s="199"/>
      <c r="IBC30" s="199"/>
      <c r="IBD30" s="195"/>
      <c r="IBE30" s="237"/>
      <c r="IBF30" s="238"/>
      <c r="IBG30" s="202"/>
      <c r="IBH30" s="203"/>
      <c r="IBI30" s="203"/>
      <c r="IBJ30" s="203"/>
      <c r="IBK30" s="203"/>
      <c r="IBL30" s="204"/>
      <c r="IBM30" s="189"/>
      <c r="IBN30" s="190"/>
      <c r="IBO30" s="191"/>
      <c r="IBP30" s="192"/>
      <c r="IBQ30" s="193"/>
      <c r="IBR30" s="192"/>
      <c r="IBS30" s="192"/>
      <c r="IBT30" s="197"/>
      <c r="IBU30" s="197"/>
      <c r="IBV30" s="195"/>
      <c r="IBW30" s="196"/>
      <c r="IBX30" s="196"/>
      <c r="IBY30" s="196"/>
      <c r="IBZ30" s="196"/>
      <c r="ICA30" s="196"/>
      <c r="ICB30" s="196"/>
      <c r="ICC30" s="197"/>
      <c r="ICD30" s="198"/>
      <c r="ICE30" s="199"/>
      <c r="ICF30" s="199"/>
      <c r="ICG30" s="195"/>
      <c r="ICH30" s="237"/>
      <c r="ICI30" s="238"/>
      <c r="ICJ30" s="202"/>
      <c r="ICK30" s="203"/>
      <c r="ICL30" s="203"/>
      <c r="ICM30" s="203"/>
      <c r="ICN30" s="203"/>
      <c r="ICO30" s="204"/>
      <c r="ICP30" s="189"/>
      <c r="ICQ30" s="190"/>
      <c r="ICR30" s="191"/>
      <c r="ICS30" s="192"/>
      <c r="ICT30" s="193"/>
      <c r="ICU30" s="192"/>
      <c r="ICV30" s="192"/>
      <c r="ICW30" s="197"/>
      <c r="ICX30" s="197"/>
      <c r="ICY30" s="195"/>
      <c r="ICZ30" s="196"/>
      <c r="IDA30" s="196"/>
      <c r="IDB30" s="196"/>
      <c r="IDC30" s="196"/>
      <c r="IDD30" s="196"/>
      <c r="IDE30" s="196"/>
      <c r="IDF30" s="197"/>
      <c r="IDG30" s="198"/>
      <c r="IDH30" s="199"/>
      <c r="IDI30" s="199"/>
      <c r="IDJ30" s="195"/>
      <c r="IDK30" s="237"/>
      <c r="IDL30" s="238"/>
      <c r="IDM30" s="202"/>
      <c r="IDN30" s="203"/>
      <c r="IDO30" s="203"/>
      <c r="IDP30" s="203"/>
      <c r="IDQ30" s="203"/>
      <c r="IDR30" s="204"/>
      <c r="IDS30" s="189"/>
      <c r="IDT30" s="190"/>
      <c r="IDU30" s="191"/>
      <c r="IDV30" s="192"/>
      <c r="IDW30" s="193"/>
      <c r="IDX30" s="192"/>
      <c r="IDY30" s="192"/>
      <c r="IDZ30" s="197"/>
      <c r="IEA30" s="197"/>
      <c r="IEB30" s="195"/>
      <c r="IEC30" s="196"/>
      <c r="IED30" s="196"/>
      <c r="IEE30" s="196"/>
      <c r="IEF30" s="196"/>
      <c r="IEG30" s="196"/>
      <c r="IEH30" s="196"/>
      <c r="IEI30" s="197"/>
      <c r="IEJ30" s="198"/>
      <c r="IEK30" s="199"/>
      <c r="IEL30" s="199"/>
      <c r="IEM30" s="195"/>
      <c r="IEN30" s="237"/>
      <c r="IEO30" s="238"/>
      <c r="IEP30" s="202"/>
      <c r="IEQ30" s="203"/>
      <c r="IER30" s="203"/>
      <c r="IES30" s="203"/>
      <c r="IET30" s="203"/>
      <c r="IEU30" s="204"/>
      <c r="IEV30" s="189"/>
      <c r="IEW30" s="190"/>
      <c r="IEX30" s="191"/>
      <c r="IEY30" s="192"/>
      <c r="IEZ30" s="193"/>
      <c r="IFA30" s="192"/>
      <c r="IFB30" s="192"/>
      <c r="IFC30" s="197"/>
      <c r="IFD30" s="197"/>
      <c r="IFE30" s="195"/>
      <c r="IFF30" s="196"/>
      <c r="IFG30" s="196"/>
      <c r="IFH30" s="196"/>
      <c r="IFI30" s="196"/>
      <c r="IFJ30" s="196"/>
      <c r="IFK30" s="196"/>
      <c r="IFL30" s="197"/>
      <c r="IFM30" s="198"/>
      <c r="IFN30" s="199"/>
      <c r="IFO30" s="199"/>
      <c r="IFP30" s="195"/>
      <c r="IFQ30" s="237"/>
      <c r="IFR30" s="238"/>
      <c r="IFS30" s="202"/>
      <c r="IFT30" s="203"/>
      <c r="IFU30" s="203"/>
      <c r="IFV30" s="203"/>
      <c r="IFW30" s="203"/>
      <c r="IFX30" s="204"/>
      <c r="IFY30" s="189"/>
      <c r="IFZ30" s="190"/>
      <c r="IGA30" s="191"/>
      <c r="IGB30" s="192"/>
      <c r="IGC30" s="193"/>
      <c r="IGD30" s="192"/>
      <c r="IGE30" s="192"/>
      <c r="IGF30" s="197"/>
      <c r="IGG30" s="197"/>
      <c r="IGH30" s="195"/>
      <c r="IGI30" s="196"/>
      <c r="IGJ30" s="196"/>
      <c r="IGK30" s="196"/>
      <c r="IGL30" s="196"/>
      <c r="IGM30" s="196"/>
      <c r="IGN30" s="196"/>
      <c r="IGO30" s="197"/>
      <c r="IGP30" s="198"/>
      <c r="IGQ30" s="199"/>
      <c r="IGR30" s="199"/>
      <c r="IGS30" s="195"/>
      <c r="IGT30" s="237"/>
      <c r="IGU30" s="238"/>
      <c r="IGV30" s="202"/>
      <c r="IGW30" s="203"/>
      <c r="IGX30" s="203"/>
      <c r="IGY30" s="203"/>
      <c r="IGZ30" s="203"/>
      <c r="IHA30" s="204"/>
      <c r="IHB30" s="189"/>
      <c r="IHC30" s="190"/>
      <c r="IHD30" s="191"/>
      <c r="IHE30" s="192"/>
      <c r="IHF30" s="193"/>
      <c r="IHG30" s="192"/>
      <c r="IHH30" s="192"/>
      <c r="IHI30" s="197"/>
      <c r="IHJ30" s="197"/>
      <c r="IHK30" s="195"/>
      <c r="IHL30" s="196"/>
      <c r="IHM30" s="196"/>
      <c r="IHN30" s="196"/>
      <c r="IHO30" s="196"/>
      <c r="IHP30" s="196"/>
      <c r="IHQ30" s="196"/>
      <c r="IHR30" s="197"/>
      <c r="IHS30" s="198"/>
      <c r="IHT30" s="199"/>
      <c r="IHU30" s="199"/>
      <c r="IHV30" s="195"/>
      <c r="IHW30" s="237"/>
      <c r="IHX30" s="238"/>
      <c r="IHY30" s="202"/>
      <c r="IHZ30" s="203"/>
      <c r="IIA30" s="203"/>
      <c r="IIB30" s="203"/>
      <c r="IIC30" s="203"/>
      <c r="IID30" s="204"/>
      <c r="IIE30" s="189"/>
      <c r="IIF30" s="190"/>
      <c r="IIG30" s="191"/>
      <c r="IIH30" s="192"/>
      <c r="III30" s="193"/>
      <c r="IIJ30" s="192"/>
      <c r="IIK30" s="192"/>
      <c r="IIL30" s="197"/>
      <c r="IIM30" s="197"/>
      <c r="IIN30" s="195"/>
      <c r="IIO30" s="196"/>
      <c r="IIP30" s="196"/>
      <c r="IIQ30" s="196"/>
      <c r="IIR30" s="196"/>
      <c r="IIS30" s="196"/>
      <c r="IIT30" s="196"/>
      <c r="IIU30" s="197"/>
      <c r="IIV30" s="198"/>
      <c r="IIW30" s="199"/>
      <c r="IIX30" s="199"/>
      <c r="IIY30" s="195"/>
      <c r="IIZ30" s="237"/>
      <c r="IJA30" s="238"/>
      <c r="IJB30" s="202"/>
      <c r="IJC30" s="203"/>
      <c r="IJD30" s="203"/>
      <c r="IJE30" s="203"/>
      <c r="IJF30" s="203"/>
      <c r="IJG30" s="204"/>
      <c r="IJH30" s="189"/>
      <c r="IJI30" s="190"/>
      <c r="IJJ30" s="191"/>
      <c r="IJK30" s="192"/>
      <c r="IJL30" s="193"/>
      <c r="IJM30" s="192"/>
      <c r="IJN30" s="192"/>
      <c r="IJO30" s="197"/>
      <c r="IJP30" s="197"/>
      <c r="IJQ30" s="195"/>
      <c r="IJR30" s="196"/>
      <c r="IJS30" s="196"/>
      <c r="IJT30" s="196"/>
      <c r="IJU30" s="196"/>
      <c r="IJV30" s="196"/>
      <c r="IJW30" s="196"/>
      <c r="IJX30" s="197"/>
      <c r="IJY30" s="198"/>
      <c r="IJZ30" s="199"/>
      <c r="IKA30" s="199"/>
      <c r="IKB30" s="195"/>
      <c r="IKC30" s="237"/>
      <c r="IKD30" s="238"/>
      <c r="IKE30" s="202"/>
      <c r="IKF30" s="203"/>
      <c r="IKG30" s="203"/>
      <c r="IKH30" s="203"/>
      <c r="IKI30" s="203"/>
      <c r="IKJ30" s="204"/>
      <c r="IKK30" s="189"/>
      <c r="IKL30" s="190"/>
      <c r="IKM30" s="191"/>
      <c r="IKN30" s="192"/>
      <c r="IKO30" s="193"/>
      <c r="IKP30" s="192"/>
      <c r="IKQ30" s="192"/>
      <c r="IKR30" s="197"/>
      <c r="IKS30" s="197"/>
      <c r="IKT30" s="195"/>
      <c r="IKU30" s="196"/>
      <c r="IKV30" s="196"/>
      <c r="IKW30" s="196"/>
      <c r="IKX30" s="196"/>
      <c r="IKY30" s="196"/>
      <c r="IKZ30" s="196"/>
      <c r="ILA30" s="197"/>
      <c r="ILB30" s="198"/>
      <c r="ILC30" s="199"/>
      <c r="ILD30" s="199"/>
      <c r="ILE30" s="195"/>
      <c r="ILF30" s="237"/>
      <c r="ILG30" s="238"/>
      <c r="ILH30" s="202"/>
      <c r="ILI30" s="203"/>
      <c r="ILJ30" s="203"/>
      <c r="ILK30" s="203"/>
      <c r="ILL30" s="203"/>
      <c r="ILM30" s="204"/>
      <c r="ILN30" s="189"/>
      <c r="ILO30" s="190"/>
      <c r="ILP30" s="191"/>
      <c r="ILQ30" s="192"/>
      <c r="ILR30" s="193"/>
      <c r="ILS30" s="192"/>
      <c r="ILT30" s="192"/>
      <c r="ILU30" s="197"/>
      <c r="ILV30" s="197"/>
      <c r="ILW30" s="195"/>
      <c r="ILX30" s="196"/>
      <c r="ILY30" s="196"/>
      <c r="ILZ30" s="196"/>
      <c r="IMA30" s="196"/>
      <c r="IMB30" s="196"/>
      <c r="IMC30" s="196"/>
      <c r="IMD30" s="197"/>
      <c r="IME30" s="198"/>
      <c r="IMF30" s="199"/>
      <c r="IMG30" s="199"/>
      <c r="IMH30" s="195"/>
      <c r="IMI30" s="237"/>
      <c r="IMJ30" s="238"/>
      <c r="IMK30" s="202"/>
      <c r="IML30" s="203"/>
      <c r="IMM30" s="203"/>
      <c r="IMN30" s="203"/>
      <c r="IMO30" s="203"/>
      <c r="IMP30" s="204"/>
      <c r="IMQ30" s="189"/>
      <c r="IMR30" s="190"/>
      <c r="IMS30" s="191"/>
      <c r="IMT30" s="192"/>
      <c r="IMU30" s="193"/>
      <c r="IMV30" s="192"/>
      <c r="IMW30" s="192"/>
      <c r="IMX30" s="197"/>
      <c r="IMY30" s="197"/>
      <c r="IMZ30" s="195"/>
      <c r="INA30" s="196"/>
      <c r="INB30" s="196"/>
      <c r="INC30" s="196"/>
      <c r="IND30" s="196"/>
      <c r="INE30" s="196"/>
      <c r="INF30" s="196"/>
      <c r="ING30" s="197"/>
      <c r="INH30" s="198"/>
      <c r="INI30" s="199"/>
      <c r="INJ30" s="199"/>
      <c r="INK30" s="195"/>
      <c r="INL30" s="237"/>
      <c r="INM30" s="238"/>
      <c r="INN30" s="202"/>
      <c r="INO30" s="203"/>
      <c r="INP30" s="203"/>
      <c r="INQ30" s="203"/>
      <c r="INR30" s="203"/>
      <c r="INS30" s="204"/>
      <c r="INT30" s="189"/>
      <c r="INU30" s="190"/>
      <c r="INV30" s="191"/>
      <c r="INW30" s="192"/>
      <c r="INX30" s="193"/>
      <c r="INY30" s="192"/>
      <c r="INZ30" s="192"/>
      <c r="IOA30" s="197"/>
      <c r="IOB30" s="197"/>
      <c r="IOC30" s="195"/>
      <c r="IOD30" s="196"/>
      <c r="IOE30" s="196"/>
      <c r="IOF30" s="196"/>
      <c r="IOG30" s="196"/>
      <c r="IOH30" s="196"/>
      <c r="IOI30" s="196"/>
      <c r="IOJ30" s="197"/>
      <c r="IOK30" s="198"/>
      <c r="IOL30" s="199"/>
      <c r="IOM30" s="199"/>
      <c r="ION30" s="195"/>
      <c r="IOO30" s="237"/>
      <c r="IOP30" s="238"/>
      <c r="IOQ30" s="202"/>
      <c r="IOR30" s="203"/>
      <c r="IOS30" s="203"/>
      <c r="IOT30" s="203"/>
      <c r="IOU30" s="203"/>
      <c r="IOV30" s="204"/>
      <c r="IOW30" s="189"/>
      <c r="IOX30" s="190"/>
      <c r="IOY30" s="191"/>
      <c r="IOZ30" s="192"/>
      <c r="IPA30" s="193"/>
      <c r="IPB30" s="192"/>
      <c r="IPC30" s="192"/>
      <c r="IPD30" s="197"/>
      <c r="IPE30" s="197"/>
      <c r="IPF30" s="195"/>
      <c r="IPG30" s="196"/>
      <c r="IPH30" s="196"/>
      <c r="IPI30" s="196"/>
      <c r="IPJ30" s="196"/>
      <c r="IPK30" s="196"/>
      <c r="IPL30" s="196"/>
      <c r="IPM30" s="197"/>
      <c r="IPN30" s="198"/>
      <c r="IPO30" s="199"/>
      <c r="IPP30" s="199"/>
      <c r="IPQ30" s="195"/>
      <c r="IPR30" s="237"/>
      <c r="IPS30" s="238"/>
      <c r="IPT30" s="202"/>
      <c r="IPU30" s="203"/>
      <c r="IPV30" s="203"/>
      <c r="IPW30" s="203"/>
      <c r="IPX30" s="203"/>
      <c r="IPY30" s="204"/>
      <c r="IPZ30" s="189"/>
      <c r="IQA30" s="190"/>
      <c r="IQB30" s="191"/>
      <c r="IQC30" s="192"/>
      <c r="IQD30" s="193"/>
      <c r="IQE30" s="192"/>
      <c r="IQF30" s="192"/>
      <c r="IQG30" s="197"/>
      <c r="IQH30" s="197"/>
      <c r="IQI30" s="195"/>
      <c r="IQJ30" s="196"/>
      <c r="IQK30" s="196"/>
      <c r="IQL30" s="196"/>
      <c r="IQM30" s="196"/>
      <c r="IQN30" s="196"/>
      <c r="IQO30" s="196"/>
      <c r="IQP30" s="197"/>
      <c r="IQQ30" s="198"/>
      <c r="IQR30" s="199"/>
      <c r="IQS30" s="199"/>
      <c r="IQT30" s="195"/>
      <c r="IQU30" s="237"/>
      <c r="IQV30" s="238"/>
      <c r="IQW30" s="202"/>
      <c r="IQX30" s="203"/>
      <c r="IQY30" s="203"/>
      <c r="IQZ30" s="203"/>
      <c r="IRA30" s="203"/>
      <c r="IRB30" s="204"/>
      <c r="IRC30" s="189"/>
      <c r="IRD30" s="190"/>
      <c r="IRE30" s="191"/>
      <c r="IRF30" s="192"/>
      <c r="IRG30" s="193"/>
      <c r="IRH30" s="192"/>
      <c r="IRI30" s="192"/>
      <c r="IRJ30" s="197"/>
      <c r="IRK30" s="197"/>
      <c r="IRL30" s="195"/>
      <c r="IRM30" s="196"/>
      <c r="IRN30" s="196"/>
      <c r="IRO30" s="196"/>
      <c r="IRP30" s="196"/>
      <c r="IRQ30" s="196"/>
      <c r="IRR30" s="196"/>
      <c r="IRS30" s="197"/>
      <c r="IRT30" s="198"/>
      <c r="IRU30" s="199"/>
      <c r="IRV30" s="199"/>
      <c r="IRW30" s="195"/>
      <c r="IRX30" s="237"/>
      <c r="IRY30" s="238"/>
      <c r="IRZ30" s="202"/>
      <c r="ISA30" s="203"/>
      <c r="ISB30" s="203"/>
      <c r="ISC30" s="203"/>
      <c r="ISD30" s="203"/>
      <c r="ISE30" s="204"/>
      <c r="ISF30" s="189"/>
      <c r="ISG30" s="190"/>
      <c r="ISH30" s="191"/>
      <c r="ISI30" s="192"/>
      <c r="ISJ30" s="193"/>
      <c r="ISK30" s="192"/>
      <c r="ISL30" s="192"/>
      <c r="ISM30" s="197"/>
      <c r="ISN30" s="197"/>
      <c r="ISO30" s="195"/>
      <c r="ISP30" s="196"/>
      <c r="ISQ30" s="196"/>
      <c r="ISR30" s="196"/>
      <c r="ISS30" s="196"/>
      <c r="IST30" s="196"/>
      <c r="ISU30" s="196"/>
      <c r="ISV30" s="197"/>
      <c r="ISW30" s="198"/>
      <c r="ISX30" s="199"/>
      <c r="ISY30" s="199"/>
      <c r="ISZ30" s="195"/>
      <c r="ITA30" s="237"/>
      <c r="ITB30" s="238"/>
      <c r="ITC30" s="202"/>
      <c r="ITD30" s="203"/>
      <c r="ITE30" s="203"/>
      <c r="ITF30" s="203"/>
      <c r="ITG30" s="203"/>
      <c r="ITH30" s="204"/>
      <c r="ITI30" s="189"/>
      <c r="ITJ30" s="190"/>
      <c r="ITK30" s="191"/>
      <c r="ITL30" s="192"/>
      <c r="ITM30" s="193"/>
      <c r="ITN30" s="192"/>
      <c r="ITO30" s="192"/>
      <c r="ITP30" s="197"/>
      <c r="ITQ30" s="197"/>
      <c r="ITR30" s="195"/>
      <c r="ITS30" s="196"/>
      <c r="ITT30" s="196"/>
      <c r="ITU30" s="196"/>
      <c r="ITV30" s="196"/>
      <c r="ITW30" s="196"/>
      <c r="ITX30" s="196"/>
      <c r="ITY30" s="197"/>
      <c r="ITZ30" s="198"/>
      <c r="IUA30" s="199"/>
      <c r="IUB30" s="199"/>
      <c r="IUC30" s="195"/>
      <c r="IUD30" s="237"/>
      <c r="IUE30" s="238"/>
      <c r="IUF30" s="202"/>
      <c r="IUG30" s="203"/>
      <c r="IUH30" s="203"/>
      <c r="IUI30" s="203"/>
      <c r="IUJ30" s="203"/>
      <c r="IUK30" s="204"/>
      <c r="IUL30" s="189"/>
      <c r="IUM30" s="190"/>
      <c r="IUN30" s="191"/>
      <c r="IUO30" s="192"/>
      <c r="IUP30" s="193"/>
      <c r="IUQ30" s="192"/>
      <c r="IUR30" s="192"/>
      <c r="IUS30" s="197"/>
      <c r="IUT30" s="197"/>
      <c r="IUU30" s="195"/>
      <c r="IUV30" s="196"/>
      <c r="IUW30" s="196"/>
      <c r="IUX30" s="196"/>
      <c r="IUY30" s="196"/>
      <c r="IUZ30" s="196"/>
      <c r="IVA30" s="196"/>
      <c r="IVB30" s="197"/>
      <c r="IVC30" s="198"/>
      <c r="IVD30" s="199"/>
      <c r="IVE30" s="199"/>
      <c r="IVF30" s="195"/>
      <c r="IVG30" s="237"/>
      <c r="IVH30" s="238"/>
      <c r="IVI30" s="202"/>
      <c r="IVJ30" s="203"/>
      <c r="IVK30" s="203"/>
      <c r="IVL30" s="203"/>
      <c r="IVM30" s="203"/>
      <c r="IVN30" s="204"/>
      <c r="IVO30" s="189"/>
      <c r="IVP30" s="190"/>
      <c r="IVQ30" s="191"/>
      <c r="IVR30" s="192"/>
      <c r="IVS30" s="193"/>
      <c r="IVT30" s="192"/>
      <c r="IVU30" s="192"/>
      <c r="IVV30" s="197"/>
      <c r="IVW30" s="197"/>
      <c r="IVX30" s="195"/>
      <c r="IVY30" s="196"/>
      <c r="IVZ30" s="196"/>
      <c r="IWA30" s="196"/>
      <c r="IWB30" s="196"/>
      <c r="IWC30" s="196"/>
      <c r="IWD30" s="196"/>
      <c r="IWE30" s="197"/>
      <c r="IWF30" s="198"/>
      <c r="IWG30" s="199"/>
      <c r="IWH30" s="199"/>
      <c r="IWI30" s="195"/>
      <c r="IWJ30" s="237"/>
      <c r="IWK30" s="238"/>
      <c r="IWL30" s="202"/>
      <c r="IWM30" s="203"/>
      <c r="IWN30" s="203"/>
      <c r="IWO30" s="203"/>
      <c r="IWP30" s="203"/>
      <c r="IWQ30" s="204"/>
      <c r="IWR30" s="189"/>
      <c r="IWS30" s="190"/>
      <c r="IWT30" s="191"/>
      <c r="IWU30" s="192"/>
      <c r="IWV30" s="193"/>
      <c r="IWW30" s="192"/>
      <c r="IWX30" s="192"/>
      <c r="IWY30" s="197"/>
      <c r="IWZ30" s="197"/>
      <c r="IXA30" s="195"/>
      <c r="IXB30" s="196"/>
      <c r="IXC30" s="196"/>
      <c r="IXD30" s="196"/>
      <c r="IXE30" s="196"/>
      <c r="IXF30" s="196"/>
      <c r="IXG30" s="196"/>
      <c r="IXH30" s="197"/>
      <c r="IXI30" s="198"/>
      <c r="IXJ30" s="199"/>
      <c r="IXK30" s="199"/>
      <c r="IXL30" s="195"/>
      <c r="IXM30" s="237"/>
      <c r="IXN30" s="238"/>
      <c r="IXO30" s="202"/>
      <c r="IXP30" s="203"/>
      <c r="IXQ30" s="203"/>
      <c r="IXR30" s="203"/>
      <c r="IXS30" s="203"/>
      <c r="IXT30" s="204"/>
      <c r="IXU30" s="189"/>
      <c r="IXV30" s="190"/>
      <c r="IXW30" s="191"/>
      <c r="IXX30" s="192"/>
      <c r="IXY30" s="193"/>
      <c r="IXZ30" s="192"/>
      <c r="IYA30" s="192"/>
      <c r="IYB30" s="197"/>
      <c r="IYC30" s="197"/>
      <c r="IYD30" s="195"/>
      <c r="IYE30" s="196"/>
      <c r="IYF30" s="196"/>
      <c r="IYG30" s="196"/>
      <c r="IYH30" s="196"/>
      <c r="IYI30" s="196"/>
      <c r="IYJ30" s="196"/>
      <c r="IYK30" s="197"/>
      <c r="IYL30" s="198"/>
      <c r="IYM30" s="199"/>
      <c r="IYN30" s="199"/>
      <c r="IYO30" s="195"/>
      <c r="IYP30" s="237"/>
      <c r="IYQ30" s="238"/>
      <c r="IYR30" s="202"/>
      <c r="IYS30" s="203"/>
      <c r="IYT30" s="203"/>
      <c r="IYU30" s="203"/>
      <c r="IYV30" s="203"/>
      <c r="IYW30" s="204"/>
      <c r="IYX30" s="189"/>
      <c r="IYY30" s="190"/>
      <c r="IYZ30" s="191"/>
      <c r="IZA30" s="192"/>
      <c r="IZB30" s="193"/>
      <c r="IZC30" s="192"/>
      <c r="IZD30" s="192"/>
      <c r="IZE30" s="197"/>
      <c r="IZF30" s="197"/>
      <c r="IZG30" s="195"/>
      <c r="IZH30" s="196"/>
      <c r="IZI30" s="196"/>
      <c r="IZJ30" s="196"/>
      <c r="IZK30" s="196"/>
      <c r="IZL30" s="196"/>
      <c r="IZM30" s="196"/>
      <c r="IZN30" s="197"/>
      <c r="IZO30" s="198"/>
      <c r="IZP30" s="199"/>
      <c r="IZQ30" s="199"/>
      <c r="IZR30" s="195"/>
      <c r="IZS30" s="237"/>
      <c r="IZT30" s="238"/>
      <c r="IZU30" s="202"/>
      <c r="IZV30" s="203"/>
      <c r="IZW30" s="203"/>
      <c r="IZX30" s="203"/>
      <c r="IZY30" s="203"/>
      <c r="IZZ30" s="204"/>
      <c r="JAA30" s="189"/>
      <c r="JAB30" s="190"/>
      <c r="JAC30" s="191"/>
      <c r="JAD30" s="192"/>
      <c r="JAE30" s="193"/>
      <c r="JAF30" s="192"/>
      <c r="JAG30" s="192"/>
      <c r="JAH30" s="197"/>
      <c r="JAI30" s="197"/>
      <c r="JAJ30" s="195"/>
      <c r="JAK30" s="196"/>
      <c r="JAL30" s="196"/>
      <c r="JAM30" s="196"/>
      <c r="JAN30" s="196"/>
      <c r="JAO30" s="196"/>
      <c r="JAP30" s="196"/>
      <c r="JAQ30" s="197"/>
      <c r="JAR30" s="198"/>
      <c r="JAS30" s="199"/>
      <c r="JAT30" s="199"/>
      <c r="JAU30" s="195"/>
      <c r="JAV30" s="237"/>
      <c r="JAW30" s="238"/>
      <c r="JAX30" s="202"/>
      <c r="JAY30" s="203"/>
      <c r="JAZ30" s="203"/>
      <c r="JBA30" s="203"/>
      <c r="JBB30" s="203"/>
      <c r="JBC30" s="204"/>
      <c r="JBD30" s="189"/>
      <c r="JBE30" s="190"/>
      <c r="JBF30" s="191"/>
      <c r="JBG30" s="192"/>
      <c r="JBH30" s="193"/>
      <c r="JBI30" s="192"/>
      <c r="JBJ30" s="192"/>
      <c r="JBK30" s="197"/>
      <c r="JBL30" s="197"/>
      <c r="JBM30" s="195"/>
      <c r="JBN30" s="196"/>
      <c r="JBO30" s="196"/>
      <c r="JBP30" s="196"/>
      <c r="JBQ30" s="196"/>
      <c r="JBR30" s="196"/>
      <c r="JBS30" s="196"/>
      <c r="JBT30" s="197"/>
      <c r="JBU30" s="198"/>
      <c r="JBV30" s="199"/>
      <c r="JBW30" s="199"/>
      <c r="JBX30" s="195"/>
      <c r="JBY30" s="237"/>
      <c r="JBZ30" s="238"/>
      <c r="JCA30" s="202"/>
      <c r="JCB30" s="203"/>
      <c r="JCC30" s="203"/>
      <c r="JCD30" s="203"/>
      <c r="JCE30" s="203"/>
      <c r="JCF30" s="204"/>
      <c r="JCG30" s="189"/>
      <c r="JCH30" s="190"/>
      <c r="JCI30" s="191"/>
      <c r="JCJ30" s="192"/>
      <c r="JCK30" s="193"/>
      <c r="JCL30" s="192"/>
      <c r="JCM30" s="192"/>
      <c r="JCN30" s="197"/>
      <c r="JCO30" s="197"/>
      <c r="JCP30" s="195"/>
      <c r="JCQ30" s="196"/>
      <c r="JCR30" s="196"/>
      <c r="JCS30" s="196"/>
      <c r="JCT30" s="196"/>
      <c r="JCU30" s="196"/>
      <c r="JCV30" s="196"/>
      <c r="JCW30" s="197"/>
      <c r="JCX30" s="198"/>
      <c r="JCY30" s="199"/>
      <c r="JCZ30" s="199"/>
      <c r="JDA30" s="195"/>
      <c r="JDB30" s="237"/>
      <c r="JDC30" s="238"/>
      <c r="JDD30" s="202"/>
      <c r="JDE30" s="203"/>
      <c r="JDF30" s="203"/>
      <c r="JDG30" s="203"/>
      <c r="JDH30" s="203"/>
      <c r="JDI30" s="204"/>
      <c r="JDJ30" s="189"/>
      <c r="JDK30" s="190"/>
      <c r="JDL30" s="191"/>
      <c r="JDM30" s="192"/>
      <c r="JDN30" s="193"/>
      <c r="JDO30" s="192"/>
      <c r="JDP30" s="192"/>
      <c r="JDQ30" s="197"/>
      <c r="JDR30" s="197"/>
      <c r="JDS30" s="195"/>
      <c r="JDT30" s="196"/>
      <c r="JDU30" s="196"/>
      <c r="JDV30" s="196"/>
      <c r="JDW30" s="196"/>
      <c r="JDX30" s="196"/>
      <c r="JDY30" s="196"/>
      <c r="JDZ30" s="197"/>
      <c r="JEA30" s="198"/>
      <c r="JEB30" s="199"/>
      <c r="JEC30" s="199"/>
      <c r="JED30" s="195"/>
      <c r="JEE30" s="237"/>
      <c r="JEF30" s="238"/>
      <c r="JEG30" s="202"/>
      <c r="JEH30" s="203"/>
      <c r="JEI30" s="203"/>
      <c r="JEJ30" s="203"/>
      <c r="JEK30" s="203"/>
      <c r="JEL30" s="204"/>
      <c r="JEM30" s="189"/>
      <c r="JEN30" s="190"/>
      <c r="JEO30" s="191"/>
      <c r="JEP30" s="192"/>
      <c r="JEQ30" s="193"/>
      <c r="JER30" s="192"/>
      <c r="JES30" s="192"/>
      <c r="JET30" s="197"/>
      <c r="JEU30" s="197"/>
      <c r="JEV30" s="195"/>
      <c r="JEW30" s="196"/>
      <c r="JEX30" s="196"/>
      <c r="JEY30" s="196"/>
      <c r="JEZ30" s="196"/>
      <c r="JFA30" s="196"/>
      <c r="JFB30" s="196"/>
      <c r="JFC30" s="197"/>
      <c r="JFD30" s="198"/>
      <c r="JFE30" s="199"/>
      <c r="JFF30" s="199"/>
      <c r="JFG30" s="195"/>
      <c r="JFH30" s="237"/>
      <c r="JFI30" s="238"/>
      <c r="JFJ30" s="202"/>
      <c r="JFK30" s="203"/>
      <c r="JFL30" s="203"/>
      <c r="JFM30" s="203"/>
      <c r="JFN30" s="203"/>
      <c r="JFO30" s="204"/>
      <c r="JFP30" s="189"/>
      <c r="JFQ30" s="190"/>
      <c r="JFR30" s="191"/>
      <c r="JFS30" s="192"/>
      <c r="JFT30" s="193"/>
      <c r="JFU30" s="192"/>
      <c r="JFV30" s="192"/>
      <c r="JFW30" s="197"/>
      <c r="JFX30" s="197"/>
      <c r="JFY30" s="195"/>
      <c r="JFZ30" s="196"/>
      <c r="JGA30" s="196"/>
      <c r="JGB30" s="196"/>
      <c r="JGC30" s="196"/>
      <c r="JGD30" s="196"/>
      <c r="JGE30" s="196"/>
      <c r="JGF30" s="197"/>
      <c r="JGG30" s="198"/>
      <c r="JGH30" s="199"/>
      <c r="JGI30" s="199"/>
      <c r="JGJ30" s="195"/>
      <c r="JGK30" s="237"/>
      <c r="JGL30" s="238"/>
      <c r="JGM30" s="202"/>
      <c r="JGN30" s="203"/>
      <c r="JGO30" s="203"/>
      <c r="JGP30" s="203"/>
      <c r="JGQ30" s="203"/>
      <c r="JGR30" s="204"/>
      <c r="JGS30" s="189"/>
      <c r="JGT30" s="190"/>
      <c r="JGU30" s="191"/>
      <c r="JGV30" s="192"/>
      <c r="JGW30" s="193"/>
      <c r="JGX30" s="192"/>
      <c r="JGY30" s="192"/>
      <c r="JGZ30" s="197"/>
      <c r="JHA30" s="197"/>
      <c r="JHB30" s="195"/>
      <c r="JHC30" s="196"/>
      <c r="JHD30" s="196"/>
      <c r="JHE30" s="196"/>
      <c r="JHF30" s="196"/>
      <c r="JHG30" s="196"/>
      <c r="JHH30" s="196"/>
      <c r="JHI30" s="197"/>
      <c r="JHJ30" s="198"/>
      <c r="JHK30" s="199"/>
      <c r="JHL30" s="199"/>
      <c r="JHM30" s="195"/>
      <c r="JHN30" s="237"/>
      <c r="JHO30" s="238"/>
      <c r="JHP30" s="202"/>
      <c r="JHQ30" s="203"/>
      <c r="JHR30" s="203"/>
      <c r="JHS30" s="203"/>
      <c r="JHT30" s="203"/>
      <c r="JHU30" s="204"/>
      <c r="JHV30" s="189"/>
      <c r="JHW30" s="190"/>
      <c r="JHX30" s="191"/>
      <c r="JHY30" s="192"/>
      <c r="JHZ30" s="193"/>
      <c r="JIA30" s="192"/>
      <c r="JIB30" s="192"/>
      <c r="JIC30" s="197"/>
      <c r="JID30" s="197"/>
      <c r="JIE30" s="195"/>
      <c r="JIF30" s="196"/>
      <c r="JIG30" s="196"/>
      <c r="JIH30" s="196"/>
      <c r="JII30" s="196"/>
      <c r="JIJ30" s="196"/>
      <c r="JIK30" s="196"/>
      <c r="JIL30" s="197"/>
      <c r="JIM30" s="198"/>
      <c r="JIN30" s="199"/>
      <c r="JIO30" s="199"/>
      <c r="JIP30" s="195"/>
      <c r="JIQ30" s="237"/>
      <c r="JIR30" s="238"/>
      <c r="JIS30" s="202"/>
      <c r="JIT30" s="203"/>
      <c r="JIU30" s="203"/>
      <c r="JIV30" s="203"/>
      <c r="JIW30" s="203"/>
      <c r="JIX30" s="204"/>
      <c r="JIY30" s="189"/>
      <c r="JIZ30" s="190"/>
      <c r="JJA30" s="191"/>
      <c r="JJB30" s="192"/>
      <c r="JJC30" s="193"/>
      <c r="JJD30" s="192"/>
      <c r="JJE30" s="192"/>
      <c r="JJF30" s="197"/>
      <c r="JJG30" s="197"/>
      <c r="JJH30" s="195"/>
      <c r="JJI30" s="196"/>
      <c r="JJJ30" s="196"/>
      <c r="JJK30" s="196"/>
      <c r="JJL30" s="196"/>
      <c r="JJM30" s="196"/>
      <c r="JJN30" s="196"/>
      <c r="JJO30" s="197"/>
      <c r="JJP30" s="198"/>
      <c r="JJQ30" s="199"/>
      <c r="JJR30" s="199"/>
      <c r="JJS30" s="195"/>
      <c r="JJT30" s="237"/>
      <c r="JJU30" s="238"/>
      <c r="JJV30" s="202"/>
      <c r="JJW30" s="203"/>
      <c r="JJX30" s="203"/>
      <c r="JJY30" s="203"/>
      <c r="JJZ30" s="203"/>
      <c r="JKA30" s="204"/>
      <c r="JKB30" s="189"/>
      <c r="JKC30" s="190"/>
      <c r="JKD30" s="191"/>
      <c r="JKE30" s="192"/>
      <c r="JKF30" s="193"/>
      <c r="JKG30" s="192"/>
      <c r="JKH30" s="192"/>
      <c r="JKI30" s="197"/>
      <c r="JKJ30" s="197"/>
      <c r="JKK30" s="195"/>
      <c r="JKL30" s="196"/>
      <c r="JKM30" s="196"/>
      <c r="JKN30" s="196"/>
      <c r="JKO30" s="196"/>
      <c r="JKP30" s="196"/>
      <c r="JKQ30" s="196"/>
      <c r="JKR30" s="197"/>
      <c r="JKS30" s="198"/>
      <c r="JKT30" s="199"/>
      <c r="JKU30" s="199"/>
      <c r="JKV30" s="195"/>
      <c r="JKW30" s="237"/>
      <c r="JKX30" s="238"/>
      <c r="JKY30" s="202"/>
      <c r="JKZ30" s="203"/>
      <c r="JLA30" s="203"/>
      <c r="JLB30" s="203"/>
      <c r="JLC30" s="203"/>
      <c r="JLD30" s="204"/>
      <c r="JLE30" s="189"/>
      <c r="JLF30" s="190"/>
      <c r="JLG30" s="191"/>
      <c r="JLH30" s="192"/>
      <c r="JLI30" s="193"/>
      <c r="JLJ30" s="192"/>
      <c r="JLK30" s="192"/>
      <c r="JLL30" s="197"/>
      <c r="JLM30" s="197"/>
      <c r="JLN30" s="195"/>
      <c r="JLO30" s="196"/>
      <c r="JLP30" s="196"/>
      <c r="JLQ30" s="196"/>
      <c r="JLR30" s="196"/>
      <c r="JLS30" s="196"/>
      <c r="JLT30" s="196"/>
      <c r="JLU30" s="197"/>
      <c r="JLV30" s="198"/>
      <c r="JLW30" s="199"/>
      <c r="JLX30" s="199"/>
      <c r="JLY30" s="195"/>
      <c r="JLZ30" s="237"/>
      <c r="JMA30" s="238"/>
      <c r="JMB30" s="202"/>
      <c r="JMC30" s="203"/>
      <c r="JMD30" s="203"/>
      <c r="JME30" s="203"/>
      <c r="JMF30" s="203"/>
      <c r="JMG30" s="204"/>
      <c r="JMH30" s="189"/>
      <c r="JMI30" s="190"/>
      <c r="JMJ30" s="191"/>
      <c r="JMK30" s="192"/>
      <c r="JML30" s="193"/>
      <c r="JMM30" s="192"/>
      <c r="JMN30" s="192"/>
      <c r="JMO30" s="197"/>
      <c r="JMP30" s="197"/>
      <c r="JMQ30" s="195"/>
      <c r="JMR30" s="196"/>
      <c r="JMS30" s="196"/>
      <c r="JMT30" s="196"/>
      <c r="JMU30" s="196"/>
      <c r="JMV30" s="196"/>
      <c r="JMW30" s="196"/>
      <c r="JMX30" s="197"/>
      <c r="JMY30" s="198"/>
      <c r="JMZ30" s="199"/>
      <c r="JNA30" s="199"/>
      <c r="JNB30" s="195"/>
      <c r="JNC30" s="237"/>
      <c r="JND30" s="238"/>
      <c r="JNE30" s="202"/>
      <c r="JNF30" s="203"/>
      <c r="JNG30" s="203"/>
      <c r="JNH30" s="203"/>
      <c r="JNI30" s="203"/>
      <c r="JNJ30" s="204"/>
      <c r="JNK30" s="189"/>
      <c r="JNL30" s="190"/>
      <c r="JNM30" s="191"/>
      <c r="JNN30" s="192"/>
      <c r="JNO30" s="193"/>
      <c r="JNP30" s="192"/>
      <c r="JNQ30" s="192"/>
      <c r="JNR30" s="197"/>
      <c r="JNS30" s="197"/>
      <c r="JNT30" s="195"/>
      <c r="JNU30" s="196"/>
      <c r="JNV30" s="196"/>
      <c r="JNW30" s="196"/>
      <c r="JNX30" s="196"/>
      <c r="JNY30" s="196"/>
      <c r="JNZ30" s="196"/>
      <c r="JOA30" s="197"/>
      <c r="JOB30" s="198"/>
      <c r="JOC30" s="199"/>
      <c r="JOD30" s="199"/>
      <c r="JOE30" s="195"/>
      <c r="JOF30" s="237"/>
      <c r="JOG30" s="238"/>
      <c r="JOH30" s="202"/>
      <c r="JOI30" s="203"/>
      <c r="JOJ30" s="203"/>
      <c r="JOK30" s="203"/>
      <c r="JOL30" s="203"/>
      <c r="JOM30" s="204"/>
      <c r="JON30" s="189"/>
      <c r="JOO30" s="190"/>
      <c r="JOP30" s="191"/>
      <c r="JOQ30" s="192"/>
      <c r="JOR30" s="193"/>
      <c r="JOS30" s="192"/>
      <c r="JOT30" s="192"/>
      <c r="JOU30" s="197"/>
      <c r="JOV30" s="197"/>
      <c r="JOW30" s="195"/>
      <c r="JOX30" s="196"/>
      <c r="JOY30" s="196"/>
      <c r="JOZ30" s="196"/>
      <c r="JPA30" s="196"/>
      <c r="JPB30" s="196"/>
      <c r="JPC30" s="196"/>
      <c r="JPD30" s="197"/>
      <c r="JPE30" s="198"/>
      <c r="JPF30" s="199"/>
      <c r="JPG30" s="199"/>
      <c r="JPH30" s="195"/>
      <c r="JPI30" s="237"/>
      <c r="JPJ30" s="238"/>
      <c r="JPK30" s="202"/>
      <c r="JPL30" s="203"/>
      <c r="JPM30" s="203"/>
      <c r="JPN30" s="203"/>
      <c r="JPO30" s="203"/>
      <c r="JPP30" s="204"/>
      <c r="JPQ30" s="189"/>
      <c r="JPR30" s="190"/>
      <c r="JPS30" s="191"/>
      <c r="JPT30" s="192"/>
      <c r="JPU30" s="193"/>
      <c r="JPV30" s="192"/>
      <c r="JPW30" s="192"/>
      <c r="JPX30" s="197"/>
      <c r="JPY30" s="197"/>
      <c r="JPZ30" s="195"/>
      <c r="JQA30" s="196"/>
      <c r="JQB30" s="196"/>
      <c r="JQC30" s="196"/>
      <c r="JQD30" s="196"/>
      <c r="JQE30" s="196"/>
      <c r="JQF30" s="196"/>
      <c r="JQG30" s="197"/>
      <c r="JQH30" s="198"/>
      <c r="JQI30" s="199"/>
      <c r="JQJ30" s="199"/>
      <c r="JQK30" s="195"/>
      <c r="JQL30" s="237"/>
      <c r="JQM30" s="238"/>
      <c r="JQN30" s="202"/>
      <c r="JQO30" s="203"/>
      <c r="JQP30" s="203"/>
      <c r="JQQ30" s="203"/>
      <c r="JQR30" s="203"/>
      <c r="JQS30" s="204"/>
      <c r="JQT30" s="189"/>
      <c r="JQU30" s="190"/>
      <c r="JQV30" s="191"/>
      <c r="JQW30" s="192"/>
      <c r="JQX30" s="193"/>
      <c r="JQY30" s="192"/>
      <c r="JQZ30" s="192"/>
      <c r="JRA30" s="197"/>
      <c r="JRB30" s="197"/>
      <c r="JRC30" s="195"/>
      <c r="JRD30" s="196"/>
      <c r="JRE30" s="196"/>
      <c r="JRF30" s="196"/>
      <c r="JRG30" s="196"/>
      <c r="JRH30" s="196"/>
      <c r="JRI30" s="196"/>
      <c r="JRJ30" s="197"/>
      <c r="JRK30" s="198"/>
      <c r="JRL30" s="199"/>
      <c r="JRM30" s="199"/>
      <c r="JRN30" s="195"/>
      <c r="JRO30" s="237"/>
      <c r="JRP30" s="238"/>
      <c r="JRQ30" s="202"/>
      <c r="JRR30" s="203"/>
      <c r="JRS30" s="203"/>
      <c r="JRT30" s="203"/>
      <c r="JRU30" s="203"/>
      <c r="JRV30" s="204"/>
      <c r="JRW30" s="189"/>
      <c r="JRX30" s="190"/>
      <c r="JRY30" s="191"/>
      <c r="JRZ30" s="192"/>
      <c r="JSA30" s="193"/>
      <c r="JSB30" s="192"/>
      <c r="JSC30" s="192"/>
      <c r="JSD30" s="197"/>
      <c r="JSE30" s="197"/>
      <c r="JSF30" s="195"/>
      <c r="JSG30" s="196"/>
      <c r="JSH30" s="196"/>
      <c r="JSI30" s="196"/>
      <c r="JSJ30" s="196"/>
      <c r="JSK30" s="196"/>
      <c r="JSL30" s="196"/>
      <c r="JSM30" s="197"/>
      <c r="JSN30" s="198"/>
      <c r="JSO30" s="199"/>
      <c r="JSP30" s="199"/>
      <c r="JSQ30" s="195"/>
      <c r="JSR30" s="237"/>
      <c r="JSS30" s="238"/>
      <c r="JST30" s="202"/>
      <c r="JSU30" s="203"/>
      <c r="JSV30" s="203"/>
      <c r="JSW30" s="203"/>
      <c r="JSX30" s="203"/>
      <c r="JSY30" s="204"/>
      <c r="JSZ30" s="189"/>
      <c r="JTA30" s="190"/>
      <c r="JTB30" s="191"/>
      <c r="JTC30" s="192"/>
      <c r="JTD30" s="193"/>
      <c r="JTE30" s="192"/>
      <c r="JTF30" s="192"/>
      <c r="JTG30" s="197"/>
      <c r="JTH30" s="197"/>
      <c r="JTI30" s="195"/>
      <c r="JTJ30" s="196"/>
      <c r="JTK30" s="196"/>
      <c r="JTL30" s="196"/>
      <c r="JTM30" s="196"/>
      <c r="JTN30" s="196"/>
      <c r="JTO30" s="196"/>
      <c r="JTP30" s="197"/>
      <c r="JTQ30" s="198"/>
      <c r="JTR30" s="199"/>
      <c r="JTS30" s="199"/>
      <c r="JTT30" s="195"/>
      <c r="JTU30" s="237"/>
      <c r="JTV30" s="238"/>
      <c r="JTW30" s="202"/>
      <c r="JTX30" s="203"/>
      <c r="JTY30" s="203"/>
      <c r="JTZ30" s="203"/>
      <c r="JUA30" s="203"/>
      <c r="JUB30" s="204"/>
      <c r="JUC30" s="189"/>
      <c r="JUD30" s="190"/>
      <c r="JUE30" s="191"/>
      <c r="JUF30" s="192"/>
      <c r="JUG30" s="193"/>
      <c r="JUH30" s="192"/>
      <c r="JUI30" s="192"/>
      <c r="JUJ30" s="197"/>
      <c r="JUK30" s="197"/>
      <c r="JUL30" s="195"/>
      <c r="JUM30" s="196"/>
      <c r="JUN30" s="196"/>
      <c r="JUO30" s="196"/>
      <c r="JUP30" s="196"/>
      <c r="JUQ30" s="196"/>
      <c r="JUR30" s="196"/>
      <c r="JUS30" s="197"/>
      <c r="JUT30" s="198"/>
      <c r="JUU30" s="199"/>
      <c r="JUV30" s="199"/>
      <c r="JUW30" s="195"/>
      <c r="JUX30" s="237"/>
      <c r="JUY30" s="238"/>
      <c r="JUZ30" s="202"/>
      <c r="JVA30" s="203"/>
      <c r="JVB30" s="203"/>
      <c r="JVC30" s="203"/>
      <c r="JVD30" s="203"/>
      <c r="JVE30" s="204"/>
      <c r="JVF30" s="189"/>
      <c r="JVG30" s="190"/>
      <c r="JVH30" s="191"/>
      <c r="JVI30" s="192"/>
      <c r="JVJ30" s="193"/>
      <c r="JVK30" s="192"/>
      <c r="JVL30" s="192"/>
      <c r="JVM30" s="197"/>
      <c r="JVN30" s="197"/>
      <c r="JVO30" s="195"/>
      <c r="JVP30" s="196"/>
      <c r="JVQ30" s="196"/>
      <c r="JVR30" s="196"/>
      <c r="JVS30" s="196"/>
      <c r="JVT30" s="196"/>
      <c r="JVU30" s="196"/>
      <c r="JVV30" s="197"/>
      <c r="JVW30" s="198"/>
      <c r="JVX30" s="199"/>
      <c r="JVY30" s="199"/>
      <c r="JVZ30" s="195"/>
      <c r="JWA30" s="237"/>
      <c r="JWB30" s="238"/>
      <c r="JWC30" s="202"/>
      <c r="JWD30" s="203"/>
      <c r="JWE30" s="203"/>
      <c r="JWF30" s="203"/>
      <c r="JWG30" s="203"/>
      <c r="JWH30" s="204"/>
      <c r="JWI30" s="189"/>
      <c r="JWJ30" s="190"/>
      <c r="JWK30" s="191"/>
      <c r="JWL30" s="192"/>
      <c r="JWM30" s="193"/>
      <c r="JWN30" s="192"/>
      <c r="JWO30" s="192"/>
      <c r="JWP30" s="197"/>
      <c r="JWQ30" s="197"/>
      <c r="JWR30" s="195"/>
      <c r="JWS30" s="196"/>
      <c r="JWT30" s="196"/>
      <c r="JWU30" s="196"/>
      <c r="JWV30" s="196"/>
      <c r="JWW30" s="196"/>
      <c r="JWX30" s="196"/>
      <c r="JWY30" s="197"/>
      <c r="JWZ30" s="198"/>
      <c r="JXA30" s="199"/>
      <c r="JXB30" s="199"/>
      <c r="JXC30" s="195"/>
      <c r="JXD30" s="237"/>
      <c r="JXE30" s="238"/>
      <c r="JXF30" s="202"/>
      <c r="JXG30" s="203"/>
      <c r="JXH30" s="203"/>
      <c r="JXI30" s="203"/>
      <c r="JXJ30" s="203"/>
      <c r="JXK30" s="204"/>
      <c r="JXL30" s="189"/>
      <c r="JXM30" s="190"/>
      <c r="JXN30" s="191"/>
      <c r="JXO30" s="192"/>
      <c r="JXP30" s="193"/>
      <c r="JXQ30" s="192"/>
      <c r="JXR30" s="192"/>
      <c r="JXS30" s="197"/>
      <c r="JXT30" s="197"/>
      <c r="JXU30" s="195"/>
      <c r="JXV30" s="196"/>
      <c r="JXW30" s="196"/>
      <c r="JXX30" s="196"/>
      <c r="JXY30" s="196"/>
      <c r="JXZ30" s="196"/>
      <c r="JYA30" s="196"/>
      <c r="JYB30" s="197"/>
      <c r="JYC30" s="198"/>
      <c r="JYD30" s="199"/>
      <c r="JYE30" s="199"/>
      <c r="JYF30" s="195"/>
      <c r="JYG30" s="237"/>
      <c r="JYH30" s="238"/>
      <c r="JYI30" s="202"/>
      <c r="JYJ30" s="203"/>
      <c r="JYK30" s="203"/>
      <c r="JYL30" s="203"/>
      <c r="JYM30" s="203"/>
      <c r="JYN30" s="204"/>
      <c r="JYO30" s="189"/>
      <c r="JYP30" s="190"/>
      <c r="JYQ30" s="191"/>
      <c r="JYR30" s="192"/>
      <c r="JYS30" s="193"/>
      <c r="JYT30" s="192"/>
      <c r="JYU30" s="192"/>
      <c r="JYV30" s="197"/>
      <c r="JYW30" s="197"/>
      <c r="JYX30" s="195"/>
      <c r="JYY30" s="196"/>
      <c r="JYZ30" s="196"/>
      <c r="JZA30" s="196"/>
      <c r="JZB30" s="196"/>
      <c r="JZC30" s="196"/>
      <c r="JZD30" s="196"/>
      <c r="JZE30" s="197"/>
      <c r="JZF30" s="198"/>
      <c r="JZG30" s="199"/>
      <c r="JZH30" s="199"/>
      <c r="JZI30" s="195"/>
      <c r="JZJ30" s="237"/>
      <c r="JZK30" s="238"/>
      <c r="JZL30" s="202"/>
      <c r="JZM30" s="203"/>
      <c r="JZN30" s="203"/>
      <c r="JZO30" s="203"/>
      <c r="JZP30" s="203"/>
      <c r="JZQ30" s="204"/>
      <c r="JZR30" s="189"/>
      <c r="JZS30" s="190"/>
      <c r="JZT30" s="191"/>
      <c r="JZU30" s="192"/>
      <c r="JZV30" s="193"/>
      <c r="JZW30" s="192"/>
      <c r="JZX30" s="192"/>
      <c r="JZY30" s="197"/>
      <c r="JZZ30" s="197"/>
      <c r="KAA30" s="195"/>
      <c r="KAB30" s="196"/>
      <c r="KAC30" s="196"/>
      <c r="KAD30" s="196"/>
      <c r="KAE30" s="196"/>
      <c r="KAF30" s="196"/>
      <c r="KAG30" s="196"/>
      <c r="KAH30" s="197"/>
      <c r="KAI30" s="198"/>
      <c r="KAJ30" s="199"/>
      <c r="KAK30" s="199"/>
      <c r="KAL30" s="195"/>
      <c r="KAM30" s="237"/>
      <c r="KAN30" s="238"/>
      <c r="KAO30" s="202"/>
      <c r="KAP30" s="203"/>
      <c r="KAQ30" s="203"/>
      <c r="KAR30" s="203"/>
      <c r="KAS30" s="203"/>
      <c r="KAT30" s="204"/>
      <c r="KAU30" s="189"/>
      <c r="KAV30" s="190"/>
      <c r="KAW30" s="191"/>
      <c r="KAX30" s="192"/>
      <c r="KAY30" s="193"/>
      <c r="KAZ30" s="192"/>
      <c r="KBA30" s="192"/>
      <c r="KBB30" s="197"/>
      <c r="KBC30" s="197"/>
      <c r="KBD30" s="195"/>
      <c r="KBE30" s="196"/>
      <c r="KBF30" s="196"/>
      <c r="KBG30" s="196"/>
      <c r="KBH30" s="196"/>
      <c r="KBI30" s="196"/>
      <c r="KBJ30" s="196"/>
      <c r="KBK30" s="197"/>
      <c r="KBL30" s="198"/>
      <c r="KBM30" s="199"/>
      <c r="KBN30" s="199"/>
      <c r="KBO30" s="195"/>
      <c r="KBP30" s="237"/>
      <c r="KBQ30" s="238"/>
      <c r="KBR30" s="202"/>
      <c r="KBS30" s="203"/>
      <c r="KBT30" s="203"/>
      <c r="KBU30" s="203"/>
      <c r="KBV30" s="203"/>
      <c r="KBW30" s="204"/>
      <c r="KBX30" s="189"/>
      <c r="KBY30" s="190"/>
      <c r="KBZ30" s="191"/>
      <c r="KCA30" s="192"/>
      <c r="KCB30" s="193"/>
      <c r="KCC30" s="192"/>
      <c r="KCD30" s="192"/>
      <c r="KCE30" s="197"/>
      <c r="KCF30" s="197"/>
      <c r="KCG30" s="195"/>
      <c r="KCH30" s="196"/>
      <c r="KCI30" s="196"/>
      <c r="KCJ30" s="196"/>
      <c r="KCK30" s="196"/>
      <c r="KCL30" s="196"/>
      <c r="KCM30" s="196"/>
      <c r="KCN30" s="197"/>
      <c r="KCO30" s="198"/>
      <c r="KCP30" s="199"/>
      <c r="KCQ30" s="199"/>
      <c r="KCR30" s="195"/>
      <c r="KCS30" s="237"/>
      <c r="KCT30" s="238"/>
      <c r="KCU30" s="202"/>
      <c r="KCV30" s="203"/>
      <c r="KCW30" s="203"/>
      <c r="KCX30" s="203"/>
      <c r="KCY30" s="203"/>
      <c r="KCZ30" s="204"/>
      <c r="KDA30" s="189"/>
      <c r="KDB30" s="190"/>
      <c r="KDC30" s="191"/>
      <c r="KDD30" s="192"/>
      <c r="KDE30" s="193"/>
      <c r="KDF30" s="192"/>
      <c r="KDG30" s="192"/>
      <c r="KDH30" s="197"/>
      <c r="KDI30" s="197"/>
      <c r="KDJ30" s="195"/>
      <c r="KDK30" s="196"/>
      <c r="KDL30" s="196"/>
      <c r="KDM30" s="196"/>
      <c r="KDN30" s="196"/>
      <c r="KDO30" s="196"/>
      <c r="KDP30" s="196"/>
      <c r="KDQ30" s="197"/>
      <c r="KDR30" s="198"/>
      <c r="KDS30" s="199"/>
      <c r="KDT30" s="199"/>
      <c r="KDU30" s="195"/>
      <c r="KDV30" s="237"/>
      <c r="KDW30" s="238"/>
      <c r="KDX30" s="202"/>
      <c r="KDY30" s="203"/>
      <c r="KDZ30" s="203"/>
      <c r="KEA30" s="203"/>
      <c r="KEB30" s="203"/>
      <c r="KEC30" s="204"/>
      <c r="KED30" s="189"/>
      <c r="KEE30" s="190"/>
      <c r="KEF30" s="191"/>
      <c r="KEG30" s="192"/>
      <c r="KEH30" s="193"/>
      <c r="KEI30" s="192"/>
      <c r="KEJ30" s="192"/>
      <c r="KEK30" s="197"/>
      <c r="KEL30" s="197"/>
      <c r="KEM30" s="195"/>
      <c r="KEN30" s="196"/>
      <c r="KEO30" s="196"/>
      <c r="KEP30" s="196"/>
      <c r="KEQ30" s="196"/>
      <c r="KER30" s="196"/>
      <c r="KES30" s="196"/>
      <c r="KET30" s="197"/>
      <c r="KEU30" s="198"/>
      <c r="KEV30" s="199"/>
      <c r="KEW30" s="199"/>
      <c r="KEX30" s="195"/>
      <c r="KEY30" s="237"/>
      <c r="KEZ30" s="238"/>
      <c r="KFA30" s="202"/>
      <c r="KFB30" s="203"/>
      <c r="KFC30" s="203"/>
      <c r="KFD30" s="203"/>
      <c r="KFE30" s="203"/>
      <c r="KFF30" s="204"/>
      <c r="KFG30" s="189"/>
      <c r="KFH30" s="190"/>
      <c r="KFI30" s="191"/>
      <c r="KFJ30" s="192"/>
      <c r="KFK30" s="193"/>
      <c r="KFL30" s="192"/>
      <c r="KFM30" s="192"/>
      <c r="KFN30" s="197"/>
      <c r="KFO30" s="197"/>
      <c r="KFP30" s="195"/>
      <c r="KFQ30" s="196"/>
      <c r="KFR30" s="196"/>
      <c r="KFS30" s="196"/>
      <c r="KFT30" s="196"/>
      <c r="KFU30" s="196"/>
      <c r="KFV30" s="196"/>
      <c r="KFW30" s="197"/>
      <c r="KFX30" s="198"/>
      <c r="KFY30" s="199"/>
      <c r="KFZ30" s="199"/>
      <c r="KGA30" s="195"/>
      <c r="KGB30" s="237"/>
      <c r="KGC30" s="238"/>
      <c r="KGD30" s="202"/>
      <c r="KGE30" s="203"/>
      <c r="KGF30" s="203"/>
      <c r="KGG30" s="203"/>
      <c r="KGH30" s="203"/>
      <c r="KGI30" s="204"/>
      <c r="KGJ30" s="189"/>
      <c r="KGK30" s="190"/>
      <c r="KGL30" s="191"/>
      <c r="KGM30" s="192"/>
      <c r="KGN30" s="193"/>
      <c r="KGO30" s="192"/>
      <c r="KGP30" s="192"/>
      <c r="KGQ30" s="197"/>
      <c r="KGR30" s="197"/>
      <c r="KGS30" s="195"/>
      <c r="KGT30" s="196"/>
      <c r="KGU30" s="196"/>
      <c r="KGV30" s="196"/>
      <c r="KGW30" s="196"/>
      <c r="KGX30" s="196"/>
      <c r="KGY30" s="196"/>
      <c r="KGZ30" s="197"/>
      <c r="KHA30" s="198"/>
      <c r="KHB30" s="199"/>
      <c r="KHC30" s="199"/>
      <c r="KHD30" s="195"/>
      <c r="KHE30" s="237"/>
      <c r="KHF30" s="238"/>
      <c r="KHG30" s="202"/>
      <c r="KHH30" s="203"/>
      <c r="KHI30" s="203"/>
      <c r="KHJ30" s="203"/>
      <c r="KHK30" s="203"/>
      <c r="KHL30" s="204"/>
      <c r="KHM30" s="189"/>
      <c r="KHN30" s="190"/>
      <c r="KHO30" s="191"/>
      <c r="KHP30" s="192"/>
      <c r="KHQ30" s="193"/>
      <c r="KHR30" s="192"/>
      <c r="KHS30" s="192"/>
      <c r="KHT30" s="197"/>
      <c r="KHU30" s="197"/>
      <c r="KHV30" s="195"/>
      <c r="KHW30" s="196"/>
      <c r="KHX30" s="196"/>
      <c r="KHY30" s="196"/>
      <c r="KHZ30" s="196"/>
      <c r="KIA30" s="196"/>
      <c r="KIB30" s="196"/>
      <c r="KIC30" s="197"/>
      <c r="KID30" s="198"/>
      <c r="KIE30" s="199"/>
      <c r="KIF30" s="199"/>
      <c r="KIG30" s="195"/>
      <c r="KIH30" s="237"/>
      <c r="KII30" s="238"/>
      <c r="KIJ30" s="202"/>
      <c r="KIK30" s="203"/>
      <c r="KIL30" s="203"/>
      <c r="KIM30" s="203"/>
      <c r="KIN30" s="203"/>
      <c r="KIO30" s="204"/>
      <c r="KIP30" s="189"/>
      <c r="KIQ30" s="190"/>
      <c r="KIR30" s="191"/>
      <c r="KIS30" s="192"/>
      <c r="KIT30" s="193"/>
      <c r="KIU30" s="192"/>
      <c r="KIV30" s="192"/>
      <c r="KIW30" s="197"/>
      <c r="KIX30" s="197"/>
      <c r="KIY30" s="195"/>
      <c r="KIZ30" s="196"/>
      <c r="KJA30" s="196"/>
      <c r="KJB30" s="196"/>
      <c r="KJC30" s="196"/>
      <c r="KJD30" s="196"/>
      <c r="KJE30" s="196"/>
      <c r="KJF30" s="197"/>
      <c r="KJG30" s="198"/>
      <c r="KJH30" s="199"/>
      <c r="KJI30" s="199"/>
      <c r="KJJ30" s="195"/>
      <c r="KJK30" s="237"/>
      <c r="KJL30" s="238"/>
      <c r="KJM30" s="202"/>
      <c r="KJN30" s="203"/>
      <c r="KJO30" s="203"/>
      <c r="KJP30" s="203"/>
      <c r="KJQ30" s="203"/>
      <c r="KJR30" s="204"/>
      <c r="KJS30" s="189"/>
      <c r="KJT30" s="190"/>
      <c r="KJU30" s="191"/>
      <c r="KJV30" s="192"/>
      <c r="KJW30" s="193"/>
      <c r="KJX30" s="192"/>
      <c r="KJY30" s="192"/>
      <c r="KJZ30" s="197"/>
      <c r="KKA30" s="197"/>
      <c r="KKB30" s="195"/>
      <c r="KKC30" s="196"/>
      <c r="KKD30" s="196"/>
      <c r="KKE30" s="196"/>
      <c r="KKF30" s="196"/>
      <c r="KKG30" s="196"/>
      <c r="KKH30" s="196"/>
      <c r="KKI30" s="197"/>
      <c r="KKJ30" s="198"/>
      <c r="KKK30" s="199"/>
      <c r="KKL30" s="199"/>
      <c r="KKM30" s="195"/>
      <c r="KKN30" s="237"/>
      <c r="KKO30" s="238"/>
      <c r="KKP30" s="202"/>
      <c r="KKQ30" s="203"/>
      <c r="KKR30" s="203"/>
      <c r="KKS30" s="203"/>
      <c r="KKT30" s="203"/>
      <c r="KKU30" s="204"/>
      <c r="KKV30" s="189"/>
      <c r="KKW30" s="190"/>
      <c r="KKX30" s="191"/>
      <c r="KKY30" s="192"/>
      <c r="KKZ30" s="193"/>
      <c r="KLA30" s="192"/>
      <c r="KLB30" s="192"/>
      <c r="KLC30" s="197"/>
      <c r="KLD30" s="197"/>
      <c r="KLE30" s="195"/>
      <c r="KLF30" s="196"/>
      <c r="KLG30" s="196"/>
      <c r="KLH30" s="196"/>
      <c r="KLI30" s="196"/>
      <c r="KLJ30" s="196"/>
      <c r="KLK30" s="196"/>
      <c r="KLL30" s="197"/>
      <c r="KLM30" s="198"/>
      <c r="KLN30" s="199"/>
      <c r="KLO30" s="199"/>
      <c r="KLP30" s="195"/>
      <c r="KLQ30" s="237"/>
      <c r="KLR30" s="238"/>
      <c r="KLS30" s="202"/>
      <c r="KLT30" s="203"/>
      <c r="KLU30" s="203"/>
      <c r="KLV30" s="203"/>
      <c r="KLW30" s="203"/>
      <c r="KLX30" s="204"/>
      <c r="KLY30" s="189"/>
      <c r="KLZ30" s="190"/>
      <c r="KMA30" s="191"/>
      <c r="KMB30" s="192"/>
      <c r="KMC30" s="193"/>
      <c r="KMD30" s="192"/>
      <c r="KME30" s="192"/>
      <c r="KMF30" s="197"/>
      <c r="KMG30" s="197"/>
      <c r="KMH30" s="195"/>
      <c r="KMI30" s="196"/>
      <c r="KMJ30" s="196"/>
      <c r="KMK30" s="196"/>
      <c r="KML30" s="196"/>
      <c r="KMM30" s="196"/>
      <c r="KMN30" s="196"/>
      <c r="KMO30" s="197"/>
      <c r="KMP30" s="198"/>
      <c r="KMQ30" s="199"/>
      <c r="KMR30" s="199"/>
      <c r="KMS30" s="195"/>
      <c r="KMT30" s="237"/>
      <c r="KMU30" s="238"/>
      <c r="KMV30" s="202"/>
      <c r="KMW30" s="203"/>
      <c r="KMX30" s="203"/>
      <c r="KMY30" s="203"/>
      <c r="KMZ30" s="203"/>
      <c r="KNA30" s="204"/>
      <c r="KNB30" s="189"/>
      <c r="KNC30" s="190"/>
      <c r="KND30" s="191"/>
      <c r="KNE30" s="192"/>
      <c r="KNF30" s="193"/>
      <c r="KNG30" s="192"/>
      <c r="KNH30" s="192"/>
      <c r="KNI30" s="197"/>
      <c r="KNJ30" s="197"/>
      <c r="KNK30" s="195"/>
      <c r="KNL30" s="196"/>
      <c r="KNM30" s="196"/>
      <c r="KNN30" s="196"/>
      <c r="KNO30" s="196"/>
      <c r="KNP30" s="196"/>
      <c r="KNQ30" s="196"/>
      <c r="KNR30" s="197"/>
      <c r="KNS30" s="198"/>
      <c r="KNT30" s="199"/>
      <c r="KNU30" s="199"/>
      <c r="KNV30" s="195"/>
      <c r="KNW30" s="237"/>
      <c r="KNX30" s="238"/>
      <c r="KNY30" s="202"/>
      <c r="KNZ30" s="203"/>
      <c r="KOA30" s="203"/>
      <c r="KOB30" s="203"/>
      <c r="KOC30" s="203"/>
      <c r="KOD30" s="204"/>
      <c r="KOE30" s="189"/>
      <c r="KOF30" s="190"/>
      <c r="KOG30" s="191"/>
      <c r="KOH30" s="192"/>
      <c r="KOI30" s="193"/>
      <c r="KOJ30" s="192"/>
      <c r="KOK30" s="192"/>
      <c r="KOL30" s="197"/>
      <c r="KOM30" s="197"/>
      <c r="KON30" s="195"/>
      <c r="KOO30" s="196"/>
      <c r="KOP30" s="196"/>
      <c r="KOQ30" s="196"/>
      <c r="KOR30" s="196"/>
      <c r="KOS30" s="196"/>
      <c r="KOT30" s="196"/>
      <c r="KOU30" s="197"/>
      <c r="KOV30" s="198"/>
      <c r="KOW30" s="199"/>
      <c r="KOX30" s="199"/>
      <c r="KOY30" s="195"/>
      <c r="KOZ30" s="237"/>
      <c r="KPA30" s="238"/>
      <c r="KPB30" s="202"/>
      <c r="KPC30" s="203"/>
      <c r="KPD30" s="203"/>
      <c r="KPE30" s="203"/>
      <c r="KPF30" s="203"/>
      <c r="KPG30" s="204"/>
      <c r="KPH30" s="189"/>
      <c r="KPI30" s="190"/>
      <c r="KPJ30" s="191"/>
      <c r="KPK30" s="192"/>
      <c r="KPL30" s="193"/>
      <c r="KPM30" s="192"/>
      <c r="KPN30" s="192"/>
      <c r="KPO30" s="197"/>
      <c r="KPP30" s="197"/>
      <c r="KPQ30" s="195"/>
      <c r="KPR30" s="196"/>
      <c r="KPS30" s="196"/>
      <c r="KPT30" s="196"/>
      <c r="KPU30" s="196"/>
      <c r="KPV30" s="196"/>
      <c r="KPW30" s="196"/>
      <c r="KPX30" s="197"/>
      <c r="KPY30" s="198"/>
      <c r="KPZ30" s="199"/>
      <c r="KQA30" s="199"/>
      <c r="KQB30" s="195"/>
      <c r="KQC30" s="237"/>
      <c r="KQD30" s="238"/>
      <c r="KQE30" s="202"/>
      <c r="KQF30" s="203"/>
      <c r="KQG30" s="203"/>
      <c r="KQH30" s="203"/>
      <c r="KQI30" s="203"/>
      <c r="KQJ30" s="204"/>
      <c r="KQK30" s="189"/>
      <c r="KQL30" s="190"/>
      <c r="KQM30" s="191"/>
      <c r="KQN30" s="192"/>
      <c r="KQO30" s="193"/>
      <c r="KQP30" s="192"/>
      <c r="KQQ30" s="192"/>
      <c r="KQR30" s="197"/>
      <c r="KQS30" s="197"/>
      <c r="KQT30" s="195"/>
      <c r="KQU30" s="196"/>
      <c r="KQV30" s="196"/>
      <c r="KQW30" s="196"/>
      <c r="KQX30" s="196"/>
      <c r="KQY30" s="196"/>
      <c r="KQZ30" s="196"/>
      <c r="KRA30" s="197"/>
      <c r="KRB30" s="198"/>
      <c r="KRC30" s="199"/>
      <c r="KRD30" s="199"/>
      <c r="KRE30" s="195"/>
      <c r="KRF30" s="237"/>
      <c r="KRG30" s="238"/>
      <c r="KRH30" s="202"/>
      <c r="KRI30" s="203"/>
      <c r="KRJ30" s="203"/>
      <c r="KRK30" s="203"/>
      <c r="KRL30" s="203"/>
      <c r="KRM30" s="204"/>
      <c r="KRN30" s="189"/>
      <c r="KRO30" s="190"/>
      <c r="KRP30" s="191"/>
      <c r="KRQ30" s="192"/>
      <c r="KRR30" s="193"/>
      <c r="KRS30" s="192"/>
      <c r="KRT30" s="192"/>
      <c r="KRU30" s="197"/>
      <c r="KRV30" s="197"/>
      <c r="KRW30" s="195"/>
      <c r="KRX30" s="196"/>
      <c r="KRY30" s="196"/>
      <c r="KRZ30" s="196"/>
      <c r="KSA30" s="196"/>
      <c r="KSB30" s="196"/>
      <c r="KSC30" s="196"/>
      <c r="KSD30" s="197"/>
      <c r="KSE30" s="198"/>
      <c r="KSF30" s="199"/>
      <c r="KSG30" s="199"/>
      <c r="KSH30" s="195"/>
      <c r="KSI30" s="237"/>
      <c r="KSJ30" s="238"/>
      <c r="KSK30" s="202"/>
      <c r="KSL30" s="203"/>
      <c r="KSM30" s="203"/>
      <c r="KSN30" s="203"/>
      <c r="KSO30" s="203"/>
      <c r="KSP30" s="204"/>
      <c r="KSQ30" s="189"/>
      <c r="KSR30" s="190"/>
      <c r="KSS30" s="191"/>
      <c r="KST30" s="192"/>
      <c r="KSU30" s="193"/>
      <c r="KSV30" s="192"/>
      <c r="KSW30" s="192"/>
      <c r="KSX30" s="197"/>
      <c r="KSY30" s="197"/>
      <c r="KSZ30" s="195"/>
      <c r="KTA30" s="196"/>
      <c r="KTB30" s="196"/>
      <c r="KTC30" s="196"/>
      <c r="KTD30" s="196"/>
      <c r="KTE30" s="196"/>
      <c r="KTF30" s="196"/>
      <c r="KTG30" s="197"/>
      <c r="KTH30" s="198"/>
      <c r="KTI30" s="199"/>
      <c r="KTJ30" s="199"/>
      <c r="KTK30" s="195"/>
      <c r="KTL30" s="237"/>
      <c r="KTM30" s="238"/>
      <c r="KTN30" s="202"/>
      <c r="KTO30" s="203"/>
      <c r="KTP30" s="203"/>
      <c r="KTQ30" s="203"/>
      <c r="KTR30" s="203"/>
      <c r="KTS30" s="204"/>
      <c r="KTT30" s="189"/>
      <c r="KTU30" s="190"/>
      <c r="KTV30" s="191"/>
      <c r="KTW30" s="192"/>
      <c r="KTX30" s="193"/>
      <c r="KTY30" s="192"/>
      <c r="KTZ30" s="192"/>
      <c r="KUA30" s="197"/>
      <c r="KUB30" s="197"/>
      <c r="KUC30" s="195"/>
      <c r="KUD30" s="196"/>
      <c r="KUE30" s="196"/>
      <c r="KUF30" s="196"/>
      <c r="KUG30" s="196"/>
      <c r="KUH30" s="196"/>
      <c r="KUI30" s="196"/>
      <c r="KUJ30" s="197"/>
      <c r="KUK30" s="198"/>
      <c r="KUL30" s="199"/>
      <c r="KUM30" s="199"/>
      <c r="KUN30" s="195"/>
      <c r="KUO30" s="237"/>
      <c r="KUP30" s="238"/>
      <c r="KUQ30" s="202"/>
      <c r="KUR30" s="203"/>
      <c r="KUS30" s="203"/>
      <c r="KUT30" s="203"/>
      <c r="KUU30" s="203"/>
      <c r="KUV30" s="204"/>
      <c r="KUW30" s="189"/>
      <c r="KUX30" s="190"/>
      <c r="KUY30" s="191"/>
      <c r="KUZ30" s="192"/>
      <c r="KVA30" s="193"/>
      <c r="KVB30" s="192"/>
      <c r="KVC30" s="192"/>
      <c r="KVD30" s="197"/>
      <c r="KVE30" s="197"/>
      <c r="KVF30" s="195"/>
      <c r="KVG30" s="196"/>
      <c r="KVH30" s="196"/>
      <c r="KVI30" s="196"/>
      <c r="KVJ30" s="196"/>
      <c r="KVK30" s="196"/>
      <c r="KVL30" s="196"/>
      <c r="KVM30" s="197"/>
      <c r="KVN30" s="198"/>
      <c r="KVO30" s="199"/>
      <c r="KVP30" s="199"/>
      <c r="KVQ30" s="195"/>
      <c r="KVR30" s="237"/>
      <c r="KVS30" s="238"/>
      <c r="KVT30" s="202"/>
      <c r="KVU30" s="203"/>
      <c r="KVV30" s="203"/>
      <c r="KVW30" s="203"/>
      <c r="KVX30" s="203"/>
      <c r="KVY30" s="204"/>
      <c r="KVZ30" s="189"/>
      <c r="KWA30" s="190"/>
      <c r="KWB30" s="191"/>
      <c r="KWC30" s="192"/>
      <c r="KWD30" s="193"/>
      <c r="KWE30" s="192"/>
      <c r="KWF30" s="192"/>
      <c r="KWG30" s="197"/>
      <c r="KWH30" s="197"/>
      <c r="KWI30" s="195"/>
      <c r="KWJ30" s="196"/>
      <c r="KWK30" s="196"/>
      <c r="KWL30" s="196"/>
      <c r="KWM30" s="196"/>
      <c r="KWN30" s="196"/>
      <c r="KWO30" s="196"/>
      <c r="KWP30" s="197"/>
      <c r="KWQ30" s="198"/>
      <c r="KWR30" s="199"/>
      <c r="KWS30" s="199"/>
      <c r="KWT30" s="195"/>
      <c r="KWU30" s="237"/>
      <c r="KWV30" s="238"/>
      <c r="KWW30" s="202"/>
      <c r="KWX30" s="203"/>
      <c r="KWY30" s="203"/>
      <c r="KWZ30" s="203"/>
      <c r="KXA30" s="203"/>
      <c r="KXB30" s="204"/>
      <c r="KXC30" s="189"/>
      <c r="KXD30" s="190"/>
      <c r="KXE30" s="191"/>
      <c r="KXF30" s="192"/>
      <c r="KXG30" s="193"/>
      <c r="KXH30" s="192"/>
      <c r="KXI30" s="192"/>
      <c r="KXJ30" s="197"/>
      <c r="KXK30" s="197"/>
      <c r="KXL30" s="195"/>
      <c r="KXM30" s="196"/>
      <c r="KXN30" s="196"/>
      <c r="KXO30" s="196"/>
      <c r="KXP30" s="196"/>
      <c r="KXQ30" s="196"/>
      <c r="KXR30" s="196"/>
      <c r="KXS30" s="197"/>
      <c r="KXT30" s="198"/>
      <c r="KXU30" s="199"/>
      <c r="KXV30" s="199"/>
      <c r="KXW30" s="195"/>
      <c r="KXX30" s="237"/>
      <c r="KXY30" s="238"/>
      <c r="KXZ30" s="202"/>
      <c r="KYA30" s="203"/>
      <c r="KYB30" s="203"/>
      <c r="KYC30" s="203"/>
      <c r="KYD30" s="203"/>
      <c r="KYE30" s="204"/>
      <c r="KYF30" s="189"/>
      <c r="KYG30" s="190"/>
      <c r="KYH30" s="191"/>
      <c r="KYI30" s="192"/>
      <c r="KYJ30" s="193"/>
      <c r="KYK30" s="192"/>
      <c r="KYL30" s="192"/>
      <c r="KYM30" s="197"/>
      <c r="KYN30" s="197"/>
      <c r="KYO30" s="195"/>
      <c r="KYP30" s="196"/>
      <c r="KYQ30" s="196"/>
      <c r="KYR30" s="196"/>
      <c r="KYS30" s="196"/>
      <c r="KYT30" s="196"/>
      <c r="KYU30" s="196"/>
      <c r="KYV30" s="197"/>
      <c r="KYW30" s="198"/>
      <c r="KYX30" s="199"/>
      <c r="KYY30" s="199"/>
      <c r="KYZ30" s="195"/>
      <c r="KZA30" s="237"/>
      <c r="KZB30" s="238"/>
      <c r="KZC30" s="202"/>
      <c r="KZD30" s="203"/>
      <c r="KZE30" s="203"/>
      <c r="KZF30" s="203"/>
      <c r="KZG30" s="203"/>
      <c r="KZH30" s="204"/>
      <c r="KZI30" s="189"/>
      <c r="KZJ30" s="190"/>
      <c r="KZK30" s="191"/>
      <c r="KZL30" s="192"/>
      <c r="KZM30" s="193"/>
      <c r="KZN30" s="192"/>
      <c r="KZO30" s="192"/>
      <c r="KZP30" s="197"/>
      <c r="KZQ30" s="197"/>
      <c r="KZR30" s="195"/>
      <c r="KZS30" s="196"/>
      <c r="KZT30" s="196"/>
      <c r="KZU30" s="196"/>
      <c r="KZV30" s="196"/>
      <c r="KZW30" s="196"/>
      <c r="KZX30" s="196"/>
      <c r="KZY30" s="197"/>
      <c r="KZZ30" s="198"/>
      <c r="LAA30" s="199"/>
      <c r="LAB30" s="199"/>
      <c r="LAC30" s="195"/>
      <c r="LAD30" s="237"/>
      <c r="LAE30" s="238"/>
      <c r="LAF30" s="202"/>
      <c r="LAG30" s="203"/>
      <c r="LAH30" s="203"/>
      <c r="LAI30" s="203"/>
      <c r="LAJ30" s="203"/>
      <c r="LAK30" s="204"/>
      <c r="LAL30" s="189"/>
      <c r="LAM30" s="190"/>
      <c r="LAN30" s="191"/>
      <c r="LAO30" s="192"/>
      <c r="LAP30" s="193"/>
      <c r="LAQ30" s="192"/>
      <c r="LAR30" s="192"/>
      <c r="LAS30" s="197"/>
      <c r="LAT30" s="197"/>
      <c r="LAU30" s="195"/>
      <c r="LAV30" s="196"/>
      <c r="LAW30" s="196"/>
      <c r="LAX30" s="196"/>
      <c r="LAY30" s="196"/>
      <c r="LAZ30" s="196"/>
      <c r="LBA30" s="196"/>
      <c r="LBB30" s="197"/>
      <c r="LBC30" s="198"/>
      <c r="LBD30" s="199"/>
      <c r="LBE30" s="199"/>
      <c r="LBF30" s="195"/>
      <c r="LBG30" s="237"/>
      <c r="LBH30" s="238"/>
      <c r="LBI30" s="202"/>
      <c r="LBJ30" s="203"/>
      <c r="LBK30" s="203"/>
      <c r="LBL30" s="203"/>
      <c r="LBM30" s="203"/>
      <c r="LBN30" s="204"/>
      <c r="LBO30" s="189"/>
      <c r="LBP30" s="190"/>
      <c r="LBQ30" s="191"/>
      <c r="LBR30" s="192"/>
      <c r="LBS30" s="193"/>
      <c r="LBT30" s="192"/>
      <c r="LBU30" s="192"/>
      <c r="LBV30" s="197"/>
      <c r="LBW30" s="197"/>
      <c r="LBX30" s="195"/>
      <c r="LBY30" s="196"/>
      <c r="LBZ30" s="196"/>
      <c r="LCA30" s="196"/>
      <c r="LCB30" s="196"/>
      <c r="LCC30" s="196"/>
      <c r="LCD30" s="196"/>
      <c r="LCE30" s="197"/>
      <c r="LCF30" s="198"/>
      <c r="LCG30" s="199"/>
      <c r="LCH30" s="199"/>
      <c r="LCI30" s="195"/>
      <c r="LCJ30" s="237"/>
      <c r="LCK30" s="238"/>
      <c r="LCL30" s="202"/>
      <c r="LCM30" s="203"/>
      <c r="LCN30" s="203"/>
      <c r="LCO30" s="203"/>
      <c r="LCP30" s="203"/>
      <c r="LCQ30" s="204"/>
      <c r="LCR30" s="189"/>
      <c r="LCS30" s="190"/>
      <c r="LCT30" s="191"/>
      <c r="LCU30" s="192"/>
      <c r="LCV30" s="193"/>
      <c r="LCW30" s="192"/>
      <c r="LCX30" s="192"/>
      <c r="LCY30" s="197"/>
      <c r="LCZ30" s="197"/>
      <c r="LDA30" s="195"/>
      <c r="LDB30" s="196"/>
      <c r="LDC30" s="196"/>
      <c r="LDD30" s="196"/>
      <c r="LDE30" s="196"/>
      <c r="LDF30" s="196"/>
      <c r="LDG30" s="196"/>
      <c r="LDH30" s="197"/>
      <c r="LDI30" s="198"/>
      <c r="LDJ30" s="199"/>
      <c r="LDK30" s="199"/>
      <c r="LDL30" s="195"/>
      <c r="LDM30" s="237"/>
      <c r="LDN30" s="238"/>
      <c r="LDO30" s="202"/>
      <c r="LDP30" s="203"/>
      <c r="LDQ30" s="203"/>
      <c r="LDR30" s="203"/>
      <c r="LDS30" s="203"/>
      <c r="LDT30" s="204"/>
      <c r="LDU30" s="189"/>
      <c r="LDV30" s="190"/>
      <c r="LDW30" s="191"/>
      <c r="LDX30" s="192"/>
      <c r="LDY30" s="193"/>
      <c r="LDZ30" s="192"/>
      <c r="LEA30" s="192"/>
      <c r="LEB30" s="197"/>
      <c r="LEC30" s="197"/>
      <c r="LED30" s="195"/>
      <c r="LEE30" s="196"/>
      <c r="LEF30" s="196"/>
      <c r="LEG30" s="196"/>
      <c r="LEH30" s="196"/>
      <c r="LEI30" s="196"/>
      <c r="LEJ30" s="196"/>
      <c r="LEK30" s="197"/>
      <c r="LEL30" s="198"/>
      <c r="LEM30" s="199"/>
      <c r="LEN30" s="199"/>
      <c r="LEO30" s="195"/>
      <c r="LEP30" s="237"/>
      <c r="LEQ30" s="238"/>
      <c r="LER30" s="202"/>
      <c r="LES30" s="203"/>
      <c r="LET30" s="203"/>
      <c r="LEU30" s="203"/>
      <c r="LEV30" s="203"/>
      <c r="LEW30" s="204"/>
      <c r="LEX30" s="189"/>
      <c r="LEY30" s="190"/>
      <c r="LEZ30" s="191"/>
      <c r="LFA30" s="192"/>
      <c r="LFB30" s="193"/>
      <c r="LFC30" s="192"/>
      <c r="LFD30" s="192"/>
      <c r="LFE30" s="197"/>
      <c r="LFF30" s="197"/>
      <c r="LFG30" s="195"/>
      <c r="LFH30" s="196"/>
      <c r="LFI30" s="196"/>
      <c r="LFJ30" s="196"/>
      <c r="LFK30" s="196"/>
      <c r="LFL30" s="196"/>
      <c r="LFM30" s="196"/>
      <c r="LFN30" s="197"/>
      <c r="LFO30" s="198"/>
      <c r="LFP30" s="199"/>
      <c r="LFQ30" s="199"/>
      <c r="LFR30" s="195"/>
      <c r="LFS30" s="237"/>
      <c r="LFT30" s="238"/>
      <c r="LFU30" s="202"/>
      <c r="LFV30" s="203"/>
      <c r="LFW30" s="203"/>
      <c r="LFX30" s="203"/>
      <c r="LFY30" s="203"/>
      <c r="LFZ30" s="204"/>
      <c r="LGA30" s="189"/>
      <c r="LGB30" s="190"/>
      <c r="LGC30" s="191"/>
      <c r="LGD30" s="192"/>
      <c r="LGE30" s="193"/>
      <c r="LGF30" s="192"/>
      <c r="LGG30" s="192"/>
      <c r="LGH30" s="197"/>
      <c r="LGI30" s="197"/>
      <c r="LGJ30" s="195"/>
      <c r="LGK30" s="196"/>
      <c r="LGL30" s="196"/>
      <c r="LGM30" s="196"/>
      <c r="LGN30" s="196"/>
      <c r="LGO30" s="196"/>
      <c r="LGP30" s="196"/>
      <c r="LGQ30" s="197"/>
      <c r="LGR30" s="198"/>
      <c r="LGS30" s="199"/>
      <c r="LGT30" s="199"/>
      <c r="LGU30" s="195"/>
      <c r="LGV30" s="237"/>
      <c r="LGW30" s="238"/>
      <c r="LGX30" s="202"/>
      <c r="LGY30" s="203"/>
      <c r="LGZ30" s="203"/>
      <c r="LHA30" s="203"/>
      <c r="LHB30" s="203"/>
      <c r="LHC30" s="204"/>
      <c r="LHD30" s="189"/>
      <c r="LHE30" s="190"/>
      <c r="LHF30" s="191"/>
      <c r="LHG30" s="192"/>
      <c r="LHH30" s="193"/>
      <c r="LHI30" s="192"/>
      <c r="LHJ30" s="192"/>
      <c r="LHK30" s="197"/>
      <c r="LHL30" s="197"/>
      <c r="LHM30" s="195"/>
      <c r="LHN30" s="196"/>
      <c r="LHO30" s="196"/>
      <c r="LHP30" s="196"/>
      <c r="LHQ30" s="196"/>
      <c r="LHR30" s="196"/>
      <c r="LHS30" s="196"/>
      <c r="LHT30" s="197"/>
      <c r="LHU30" s="198"/>
      <c r="LHV30" s="199"/>
      <c r="LHW30" s="199"/>
      <c r="LHX30" s="195"/>
      <c r="LHY30" s="237"/>
      <c r="LHZ30" s="238"/>
      <c r="LIA30" s="202"/>
      <c r="LIB30" s="203"/>
      <c r="LIC30" s="203"/>
      <c r="LID30" s="203"/>
      <c r="LIE30" s="203"/>
      <c r="LIF30" s="204"/>
      <c r="LIG30" s="189"/>
      <c r="LIH30" s="190"/>
      <c r="LII30" s="191"/>
      <c r="LIJ30" s="192"/>
      <c r="LIK30" s="193"/>
      <c r="LIL30" s="192"/>
      <c r="LIM30" s="192"/>
      <c r="LIN30" s="197"/>
      <c r="LIO30" s="197"/>
      <c r="LIP30" s="195"/>
      <c r="LIQ30" s="196"/>
      <c r="LIR30" s="196"/>
      <c r="LIS30" s="196"/>
      <c r="LIT30" s="196"/>
      <c r="LIU30" s="196"/>
      <c r="LIV30" s="196"/>
      <c r="LIW30" s="197"/>
      <c r="LIX30" s="198"/>
      <c r="LIY30" s="199"/>
      <c r="LIZ30" s="199"/>
      <c r="LJA30" s="195"/>
      <c r="LJB30" s="237"/>
      <c r="LJC30" s="238"/>
      <c r="LJD30" s="202"/>
      <c r="LJE30" s="203"/>
      <c r="LJF30" s="203"/>
      <c r="LJG30" s="203"/>
      <c r="LJH30" s="203"/>
      <c r="LJI30" s="204"/>
      <c r="LJJ30" s="189"/>
      <c r="LJK30" s="190"/>
      <c r="LJL30" s="191"/>
      <c r="LJM30" s="192"/>
      <c r="LJN30" s="193"/>
      <c r="LJO30" s="192"/>
      <c r="LJP30" s="192"/>
      <c r="LJQ30" s="197"/>
      <c r="LJR30" s="197"/>
      <c r="LJS30" s="195"/>
      <c r="LJT30" s="196"/>
      <c r="LJU30" s="196"/>
      <c r="LJV30" s="196"/>
      <c r="LJW30" s="196"/>
      <c r="LJX30" s="196"/>
      <c r="LJY30" s="196"/>
      <c r="LJZ30" s="197"/>
      <c r="LKA30" s="198"/>
      <c r="LKB30" s="199"/>
      <c r="LKC30" s="199"/>
      <c r="LKD30" s="195"/>
      <c r="LKE30" s="237"/>
      <c r="LKF30" s="238"/>
      <c r="LKG30" s="202"/>
      <c r="LKH30" s="203"/>
      <c r="LKI30" s="203"/>
      <c r="LKJ30" s="203"/>
      <c r="LKK30" s="203"/>
      <c r="LKL30" s="204"/>
      <c r="LKM30" s="189"/>
      <c r="LKN30" s="190"/>
      <c r="LKO30" s="191"/>
      <c r="LKP30" s="192"/>
      <c r="LKQ30" s="193"/>
      <c r="LKR30" s="192"/>
      <c r="LKS30" s="192"/>
      <c r="LKT30" s="197"/>
      <c r="LKU30" s="197"/>
      <c r="LKV30" s="195"/>
      <c r="LKW30" s="196"/>
      <c r="LKX30" s="196"/>
      <c r="LKY30" s="196"/>
      <c r="LKZ30" s="196"/>
      <c r="LLA30" s="196"/>
      <c r="LLB30" s="196"/>
      <c r="LLC30" s="197"/>
      <c r="LLD30" s="198"/>
      <c r="LLE30" s="199"/>
      <c r="LLF30" s="199"/>
      <c r="LLG30" s="195"/>
      <c r="LLH30" s="237"/>
      <c r="LLI30" s="238"/>
      <c r="LLJ30" s="202"/>
      <c r="LLK30" s="203"/>
      <c r="LLL30" s="203"/>
      <c r="LLM30" s="203"/>
      <c r="LLN30" s="203"/>
      <c r="LLO30" s="204"/>
      <c r="LLP30" s="189"/>
      <c r="LLQ30" s="190"/>
      <c r="LLR30" s="191"/>
      <c r="LLS30" s="192"/>
      <c r="LLT30" s="193"/>
      <c r="LLU30" s="192"/>
      <c r="LLV30" s="192"/>
      <c r="LLW30" s="197"/>
      <c r="LLX30" s="197"/>
      <c r="LLY30" s="195"/>
      <c r="LLZ30" s="196"/>
      <c r="LMA30" s="196"/>
      <c r="LMB30" s="196"/>
      <c r="LMC30" s="196"/>
      <c r="LMD30" s="196"/>
      <c r="LME30" s="196"/>
      <c r="LMF30" s="197"/>
      <c r="LMG30" s="198"/>
      <c r="LMH30" s="199"/>
      <c r="LMI30" s="199"/>
      <c r="LMJ30" s="195"/>
      <c r="LMK30" s="237"/>
      <c r="LML30" s="238"/>
      <c r="LMM30" s="202"/>
      <c r="LMN30" s="203"/>
      <c r="LMO30" s="203"/>
      <c r="LMP30" s="203"/>
      <c r="LMQ30" s="203"/>
      <c r="LMR30" s="204"/>
      <c r="LMS30" s="189"/>
      <c r="LMT30" s="190"/>
      <c r="LMU30" s="191"/>
      <c r="LMV30" s="192"/>
      <c r="LMW30" s="193"/>
      <c r="LMX30" s="192"/>
      <c r="LMY30" s="192"/>
      <c r="LMZ30" s="197"/>
      <c r="LNA30" s="197"/>
      <c r="LNB30" s="195"/>
      <c r="LNC30" s="196"/>
      <c r="LND30" s="196"/>
      <c r="LNE30" s="196"/>
      <c r="LNF30" s="196"/>
      <c r="LNG30" s="196"/>
      <c r="LNH30" s="196"/>
      <c r="LNI30" s="197"/>
      <c r="LNJ30" s="198"/>
      <c r="LNK30" s="199"/>
      <c r="LNL30" s="199"/>
      <c r="LNM30" s="195"/>
      <c r="LNN30" s="237"/>
      <c r="LNO30" s="238"/>
      <c r="LNP30" s="202"/>
      <c r="LNQ30" s="203"/>
      <c r="LNR30" s="203"/>
      <c r="LNS30" s="203"/>
      <c r="LNT30" s="203"/>
      <c r="LNU30" s="204"/>
      <c r="LNV30" s="189"/>
      <c r="LNW30" s="190"/>
      <c r="LNX30" s="191"/>
      <c r="LNY30" s="192"/>
      <c r="LNZ30" s="193"/>
      <c r="LOA30" s="192"/>
      <c r="LOB30" s="192"/>
      <c r="LOC30" s="197"/>
      <c r="LOD30" s="197"/>
      <c r="LOE30" s="195"/>
      <c r="LOF30" s="196"/>
      <c r="LOG30" s="196"/>
      <c r="LOH30" s="196"/>
      <c r="LOI30" s="196"/>
      <c r="LOJ30" s="196"/>
      <c r="LOK30" s="196"/>
      <c r="LOL30" s="197"/>
      <c r="LOM30" s="198"/>
      <c r="LON30" s="199"/>
      <c r="LOO30" s="199"/>
      <c r="LOP30" s="195"/>
      <c r="LOQ30" s="237"/>
      <c r="LOR30" s="238"/>
      <c r="LOS30" s="202"/>
      <c r="LOT30" s="203"/>
      <c r="LOU30" s="203"/>
      <c r="LOV30" s="203"/>
      <c r="LOW30" s="203"/>
      <c r="LOX30" s="204"/>
      <c r="LOY30" s="189"/>
      <c r="LOZ30" s="190"/>
      <c r="LPA30" s="191"/>
      <c r="LPB30" s="192"/>
      <c r="LPC30" s="193"/>
      <c r="LPD30" s="192"/>
      <c r="LPE30" s="192"/>
      <c r="LPF30" s="197"/>
      <c r="LPG30" s="197"/>
      <c r="LPH30" s="195"/>
      <c r="LPI30" s="196"/>
      <c r="LPJ30" s="196"/>
      <c r="LPK30" s="196"/>
      <c r="LPL30" s="196"/>
      <c r="LPM30" s="196"/>
      <c r="LPN30" s="196"/>
      <c r="LPO30" s="197"/>
      <c r="LPP30" s="198"/>
      <c r="LPQ30" s="199"/>
      <c r="LPR30" s="199"/>
      <c r="LPS30" s="195"/>
      <c r="LPT30" s="237"/>
      <c r="LPU30" s="238"/>
      <c r="LPV30" s="202"/>
      <c r="LPW30" s="203"/>
      <c r="LPX30" s="203"/>
      <c r="LPY30" s="203"/>
      <c r="LPZ30" s="203"/>
      <c r="LQA30" s="204"/>
      <c r="LQB30" s="189"/>
      <c r="LQC30" s="190"/>
      <c r="LQD30" s="191"/>
      <c r="LQE30" s="192"/>
      <c r="LQF30" s="193"/>
      <c r="LQG30" s="192"/>
      <c r="LQH30" s="192"/>
      <c r="LQI30" s="197"/>
      <c r="LQJ30" s="197"/>
      <c r="LQK30" s="195"/>
      <c r="LQL30" s="196"/>
      <c r="LQM30" s="196"/>
      <c r="LQN30" s="196"/>
      <c r="LQO30" s="196"/>
      <c r="LQP30" s="196"/>
      <c r="LQQ30" s="196"/>
      <c r="LQR30" s="197"/>
      <c r="LQS30" s="198"/>
      <c r="LQT30" s="199"/>
      <c r="LQU30" s="199"/>
      <c r="LQV30" s="195"/>
      <c r="LQW30" s="237"/>
      <c r="LQX30" s="238"/>
      <c r="LQY30" s="202"/>
      <c r="LQZ30" s="203"/>
      <c r="LRA30" s="203"/>
      <c r="LRB30" s="203"/>
      <c r="LRC30" s="203"/>
      <c r="LRD30" s="204"/>
      <c r="LRE30" s="189"/>
      <c r="LRF30" s="190"/>
      <c r="LRG30" s="191"/>
      <c r="LRH30" s="192"/>
      <c r="LRI30" s="193"/>
      <c r="LRJ30" s="192"/>
      <c r="LRK30" s="192"/>
      <c r="LRL30" s="197"/>
      <c r="LRM30" s="197"/>
      <c r="LRN30" s="195"/>
      <c r="LRO30" s="196"/>
      <c r="LRP30" s="196"/>
      <c r="LRQ30" s="196"/>
      <c r="LRR30" s="196"/>
      <c r="LRS30" s="196"/>
      <c r="LRT30" s="196"/>
      <c r="LRU30" s="197"/>
      <c r="LRV30" s="198"/>
      <c r="LRW30" s="199"/>
      <c r="LRX30" s="199"/>
      <c r="LRY30" s="195"/>
      <c r="LRZ30" s="237"/>
      <c r="LSA30" s="238"/>
      <c r="LSB30" s="202"/>
      <c r="LSC30" s="203"/>
      <c r="LSD30" s="203"/>
      <c r="LSE30" s="203"/>
      <c r="LSF30" s="203"/>
      <c r="LSG30" s="204"/>
      <c r="LSH30" s="189"/>
      <c r="LSI30" s="190"/>
      <c r="LSJ30" s="191"/>
      <c r="LSK30" s="192"/>
      <c r="LSL30" s="193"/>
      <c r="LSM30" s="192"/>
      <c r="LSN30" s="192"/>
      <c r="LSO30" s="197"/>
      <c r="LSP30" s="197"/>
      <c r="LSQ30" s="195"/>
      <c r="LSR30" s="196"/>
      <c r="LSS30" s="196"/>
      <c r="LST30" s="196"/>
      <c r="LSU30" s="196"/>
      <c r="LSV30" s="196"/>
      <c r="LSW30" s="196"/>
      <c r="LSX30" s="197"/>
      <c r="LSY30" s="198"/>
      <c r="LSZ30" s="199"/>
      <c r="LTA30" s="199"/>
      <c r="LTB30" s="195"/>
      <c r="LTC30" s="237"/>
      <c r="LTD30" s="238"/>
      <c r="LTE30" s="202"/>
      <c r="LTF30" s="203"/>
      <c r="LTG30" s="203"/>
      <c r="LTH30" s="203"/>
      <c r="LTI30" s="203"/>
      <c r="LTJ30" s="204"/>
      <c r="LTK30" s="189"/>
      <c r="LTL30" s="190"/>
      <c r="LTM30" s="191"/>
      <c r="LTN30" s="192"/>
      <c r="LTO30" s="193"/>
      <c r="LTP30" s="192"/>
      <c r="LTQ30" s="192"/>
      <c r="LTR30" s="197"/>
      <c r="LTS30" s="197"/>
      <c r="LTT30" s="195"/>
      <c r="LTU30" s="196"/>
      <c r="LTV30" s="196"/>
      <c r="LTW30" s="196"/>
      <c r="LTX30" s="196"/>
      <c r="LTY30" s="196"/>
      <c r="LTZ30" s="196"/>
      <c r="LUA30" s="197"/>
      <c r="LUB30" s="198"/>
      <c r="LUC30" s="199"/>
      <c r="LUD30" s="199"/>
      <c r="LUE30" s="195"/>
      <c r="LUF30" s="237"/>
      <c r="LUG30" s="238"/>
      <c r="LUH30" s="202"/>
      <c r="LUI30" s="203"/>
      <c r="LUJ30" s="203"/>
      <c r="LUK30" s="203"/>
      <c r="LUL30" s="203"/>
      <c r="LUM30" s="204"/>
      <c r="LUN30" s="189"/>
      <c r="LUO30" s="190"/>
      <c r="LUP30" s="191"/>
      <c r="LUQ30" s="192"/>
      <c r="LUR30" s="193"/>
      <c r="LUS30" s="192"/>
      <c r="LUT30" s="192"/>
      <c r="LUU30" s="197"/>
      <c r="LUV30" s="197"/>
      <c r="LUW30" s="195"/>
      <c r="LUX30" s="196"/>
      <c r="LUY30" s="196"/>
      <c r="LUZ30" s="196"/>
      <c r="LVA30" s="196"/>
      <c r="LVB30" s="196"/>
      <c r="LVC30" s="196"/>
      <c r="LVD30" s="197"/>
      <c r="LVE30" s="198"/>
      <c r="LVF30" s="199"/>
      <c r="LVG30" s="199"/>
      <c r="LVH30" s="195"/>
      <c r="LVI30" s="237"/>
      <c r="LVJ30" s="238"/>
      <c r="LVK30" s="202"/>
      <c r="LVL30" s="203"/>
      <c r="LVM30" s="203"/>
      <c r="LVN30" s="203"/>
      <c r="LVO30" s="203"/>
      <c r="LVP30" s="204"/>
      <c r="LVQ30" s="189"/>
      <c r="LVR30" s="190"/>
      <c r="LVS30" s="191"/>
      <c r="LVT30" s="192"/>
      <c r="LVU30" s="193"/>
      <c r="LVV30" s="192"/>
      <c r="LVW30" s="192"/>
      <c r="LVX30" s="197"/>
      <c r="LVY30" s="197"/>
      <c r="LVZ30" s="195"/>
      <c r="LWA30" s="196"/>
      <c r="LWB30" s="196"/>
      <c r="LWC30" s="196"/>
      <c r="LWD30" s="196"/>
      <c r="LWE30" s="196"/>
      <c r="LWF30" s="196"/>
      <c r="LWG30" s="197"/>
      <c r="LWH30" s="198"/>
      <c r="LWI30" s="199"/>
      <c r="LWJ30" s="199"/>
      <c r="LWK30" s="195"/>
      <c r="LWL30" s="237"/>
      <c r="LWM30" s="238"/>
      <c r="LWN30" s="202"/>
      <c r="LWO30" s="203"/>
      <c r="LWP30" s="203"/>
      <c r="LWQ30" s="203"/>
      <c r="LWR30" s="203"/>
      <c r="LWS30" s="204"/>
      <c r="LWT30" s="189"/>
      <c r="LWU30" s="190"/>
      <c r="LWV30" s="191"/>
      <c r="LWW30" s="192"/>
      <c r="LWX30" s="193"/>
      <c r="LWY30" s="192"/>
      <c r="LWZ30" s="192"/>
      <c r="LXA30" s="197"/>
      <c r="LXB30" s="197"/>
      <c r="LXC30" s="195"/>
      <c r="LXD30" s="196"/>
      <c r="LXE30" s="196"/>
      <c r="LXF30" s="196"/>
      <c r="LXG30" s="196"/>
      <c r="LXH30" s="196"/>
      <c r="LXI30" s="196"/>
      <c r="LXJ30" s="197"/>
      <c r="LXK30" s="198"/>
      <c r="LXL30" s="199"/>
      <c r="LXM30" s="199"/>
      <c r="LXN30" s="195"/>
      <c r="LXO30" s="237"/>
      <c r="LXP30" s="238"/>
      <c r="LXQ30" s="202"/>
      <c r="LXR30" s="203"/>
      <c r="LXS30" s="203"/>
      <c r="LXT30" s="203"/>
      <c r="LXU30" s="203"/>
      <c r="LXV30" s="204"/>
      <c r="LXW30" s="189"/>
      <c r="LXX30" s="190"/>
      <c r="LXY30" s="191"/>
      <c r="LXZ30" s="192"/>
      <c r="LYA30" s="193"/>
      <c r="LYB30" s="192"/>
      <c r="LYC30" s="192"/>
      <c r="LYD30" s="197"/>
      <c r="LYE30" s="197"/>
      <c r="LYF30" s="195"/>
      <c r="LYG30" s="196"/>
      <c r="LYH30" s="196"/>
      <c r="LYI30" s="196"/>
      <c r="LYJ30" s="196"/>
      <c r="LYK30" s="196"/>
      <c r="LYL30" s="196"/>
      <c r="LYM30" s="197"/>
      <c r="LYN30" s="198"/>
      <c r="LYO30" s="199"/>
      <c r="LYP30" s="199"/>
      <c r="LYQ30" s="195"/>
      <c r="LYR30" s="237"/>
      <c r="LYS30" s="238"/>
      <c r="LYT30" s="202"/>
      <c r="LYU30" s="203"/>
      <c r="LYV30" s="203"/>
      <c r="LYW30" s="203"/>
      <c r="LYX30" s="203"/>
      <c r="LYY30" s="204"/>
      <c r="LYZ30" s="189"/>
      <c r="LZA30" s="190"/>
      <c r="LZB30" s="191"/>
      <c r="LZC30" s="192"/>
      <c r="LZD30" s="193"/>
      <c r="LZE30" s="192"/>
      <c r="LZF30" s="192"/>
      <c r="LZG30" s="197"/>
      <c r="LZH30" s="197"/>
      <c r="LZI30" s="195"/>
      <c r="LZJ30" s="196"/>
      <c r="LZK30" s="196"/>
      <c r="LZL30" s="196"/>
      <c r="LZM30" s="196"/>
      <c r="LZN30" s="196"/>
      <c r="LZO30" s="196"/>
      <c r="LZP30" s="197"/>
      <c r="LZQ30" s="198"/>
      <c r="LZR30" s="199"/>
      <c r="LZS30" s="199"/>
      <c r="LZT30" s="195"/>
      <c r="LZU30" s="237"/>
      <c r="LZV30" s="238"/>
      <c r="LZW30" s="202"/>
      <c r="LZX30" s="203"/>
      <c r="LZY30" s="203"/>
      <c r="LZZ30" s="203"/>
      <c r="MAA30" s="203"/>
      <c r="MAB30" s="204"/>
      <c r="MAC30" s="189"/>
      <c r="MAD30" s="190"/>
      <c r="MAE30" s="191"/>
      <c r="MAF30" s="192"/>
      <c r="MAG30" s="193"/>
      <c r="MAH30" s="192"/>
      <c r="MAI30" s="192"/>
      <c r="MAJ30" s="197"/>
      <c r="MAK30" s="197"/>
      <c r="MAL30" s="195"/>
      <c r="MAM30" s="196"/>
      <c r="MAN30" s="196"/>
      <c r="MAO30" s="196"/>
      <c r="MAP30" s="196"/>
      <c r="MAQ30" s="196"/>
      <c r="MAR30" s="196"/>
      <c r="MAS30" s="197"/>
      <c r="MAT30" s="198"/>
      <c r="MAU30" s="199"/>
      <c r="MAV30" s="199"/>
      <c r="MAW30" s="195"/>
      <c r="MAX30" s="237"/>
      <c r="MAY30" s="238"/>
      <c r="MAZ30" s="202"/>
      <c r="MBA30" s="203"/>
      <c r="MBB30" s="203"/>
      <c r="MBC30" s="203"/>
      <c r="MBD30" s="203"/>
      <c r="MBE30" s="204"/>
      <c r="MBF30" s="189"/>
      <c r="MBG30" s="190"/>
      <c r="MBH30" s="191"/>
      <c r="MBI30" s="192"/>
      <c r="MBJ30" s="193"/>
      <c r="MBK30" s="192"/>
      <c r="MBL30" s="192"/>
      <c r="MBM30" s="197"/>
      <c r="MBN30" s="197"/>
      <c r="MBO30" s="195"/>
      <c r="MBP30" s="196"/>
      <c r="MBQ30" s="196"/>
      <c r="MBR30" s="196"/>
      <c r="MBS30" s="196"/>
      <c r="MBT30" s="196"/>
      <c r="MBU30" s="196"/>
      <c r="MBV30" s="197"/>
      <c r="MBW30" s="198"/>
      <c r="MBX30" s="199"/>
      <c r="MBY30" s="199"/>
      <c r="MBZ30" s="195"/>
      <c r="MCA30" s="237"/>
      <c r="MCB30" s="238"/>
      <c r="MCC30" s="202"/>
      <c r="MCD30" s="203"/>
      <c r="MCE30" s="203"/>
      <c r="MCF30" s="203"/>
      <c r="MCG30" s="203"/>
      <c r="MCH30" s="204"/>
      <c r="MCI30" s="189"/>
      <c r="MCJ30" s="190"/>
      <c r="MCK30" s="191"/>
      <c r="MCL30" s="192"/>
      <c r="MCM30" s="193"/>
      <c r="MCN30" s="192"/>
      <c r="MCO30" s="192"/>
      <c r="MCP30" s="197"/>
      <c r="MCQ30" s="197"/>
      <c r="MCR30" s="195"/>
      <c r="MCS30" s="196"/>
      <c r="MCT30" s="196"/>
      <c r="MCU30" s="196"/>
      <c r="MCV30" s="196"/>
      <c r="MCW30" s="196"/>
      <c r="MCX30" s="196"/>
      <c r="MCY30" s="197"/>
      <c r="MCZ30" s="198"/>
      <c r="MDA30" s="199"/>
      <c r="MDB30" s="199"/>
      <c r="MDC30" s="195"/>
      <c r="MDD30" s="237"/>
      <c r="MDE30" s="238"/>
      <c r="MDF30" s="202"/>
      <c r="MDG30" s="203"/>
      <c r="MDH30" s="203"/>
      <c r="MDI30" s="203"/>
      <c r="MDJ30" s="203"/>
      <c r="MDK30" s="204"/>
      <c r="MDL30" s="189"/>
      <c r="MDM30" s="190"/>
      <c r="MDN30" s="191"/>
      <c r="MDO30" s="192"/>
      <c r="MDP30" s="193"/>
      <c r="MDQ30" s="192"/>
      <c r="MDR30" s="192"/>
      <c r="MDS30" s="197"/>
      <c r="MDT30" s="197"/>
      <c r="MDU30" s="195"/>
      <c r="MDV30" s="196"/>
      <c r="MDW30" s="196"/>
      <c r="MDX30" s="196"/>
      <c r="MDY30" s="196"/>
      <c r="MDZ30" s="196"/>
      <c r="MEA30" s="196"/>
      <c r="MEB30" s="197"/>
      <c r="MEC30" s="198"/>
      <c r="MED30" s="199"/>
      <c r="MEE30" s="199"/>
      <c r="MEF30" s="195"/>
      <c r="MEG30" s="237"/>
      <c r="MEH30" s="238"/>
      <c r="MEI30" s="202"/>
      <c r="MEJ30" s="203"/>
      <c r="MEK30" s="203"/>
      <c r="MEL30" s="203"/>
      <c r="MEM30" s="203"/>
      <c r="MEN30" s="204"/>
      <c r="MEO30" s="189"/>
      <c r="MEP30" s="190"/>
      <c r="MEQ30" s="191"/>
      <c r="MER30" s="192"/>
      <c r="MES30" s="193"/>
      <c r="MET30" s="192"/>
      <c r="MEU30" s="192"/>
      <c r="MEV30" s="197"/>
      <c r="MEW30" s="197"/>
      <c r="MEX30" s="195"/>
      <c r="MEY30" s="196"/>
      <c r="MEZ30" s="196"/>
      <c r="MFA30" s="196"/>
      <c r="MFB30" s="196"/>
      <c r="MFC30" s="196"/>
      <c r="MFD30" s="196"/>
      <c r="MFE30" s="197"/>
      <c r="MFF30" s="198"/>
      <c r="MFG30" s="199"/>
      <c r="MFH30" s="199"/>
      <c r="MFI30" s="195"/>
      <c r="MFJ30" s="237"/>
      <c r="MFK30" s="238"/>
      <c r="MFL30" s="202"/>
      <c r="MFM30" s="203"/>
      <c r="MFN30" s="203"/>
      <c r="MFO30" s="203"/>
      <c r="MFP30" s="203"/>
      <c r="MFQ30" s="204"/>
      <c r="MFR30" s="189"/>
      <c r="MFS30" s="190"/>
      <c r="MFT30" s="191"/>
      <c r="MFU30" s="192"/>
      <c r="MFV30" s="193"/>
      <c r="MFW30" s="192"/>
      <c r="MFX30" s="192"/>
      <c r="MFY30" s="197"/>
      <c r="MFZ30" s="197"/>
      <c r="MGA30" s="195"/>
      <c r="MGB30" s="196"/>
      <c r="MGC30" s="196"/>
      <c r="MGD30" s="196"/>
      <c r="MGE30" s="196"/>
      <c r="MGF30" s="196"/>
      <c r="MGG30" s="196"/>
      <c r="MGH30" s="197"/>
      <c r="MGI30" s="198"/>
      <c r="MGJ30" s="199"/>
      <c r="MGK30" s="199"/>
      <c r="MGL30" s="195"/>
      <c r="MGM30" s="237"/>
      <c r="MGN30" s="238"/>
      <c r="MGO30" s="202"/>
      <c r="MGP30" s="203"/>
      <c r="MGQ30" s="203"/>
      <c r="MGR30" s="203"/>
      <c r="MGS30" s="203"/>
      <c r="MGT30" s="204"/>
      <c r="MGU30" s="189"/>
      <c r="MGV30" s="190"/>
      <c r="MGW30" s="191"/>
      <c r="MGX30" s="192"/>
      <c r="MGY30" s="193"/>
      <c r="MGZ30" s="192"/>
      <c r="MHA30" s="192"/>
      <c r="MHB30" s="197"/>
      <c r="MHC30" s="197"/>
      <c r="MHD30" s="195"/>
      <c r="MHE30" s="196"/>
      <c r="MHF30" s="196"/>
      <c r="MHG30" s="196"/>
      <c r="MHH30" s="196"/>
      <c r="MHI30" s="196"/>
      <c r="MHJ30" s="196"/>
      <c r="MHK30" s="197"/>
      <c r="MHL30" s="198"/>
      <c r="MHM30" s="199"/>
      <c r="MHN30" s="199"/>
      <c r="MHO30" s="195"/>
      <c r="MHP30" s="237"/>
      <c r="MHQ30" s="238"/>
      <c r="MHR30" s="202"/>
      <c r="MHS30" s="203"/>
      <c r="MHT30" s="203"/>
      <c r="MHU30" s="203"/>
      <c r="MHV30" s="203"/>
      <c r="MHW30" s="204"/>
      <c r="MHX30" s="189"/>
      <c r="MHY30" s="190"/>
      <c r="MHZ30" s="191"/>
      <c r="MIA30" s="192"/>
      <c r="MIB30" s="193"/>
      <c r="MIC30" s="192"/>
      <c r="MID30" s="192"/>
      <c r="MIE30" s="197"/>
      <c r="MIF30" s="197"/>
      <c r="MIG30" s="195"/>
      <c r="MIH30" s="196"/>
      <c r="MII30" s="196"/>
      <c r="MIJ30" s="196"/>
      <c r="MIK30" s="196"/>
      <c r="MIL30" s="196"/>
      <c r="MIM30" s="196"/>
      <c r="MIN30" s="197"/>
      <c r="MIO30" s="198"/>
      <c r="MIP30" s="199"/>
      <c r="MIQ30" s="199"/>
      <c r="MIR30" s="195"/>
      <c r="MIS30" s="237"/>
      <c r="MIT30" s="238"/>
      <c r="MIU30" s="202"/>
      <c r="MIV30" s="203"/>
      <c r="MIW30" s="203"/>
      <c r="MIX30" s="203"/>
      <c r="MIY30" s="203"/>
      <c r="MIZ30" s="204"/>
      <c r="MJA30" s="189"/>
      <c r="MJB30" s="190"/>
      <c r="MJC30" s="191"/>
      <c r="MJD30" s="192"/>
      <c r="MJE30" s="193"/>
      <c r="MJF30" s="192"/>
      <c r="MJG30" s="192"/>
      <c r="MJH30" s="197"/>
      <c r="MJI30" s="197"/>
      <c r="MJJ30" s="195"/>
      <c r="MJK30" s="196"/>
      <c r="MJL30" s="196"/>
      <c r="MJM30" s="196"/>
      <c r="MJN30" s="196"/>
      <c r="MJO30" s="196"/>
      <c r="MJP30" s="196"/>
      <c r="MJQ30" s="197"/>
      <c r="MJR30" s="198"/>
      <c r="MJS30" s="199"/>
      <c r="MJT30" s="199"/>
      <c r="MJU30" s="195"/>
      <c r="MJV30" s="237"/>
      <c r="MJW30" s="238"/>
      <c r="MJX30" s="202"/>
      <c r="MJY30" s="203"/>
      <c r="MJZ30" s="203"/>
      <c r="MKA30" s="203"/>
      <c r="MKB30" s="203"/>
      <c r="MKC30" s="204"/>
      <c r="MKD30" s="189"/>
      <c r="MKE30" s="190"/>
      <c r="MKF30" s="191"/>
      <c r="MKG30" s="192"/>
      <c r="MKH30" s="193"/>
      <c r="MKI30" s="192"/>
      <c r="MKJ30" s="192"/>
      <c r="MKK30" s="197"/>
      <c r="MKL30" s="197"/>
      <c r="MKM30" s="195"/>
      <c r="MKN30" s="196"/>
      <c r="MKO30" s="196"/>
      <c r="MKP30" s="196"/>
      <c r="MKQ30" s="196"/>
      <c r="MKR30" s="196"/>
      <c r="MKS30" s="196"/>
      <c r="MKT30" s="197"/>
      <c r="MKU30" s="198"/>
      <c r="MKV30" s="199"/>
      <c r="MKW30" s="199"/>
      <c r="MKX30" s="195"/>
      <c r="MKY30" s="237"/>
      <c r="MKZ30" s="238"/>
      <c r="MLA30" s="202"/>
      <c r="MLB30" s="203"/>
      <c r="MLC30" s="203"/>
      <c r="MLD30" s="203"/>
      <c r="MLE30" s="203"/>
      <c r="MLF30" s="204"/>
      <c r="MLG30" s="189"/>
      <c r="MLH30" s="190"/>
      <c r="MLI30" s="191"/>
      <c r="MLJ30" s="192"/>
      <c r="MLK30" s="193"/>
      <c r="MLL30" s="192"/>
      <c r="MLM30" s="192"/>
      <c r="MLN30" s="197"/>
      <c r="MLO30" s="197"/>
      <c r="MLP30" s="195"/>
      <c r="MLQ30" s="196"/>
      <c r="MLR30" s="196"/>
      <c r="MLS30" s="196"/>
      <c r="MLT30" s="196"/>
      <c r="MLU30" s="196"/>
      <c r="MLV30" s="196"/>
      <c r="MLW30" s="197"/>
      <c r="MLX30" s="198"/>
      <c r="MLY30" s="199"/>
      <c r="MLZ30" s="199"/>
      <c r="MMA30" s="195"/>
      <c r="MMB30" s="237"/>
      <c r="MMC30" s="238"/>
      <c r="MMD30" s="202"/>
      <c r="MME30" s="203"/>
      <c r="MMF30" s="203"/>
      <c r="MMG30" s="203"/>
      <c r="MMH30" s="203"/>
      <c r="MMI30" s="204"/>
      <c r="MMJ30" s="189"/>
      <c r="MMK30" s="190"/>
      <c r="MML30" s="191"/>
      <c r="MMM30" s="192"/>
      <c r="MMN30" s="193"/>
      <c r="MMO30" s="192"/>
      <c r="MMP30" s="192"/>
      <c r="MMQ30" s="197"/>
      <c r="MMR30" s="197"/>
      <c r="MMS30" s="195"/>
      <c r="MMT30" s="196"/>
      <c r="MMU30" s="196"/>
      <c r="MMV30" s="196"/>
      <c r="MMW30" s="196"/>
      <c r="MMX30" s="196"/>
      <c r="MMY30" s="196"/>
      <c r="MMZ30" s="197"/>
      <c r="MNA30" s="198"/>
      <c r="MNB30" s="199"/>
      <c r="MNC30" s="199"/>
      <c r="MND30" s="195"/>
      <c r="MNE30" s="237"/>
      <c r="MNF30" s="238"/>
      <c r="MNG30" s="202"/>
      <c r="MNH30" s="203"/>
      <c r="MNI30" s="203"/>
      <c r="MNJ30" s="203"/>
      <c r="MNK30" s="203"/>
      <c r="MNL30" s="204"/>
      <c r="MNM30" s="189"/>
      <c r="MNN30" s="190"/>
      <c r="MNO30" s="191"/>
      <c r="MNP30" s="192"/>
      <c r="MNQ30" s="193"/>
      <c r="MNR30" s="192"/>
      <c r="MNS30" s="192"/>
      <c r="MNT30" s="197"/>
      <c r="MNU30" s="197"/>
      <c r="MNV30" s="195"/>
      <c r="MNW30" s="196"/>
      <c r="MNX30" s="196"/>
      <c r="MNY30" s="196"/>
      <c r="MNZ30" s="196"/>
      <c r="MOA30" s="196"/>
      <c r="MOB30" s="196"/>
      <c r="MOC30" s="197"/>
      <c r="MOD30" s="198"/>
      <c r="MOE30" s="199"/>
      <c r="MOF30" s="199"/>
      <c r="MOG30" s="195"/>
      <c r="MOH30" s="237"/>
      <c r="MOI30" s="238"/>
      <c r="MOJ30" s="202"/>
      <c r="MOK30" s="203"/>
      <c r="MOL30" s="203"/>
      <c r="MOM30" s="203"/>
      <c r="MON30" s="203"/>
      <c r="MOO30" s="204"/>
      <c r="MOP30" s="189"/>
      <c r="MOQ30" s="190"/>
      <c r="MOR30" s="191"/>
      <c r="MOS30" s="192"/>
      <c r="MOT30" s="193"/>
      <c r="MOU30" s="192"/>
      <c r="MOV30" s="192"/>
      <c r="MOW30" s="197"/>
      <c r="MOX30" s="197"/>
      <c r="MOY30" s="195"/>
      <c r="MOZ30" s="196"/>
      <c r="MPA30" s="196"/>
      <c r="MPB30" s="196"/>
      <c r="MPC30" s="196"/>
      <c r="MPD30" s="196"/>
      <c r="MPE30" s="196"/>
      <c r="MPF30" s="197"/>
      <c r="MPG30" s="198"/>
      <c r="MPH30" s="199"/>
      <c r="MPI30" s="199"/>
      <c r="MPJ30" s="195"/>
      <c r="MPK30" s="237"/>
      <c r="MPL30" s="238"/>
      <c r="MPM30" s="202"/>
      <c r="MPN30" s="203"/>
      <c r="MPO30" s="203"/>
      <c r="MPP30" s="203"/>
      <c r="MPQ30" s="203"/>
      <c r="MPR30" s="204"/>
      <c r="MPS30" s="189"/>
      <c r="MPT30" s="190"/>
      <c r="MPU30" s="191"/>
      <c r="MPV30" s="192"/>
      <c r="MPW30" s="193"/>
      <c r="MPX30" s="192"/>
      <c r="MPY30" s="192"/>
      <c r="MPZ30" s="197"/>
      <c r="MQA30" s="197"/>
      <c r="MQB30" s="195"/>
      <c r="MQC30" s="196"/>
      <c r="MQD30" s="196"/>
      <c r="MQE30" s="196"/>
      <c r="MQF30" s="196"/>
      <c r="MQG30" s="196"/>
      <c r="MQH30" s="196"/>
      <c r="MQI30" s="197"/>
      <c r="MQJ30" s="198"/>
      <c r="MQK30" s="199"/>
      <c r="MQL30" s="199"/>
      <c r="MQM30" s="195"/>
      <c r="MQN30" s="237"/>
      <c r="MQO30" s="238"/>
      <c r="MQP30" s="202"/>
      <c r="MQQ30" s="203"/>
      <c r="MQR30" s="203"/>
      <c r="MQS30" s="203"/>
      <c r="MQT30" s="203"/>
      <c r="MQU30" s="204"/>
      <c r="MQV30" s="189"/>
      <c r="MQW30" s="190"/>
      <c r="MQX30" s="191"/>
      <c r="MQY30" s="192"/>
      <c r="MQZ30" s="193"/>
      <c r="MRA30" s="192"/>
      <c r="MRB30" s="192"/>
      <c r="MRC30" s="197"/>
      <c r="MRD30" s="197"/>
      <c r="MRE30" s="195"/>
      <c r="MRF30" s="196"/>
      <c r="MRG30" s="196"/>
      <c r="MRH30" s="196"/>
      <c r="MRI30" s="196"/>
      <c r="MRJ30" s="196"/>
      <c r="MRK30" s="196"/>
      <c r="MRL30" s="197"/>
      <c r="MRM30" s="198"/>
      <c r="MRN30" s="199"/>
      <c r="MRO30" s="199"/>
      <c r="MRP30" s="195"/>
      <c r="MRQ30" s="237"/>
      <c r="MRR30" s="238"/>
      <c r="MRS30" s="202"/>
      <c r="MRT30" s="203"/>
      <c r="MRU30" s="203"/>
      <c r="MRV30" s="203"/>
      <c r="MRW30" s="203"/>
      <c r="MRX30" s="204"/>
      <c r="MRY30" s="189"/>
      <c r="MRZ30" s="190"/>
      <c r="MSA30" s="191"/>
      <c r="MSB30" s="192"/>
      <c r="MSC30" s="193"/>
      <c r="MSD30" s="192"/>
      <c r="MSE30" s="192"/>
      <c r="MSF30" s="197"/>
      <c r="MSG30" s="197"/>
      <c r="MSH30" s="195"/>
      <c r="MSI30" s="196"/>
      <c r="MSJ30" s="196"/>
      <c r="MSK30" s="196"/>
      <c r="MSL30" s="196"/>
      <c r="MSM30" s="196"/>
      <c r="MSN30" s="196"/>
      <c r="MSO30" s="197"/>
      <c r="MSP30" s="198"/>
      <c r="MSQ30" s="199"/>
      <c r="MSR30" s="199"/>
      <c r="MSS30" s="195"/>
      <c r="MST30" s="237"/>
      <c r="MSU30" s="238"/>
      <c r="MSV30" s="202"/>
      <c r="MSW30" s="203"/>
      <c r="MSX30" s="203"/>
      <c r="MSY30" s="203"/>
      <c r="MSZ30" s="203"/>
      <c r="MTA30" s="204"/>
      <c r="MTB30" s="189"/>
      <c r="MTC30" s="190"/>
      <c r="MTD30" s="191"/>
      <c r="MTE30" s="192"/>
      <c r="MTF30" s="193"/>
      <c r="MTG30" s="192"/>
      <c r="MTH30" s="192"/>
      <c r="MTI30" s="197"/>
      <c r="MTJ30" s="197"/>
      <c r="MTK30" s="195"/>
      <c r="MTL30" s="196"/>
      <c r="MTM30" s="196"/>
      <c r="MTN30" s="196"/>
      <c r="MTO30" s="196"/>
      <c r="MTP30" s="196"/>
      <c r="MTQ30" s="196"/>
      <c r="MTR30" s="197"/>
      <c r="MTS30" s="198"/>
      <c r="MTT30" s="199"/>
      <c r="MTU30" s="199"/>
      <c r="MTV30" s="195"/>
      <c r="MTW30" s="237"/>
      <c r="MTX30" s="238"/>
      <c r="MTY30" s="202"/>
      <c r="MTZ30" s="203"/>
      <c r="MUA30" s="203"/>
      <c r="MUB30" s="203"/>
      <c r="MUC30" s="203"/>
      <c r="MUD30" s="204"/>
      <c r="MUE30" s="189"/>
      <c r="MUF30" s="190"/>
      <c r="MUG30" s="191"/>
      <c r="MUH30" s="192"/>
      <c r="MUI30" s="193"/>
      <c r="MUJ30" s="192"/>
      <c r="MUK30" s="192"/>
      <c r="MUL30" s="197"/>
      <c r="MUM30" s="197"/>
      <c r="MUN30" s="195"/>
      <c r="MUO30" s="196"/>
      <c r="MUP30" s="196"/>
      <c r="MUQ30" s="196"/>
      <c r="MUR30" s="196"/>
      <c r="MUS30" s="196"/>
      <c r="MUT30" s="196"/>
      <c r="MUU30" s="197"/>
      <c r="MUV30" s="198"/>
      <c r="MUW30" s="199"/>
      <c r="MUX30" s="199"/>
      <c r="MUY30" s="195"/>
      <c r="MUZ30" s="237"/>
      <c r="MVA30" s="238"/>
      <c r="MVB30" s="202"/>
      <c r="MVC30" s="203"/>
      <c r="MVD30" s="203"/>
      <c r="MVE30" s="203"/>
      <c r="MVF30" s="203"/>
      <c r="MVG30" s="204"/>
      <c r="MVH30" s="189"/>
      <c r="MVI30" s="190"/>
      <c r="MVJ30" s="191"/>
      <c r="MVK30" s="192"/>
      <c r="MVL30" s="193"/>
      <c r="MVM30" s="192"/>
      <c r="MVN30" s="192"/>
      <c r="MVO30" s="197"/>
      <c r="MVP30" s="197"/>
      <c r="MVQ30" s="195"/>
      <c r="MVR30" s="196"/>
      <c r="MVS30" s="196"/>
      <c r="MVT30" s="196"/>
      <c r="MVU30" s="196"/>
      <c r="MVV30" s="196"/>
      <c r="MVW30" s="196"/>
      <c r="MVX30" s="197"/>
      <c r="MVY30" s="198"/>
      <c r="MVZ30" s="199"/>
      <c r="MWA30" s="199"/>
      <c r="MWB30" s="195"/>
      <c r="MWC30" s="237"/>
      <c r="MWD30" s="238"/>
      <c r="MWE30" s="202"/>
      <c r="MWF30" s="203"/>
      <c r="MWG30" s="203"/>
      <c r="MWH30" s="203"/>
      <c r="MWI30" s="203"/>
      <c r="MWJ30" s="204"/>
      <c r="MWK30" s="189"/>
      <c r="MWL30" s="190"/>
      <c r="MWM30" s="191"/>
      <c r="MWN30" s="192"/>
      <c r="MWO30" s="193"/>
      <c r="MWP30" s="192"/>
      <c r="MWQ30" s="192"/>
      <c r="MWR30" s="197"/>
      <c r="MWS30" s="197"/>
      <c r="MWT30" s="195"/>
      <c r="MWU30" s="196"/>
      <c r="MWV30" s="196"/>
      <c r="MWW30" s="196"/>
      <c r="MWX30" s="196"/>
      <c r="MWY30" s="196"/>
      <c r="MWZ30" s="196"/>
      <c r="MXA30" s="197"/>
      <c r="MXB30" s="198"/>
      <c r="MXC30" s="199"/>
      <c r="MXD30" s="199"/>
      <c r="MXE30" s="195"/>
      <c r="MXF30" s="237"/>
      <c r="MXG30" s="238"/>
      <c r="MXH30" s="202"/>
      <c r="MXI30" s="203"/>
      <c r="MXJ30" s="203"/>
      <c r="MXK30" s="203"/>
      <c r="MXL30" s="203"/>
      <c r="MXM30" s="204"/>
      <c r="MXN30" s="189"/>
      <c r="MXO30" s="190"/>
      <c r="MXP30" s="191"/>
      <c r="MXQ30" s="192"/>
      <c r="MXR30" s="193"/>
      <c r="MXS30" s="192"/>
      <c r="MXT30" s="192"/>
      <c r="MXU30" s="197"/>
      <c r="MXV30" s="197"/>
      <c r="MXW30" s="195"/>
      <c r="MXX30" s="196"/>
      <c r="MXY30" s="196"/>
      <c r="MXZ30" s="196"/>
      <c r="MYA30" s="196"/>
      <c r="MYB30" s="196"/>
      <c r="MYC30" s="196"/>
      <c r="MYD30" s="197"/>
      <c r="MYE30" s="198"/>
      <c r="MYF30" s="199"/>
      <c r="MYG30" s="199"/>
      <c r="MYH30" s="195"/>
      <c r="MYI30" s="237"/>
      <c r="MYJ30" s="238"/>
      <c r="MYK30" s="202"/>
      <c r="MYL30" s="203"/>
      <c r="MYM30" s="203"/>
      <c r="MYN30" s="203"/>
      <c r="MYO30" s="203"/>
      <c r="MYP30" s="204"/>
      <c r="MYQ30" s="189"/>
      <c r="MYR30" s="190"/>
      <c r="MYS30" s="191"/>
      <c r="MYT30" s="192"/>
      <c r="MYU30" s="193"/>
      <c r="MYV30" s="192"/>
      <c r="MYW30" s="192"/>
      <c r="MYX30" s="197"/>
      <c r="MYY30" s="197"/>
      <c r="MYZ30" s="195"/>
      <c r="MZA30" s="196"/>
      <c r="MZB30" s="196"/>
      <c r="MZC30" s="196"/>
      <c r="MZD30" s="196"/>
      <c r="MZE30" s="196"/>
      <c r="MZF30" s="196"/>
      <c r="MZG30" s="197"/>
      <c r="MZH30" s="198"/>
      <c r="MZI30" s="199"/>
      <c r="MZJ30" s="199"/>
      <c r="MZK30" s="195"/>
      <c r="MZL30" s="237"/>
      <c r="MZM30" s="238"/>
      <c r="MZN30" s="202"/>
      <c r="MZO30" s="203"/>
      <c r="MZP30" s="203"/>
      <c r="MZQ30" s="203"/>
      <c r="MZR30" s="203"/>
      <c r="MZS30" s="204"/>
      <c r="MZT30" s="189"/>
      <c r="MZU30" s="190"/>
      <c r="MZV30" s="191"/>
      <c r="MZW30" s="192"/>
      <c r="MZX30" s="193"/>
      <c r="MZY30" s="192"/>
      <c r="MZZ30" s="192"/>
      <c r="NAA30" s="197"/>
      <c r="NAB30" s="197"/>
      <c r="NAC30" s="195"/>
      <c r="NAD30" s="196"/>
      <c r="NAE30" s="196"/>
      <c r="NAF30" s="196"/>
      <c r="NAG30" s="196"/>
      <c r="NAH30" s="196"/>
      <c r="NAI30" s="196"/>
      <c r="NAJ30" s="197"/>
      <c r="NAK30" s="198"/>
      <c r="NAL30" s="199"/>
      <c r="NAM30" s="199"/>
      <c r="NAN30" s="195"/>
      <c r="NAO30" s="237"/>
      <c r="NAP30" s="238"/>
      <c r="NAQ30" s="202"/>
      <c r="NAR30" s="203"/>
      <c r="NAS30" s="203"/>
      <c r="NAT30" s="203"/>
      <c r="NAU30" s="203"/>
      <c r="NAV30" s="204"/>
      <c r="NAW30" s="189"/>
      <c r="NAX30" s="190"/>
      <c r="NAY30" s="191"/>
      <c r="NAZ30" s="192"/>
      <c r="NBA30" s="193"/>
      <c r="NBB30" s="192"/>
      <c r="NBC30" s="192"/>
      <c r="NBD30" s="197"/>
      <c r="NBE30" s="197"/>
      <c r="NBF30" s="195"/>
      <c r="NBG30" s="196"/>
      <c r="NBH30" s="196"/>
      <c r="NBI30" s="196"/>
      <c r="NBJ30" s="196"/>
      <c r="NBK30" s="196"/>
      <c r="NBL30" s="196"/>
      <c r="NBM30" s="197"/>
      <c r="NBN30" s="198"/>
      <c r="NBO30" s="199"/>
      <c r="NBP30" s="199"/>
      <c r="NBQ30" s="195"/>
      <c r="NBR30" s="237"/>
      <c r="NBS30" s="238"/>
      <c r="NBT30" s="202"/>
      <c r="NBU30" s="203"/>
      <c r="NBV30" s="203"/>
      <c r="NBW30" s="203"/>
      <c r="NBX30" s="203"/>
      <c r="NBY30" s="204"/>
      <c r="NBZ30" s="189"/>
      <c r="NCA30" s="190"/>
      <c r="NCB30" s="191"/>
      <c r="NCC30" s="192"/>
      <c r="NCD30" s="193"/>
      <c r="NCE30" s="192"/>
      <c r="NCF30" s="192"/>
      <c r="NCG30" s="197"/>
      <c r="NCH30" s="197"/>
      <c r="NCI30" s="195"/>
      <c r="NCJ30" s="196"/>
      <c r="NCK30" s="196"/>
      <c r="NCL30" s="196"/>
      <c r="NCM30" s="196"/>
      <c r="NCN30" s="196"/>
      <c r="NCO30" s="196"/>
      <c r="NCP30" s="197"/>
      <c r="NCQ30" s="198"/>
      <c r="NCR30" s="199"/>
      <c r="NCS30" s="199"/>
      <c r="NCT30" s="195"/>
      <c r="NCU30" s="237"/>
      <c r="NCV30" s="238"/>
      <c r="NCW30" s="202"/>
      <c r="NCX30" s="203"/>
      <c r="NCY30" s="203"/>
      <c r="NCZ30" s="203"/>
      <c r="NDA30" s="203"/>
      <c r="NDB30" s="204"/>
      <c r="NDC30" s="189"/>
      <c r="NDD30" s="190"/>
      <c r="NDE30" s="191"/>
      <c r="NDF30" s="192"/>
      <c r="NDG30" s="193"/>
      <c r="NDH30" s="192"/>
      <c r="NDI30" s="192"/>
      <c r="NDJ30" s="197"/>
      <c r="NDK30" s="197"/>
      <c r="NDL30" s="195"/>
      <c r="NDM30" s="196"/>
      <c r="NDN30" s="196"/>
      <c r="NDO30" s="196"/>
      <c r="NDP30" s="196"/>
      <c r="NDQ30" s="196"/>
      <c r="NDR30" s="196"/>
      <c r="NDS30" s="197"/>
      <c r="NDT30" s="198"/>
      <c r="NDU30" s="199"/>
      <c r="NDV30" s="199"/>
      <c r="NDW30" s="195"/>
      <c r="NDX30" s="237"/>
      <c r="NDY30" s="238"/>
      <c r="NDZ30" s="202"/>
      <c r="NEA30" s="203"/>
      <c r="NEB30" s="203"/>
      <c r="NEC30" s="203"/>
      <c r="NED30" s="203"/>
      <c r="NEE30" s="204"/>
      <c r="NEF30" s="189"/>
      <c r="NEG30" s="190"/>
      <c r="NEH30" s="191"/>
      <c r="NEI30" s="192"/>
      <c r="NEJ30" s="193"/>
      <c r="NEK30" s="192"/>
      <c r="NEL30" s="192"/>
      <c r="NEM30" s="197"/>
      <c r="NEN30" s="197"/>
      <c r="NEO30" s="195"/>
      <c r="NEP30" s="196"/>
      <c r="NEQ30" s="196"/>
      <c r="NER30" s="196"/>
      <c r="NES30" s="196"/>
      <c r="NET30" s="196"/>
      <c r="NEU30" s="196"/>
      <c r="NEV30" s="197"/>
      <c r="NEW30" s="198"/>
      <c r="NEX30" s="199"/>
      <c r="NEY30" s="199"/>
      <c r="NEZ30" s="195"/>
      <c r="NFA30" s="237"/>
      <c r="NFB30" s="238"/>
      <c r="NFC30" s="202"/>
      <c r="NFD30" s="203"/>
      <c r="NFE30" s="203"/>
      <c r="NFF30" s="203"/>
      <c r="NFG30" s="203"/>
      <c r="NFH30" s="204"/>
      <c r="NFI30" s="189"/>
      <c r="NFJ30" s="190"/>
      <c r="NFK30" s="191"/>
      <c r="NFL30" s="192"/>
      <c r="NFM30" s="193"/>
      <c r="NFN30" s="192"/>
      <c r="NFO30" s="192"/>
      <c r="NFP30" s="197"/>
      <c r="NFQ30" s="197"/>
      <c r="NFR30" s="195"/>
      <c r="NFS30" s="196"/>
      <c r="NFT30" s="196"/>
      <c r="NFU30" s="196"/>
      <c r="NFV30" s="196"/>
      <c r="NFW30" s="196"/>
      <c r="NFX30" s="196"/>
      <c r="NFY30" s="197"/>
      <c r="NFZ30" s="198"/>
      <c r="NGA30" s="199"/>
      <c r="NGB30" s="199"/>
      <c r="NGC30" s="195"/>
      <c r="NGD30" s="237"/>
      <c r="NGE30" s="238"/>
      <c r="NGF30" s="202"/>
      <c r="NGG30" s="203"/>
      <c r="NGH30" s="203"/>
      <c r="NGI30" s="203"/>
      <c r="NGJ30" s="203"/>
      <c r="NGK30" s="204"/>
      <c r="NGL30" s="189"/>
      <c r="NGM30" s="190"/>
      <c r="NGN30" s="191"/>
      <c r="NGO30" s="192"/>
      <c r="NGP30" s="193"/>
      <c r="NGQ30" s="192"/>
      <c r="NGR30" s="192"/>
      <c r="NGS30" s="197"/>
      <c r="NGT30" s="197"/>
      <c r="NGU30" s="195"/>
      <c r="NGV30" s="196"/>
      <c r="NGW30" s="196"/>
      <c r="NGX30" s="196"/>
      <c r="NGY30" s="196"/>
      <c r="NGZ30" s="196"/>
      <c r="NHA30" s="196"/>
      <c r="NHB30" s="197"/>
      <c r="NHC30" s="198"/>
      <c r="NHD30" s="199"/>
      <c r="NHE30" s="199"/>
      <c r="NHF30" s="195"/>
      <c r="NHG30" s="237"/>
      <c r="NHH30" s="238"/>
      <c r="NHI30" s="202"/>
      <c r="NHJ30" s="203"/>
      <c r="NHK30" s="203"/>
      <c r="NHL30" s="203"/>
      <c r="NHM30" s="203"/>
      <c r="NHN30" s="204"/>
      <c r="NHO30" s="189"/>
      <c r="NHP30" s="190"/>
      <c r="NHQ30" s="191"/>
      <c r="NHR30" s="192"/>
      <c r="NHS30" s="193"/>
      <c r="NHT30" s="192"/>
      <c r="NHU30" s="192"/>
      <c r="NHV30" s="197"/>
      <c r="NHW30" s="197"/>
      <c r="NHX30" s="195"/>
      <c r="NHY30" s="196"/>
      <c r="NHZ30" s="196"/>
      <c r="NIA30" s="196"/>
      <c r="NIB30" s="196"/>
      <c r="NIC30" s="196"/>
      <c r="NID30" s="196"/>
      <c r="NIE30" s="197"/>
      <c r="NIF30" s="198"/>
      <c r="NIG30" s="199"/>
      <c r="NIH30" s="199"/>
      <c r="NII30" s="195"/>
      <c r="NIJ30" s="237"/>
      <c r="NIK30" s="238"/>
      <c r="NIL30" s="202"/>
      <c r="NIM30" s="203"/>
      <c r="NIN30" s="203"/>
      <c r="NIO30" s="203"/>
      <c r="NIP30" s="203"/>
      <c r="NIQ30" s="204"/>
      <c r="NIR30" s="189"/>
      <c r="NIS30" s="190"/>
      <c r="NIT30" s="191"/>
      <c r="NIU30" s="192"/>
      <c r="NIV30" s="193"/>
      <c r="NIW30" s="192"/>
      <c r="NIX30" s="192"/>
      <c r="NIY30" s="197"/>
      <c r="NIZ30" s="197"/>
      <c r="NJA30" s="195"/>
      <c r="NJB30" s="196"/>
      <c r="NJC30" s="196"/>
      <c r="NJD30" s="196"/>
      <c r="NJE30" s="196"/>
      <c r="NJF30" s="196"/>
      <c r="NJG30" s="196"/>
      <c r="NJH30" s="197"/>
      <c r="NJI30" s="198"/>
      <c r="NJJ30" s="199"/>
      <c r="NJK30" s="199"/>
      <c r="NJL30" s="195"/>
      <c r="NJM30" s="237"/>
      <c r="NJN30" s="238"/>
      <c r="NJO30" s="202"/>
      <c r="NJP30" s="203"/>
      <c r="NJQ30" s="203"/>
      <c r="NJR30" s="203"/>
      <c r="NJS30" s="203"/>
      <c r="NJT30" s="204"/>
      <c r="NJU30" s="189"/>
      <c r="NJV30" s="190"/>
      <c r="NJW30" s="191"/>
      <c r="NJX30" s="192"/>
      <c r="NJY30" s="193"/>
      <c r="NJZ30" s="192"/>
      <c r="NKA30" s="192"/>
      <c r="NKB30" s="197"/>
      <c r="NKC30" s="197"/>
      <c r="NKD30" s="195"/>
      <c r="NKE30" s="196"/>
      <c r="NKF30" s="196"/>
      <c r="NKG30" s="196"/>
      <c r="NKH30" s="196"/>
      <c r="NKI30" s="196"/>
      <c r="NKJ30" s="196"/>
      <c r="NKK30" s="197"/>
      <c r="NKL30" s="198"/>
      <c r="NKM30" s="199"/>
      <c r="NKN30" s="199"/>
      <c r="NKO30" s="195"/>
      <c r="NKP30" s="237"/>
      <c r="NKQ30" s="238"/>
      <c r="NKR30" s="202"/>
      <c r="NKS30" s="203"/>
      <c r="NKT30" s="203"/>
      <c r="NKU30" s="203"/>
      <c r="NKV30" s="203"/>
      <c r="NKW30" s="204"/>
      <c r="NKX30" s="189"/>
      <c r="NKY30" s="190"/>
      <c r="NKZ30" s="191"/>
      <c r="NLA30" s="192"/>
      <c r="NLB30" s="193"/>
      <c r="NLC30" s="192"/>
      <c r="NLD30" s="192"/>
      <c r="NLE30" s="197"/>
      <c r="NLF30" s="197"/>
      <c r="NLG30" s="195"/>
      <c r="NLH30" s="196"/>
      <c r="NLI30" s="196"/>
      <c r="NLJ30" s="196"/>
      <c r="NLK30" s="196"/>
      <c r="NLL30" s="196"/>
      <c r="NLM30" s="196"/>
      <c r="NLN30" s="197"/>
      <c r="NLO30" s="198"/>
      <c r="NLP30" s="199"/>
      <c r="NLQ30" s="199"/>
      <c r="NLR30" s="195"/>
      <c r="NLS30" s="237"/>
      <c r="NLT30" s="238"/>
      <c r="NLU30" s="202"/>
      <c r="NLV30" s="203"/>
      <c r="NLW30" s="203"/>
      <c r="NLX30" s="203"/>
      <c r="NLY30" s="203"/>
      <c r="NLZ30" s="204"/>
      <c r="NMA30" s="189"/>
      <c r="NMB30" s="190"/>
      <c r="NMC30" s="191"/>
      <c r="NMD30" s="192"/>
      <c r="NME30" s="193"/>
      <c r="NMF30" s="192"/>
      <c r="NMG30" s="192"/>
      <c r="NMH30" s="197"/>
      <c r="NMI30" s="197"/>
      <c r="NMJ30" s="195"/>
      <c r="NMK30" s="196"/>
      <c r="NML30" s="196"/>
      <c r="NMM30" s="196"/>
      <c r="NMN30" s="196"/>
      <c r="NMO30" s="196"/>
      <c r="NMP30" s="196"/>
      <c r="NMQ30" s="197"/>
      <c r="NMR30" s="198"/>
      <c r="NMS30" s="199"/>
      <c r="NMT30" s="199"/>
      <c r="NMU30" s="195"/>
      <c r="NMV30" s="237"/>
      <c r="NMW30" s="238"/>
      <c r="NMX30" s="202"/>
      <c r="NMY30" s="203"/>
      <c r="NMZ30" s="203"/>
      <c r="NNA30" s="203"/>
      <c r="NNB30" s="203"/>
      <c r="NNC30" s="204"/>
      <c r="NND30" s="189"/>
      <c r="NNE30" s="190"/>
      <c r="NNF30" s="191"/>
      <c r="NNG30" s="192"/>
      <c r="NNH30" s="193"/>
      <c r="NNI30" s="192"/>
      <c r="NNJ30" s="192"/>
      <c r="NNK30" s="197"/>
      <c r="NNL30" s="197"/>
      <c r="NNM30" s="195"/>
      <c r="NNN30" s="196"/>
      <c r="NNO30" s="196"/>
      <c r="NNP30" s="196"/>
      <c r="NNQ30" s="196"/>
      <c r="NNR30" s="196"/>
      <c r="NNS30" s="196"/>
      <c r="NNT30" s="197"/>
      <c r="NNU30" s="198"/>
      <c r="NNV30" s="199"/>
      <c r="NNW30" s="199"/>
      <c r="NNX30" s="195"/>
      <c r="NNY30" s="237"/>
      <c r="NNZ30" s="238"/>
      <c r="NOA30" s="202"/>
      <c r="NOB30" s="203"/>
      <c r="NOC30" s="203"/>
      <c r="NOD30" s="203"/>
      <c r="NOE30" s="203"/>
      <c r="NOF30" s="204"/>
      <c r="NOG30" s="189"/>
      <c r="NOH30" s="190"/>
      <c r="NOI30" s="191"/>
      <c r="NOJ30" s="192"/>
      <c r="NOK30" s="193"/>
      <c r="NOL30" s="192"/>
      <c r="NOM30" s="192"/>
      <c r="NON30" s="197"/>
      <c r="NOO30" s="197"/>
      <c r="NOP30" s="195"/>
      <c r="NOQ30" s="196"/>
      <c r="NOR30" s="196"/>
      <c r="NOS30" s="196"/>
      <c r="NOT30" s="196"/>
      <c r="NOU30" s="196"/>
      <c r="NOV30" s="196"/>
      <c r="NOW30" s="197"/>
      <c r="NOX30" s="198"/>
      <c r="NOY30" s="199"/>
      <c r="NOZ30" s="199"/>
      <c r="NPA30" s="195"/>
      <c r="NPB30" s="237"/>
      <c r="NPC30" s="238"/>
      <c r="NPD30" s="202"/>
      <c r="NPE30" s="203"/>
      <c r="NPF30" s="203"/>
      <c r="NPG30" s="203"/>
      <c r="NPH30" s="203"/>
      <c r="NPI30" s="204"/>
      <c r="NPJ30" s="189"/>
      <c r="NPK30" s="190"/>
      <c r="NPL30" s="191"/>
      <c r="NPM30" s="192"/>
      <c r="NPN30" s="193"/>
      <c r="NPO30" s="192"/>
      <c r="NPP30" s="192"/>
      <c r="NPQ30" s="197"/>
      <c r="NPR30" s="197"/>
      <c r="NPS30" s="195"/>
      <c r="NPT30" s="196"/>
      <c r="NPU30" s="196"/>
      <c r="NPV30" s="196"/>
      <c r="NPW30" s="196"/>
      <c r="NPX30" s="196"/>
      <c r="NPY30" s="196"/>
      <c r="NPZ30" s="197"/>
      <c r="NQA30" s="198"/>
      <c r="NQB30" s="199"/>
      <c r="NQC30" s="199"/>
      <c r="NQD30" s="195"/>
      <c r="NQE30" s="237"/>
      <c r="NQF30" s="238"/>
      <c r="NQG30" s="202"/>
      <c r="NQH30" s="203"/>
      <c r="NQI30" s="203"/>
      <c r="NQJ30" s="203"/>
      <c r="NQK30" s="203"/>
      <c r="NQL30" s="204"/>
      <c r="NQM30" s="189"/>
      <c r="NQN30" s="190"/>
      <c r="NQO30" s="191"/>
      <c r="NQP30" s="192"/>
      <c r="NQQ30" s="193"/>
      <c r="NQR30" s="192"/>
      <c r="NQS30" s="192"/>
      <c r="NQT30" s="197"/>
      <c r="NQU30" s="197"/>
      <c r="NQV30" s="195"/>
      <c r="NQW30" s="196"/>
      <c r="NQX30" s="196"/>
      <c r="NQY30" s="196"/>
      <c r="NQZ30" s="196"/>
      <c r="NRA30" s="196"/>
      <c r="NRB30" s="196"/>
      <c r="NRC30" s="197"/>
      <c r="NRD30" s="198"/>
      <c r="NRE30" s="199"/>
      <c r="NRF30" s="199"/>
      <c r="NRG30" s="195"/>
      <c r="NRH30" s="237"/>
      <c r="NRI30" s="238"/>
      <c r="NRJ30" s="202"/>
      <c r="NRK30" s="203"/>
      <c r="NRL30" s="203"/>
      <c r="NRM30" s="203"/>
      <c r="NRN30" s="203"/>
      <c r="NRO30" s="204"/>
      <c r="NRP30" s="189"/>
      <c r="NRQ30" s="190"/>
      <c r="NRR30" s="191"/>
      <c r="NRS30" s="192"/>
      <c r="NRT30" s="193"/>
      <c r="NRU30" s="192"/>
      <c r="NRV30" s="192"/>
      <c r="NRW30" s="197"/>
      <c r="NRX30" s="197"/>
      <c r="NRY30" s="195"/>
      <c r="NRZ30" s="196"/>
      <c r="NSA30" s="196"/>
      <c r="NSB30" s="196"/>
      <c r="NSC30" s="196"/>
      <c r="NSD30" s="196"/>
      <c r="NSE30" s="196"/>
      <c r="NSF30" s="197"/>
      <c r="NSG30" s="198"/>
      <c r="NSH30" s="199"/>
      <c r="NSI30" s="199"/>
      <c r="NSJ30" s="195"/>
      <c r="NSK30" s="237"/>
      <c r="NSL30" s="238"/>
      <c r="NSM30" s="202"/>
      <c r="NSN30" s="203"/>
      <c r="NSO30" s="203"/>
      <c r="NSP30" s="203"/>
      <c r="NSQ30" s="203"/>
      <c r="NSR30" s="204"/>
      <c r="NSS30" s="189"/>
      <c r="NST30" s="190"/>
      <c r="NSU30" s="191"/>
      <c r="NSV30" s="192"/>
      <c r="NSW30" s="193"/>
      <c r="NSX30" s="192"/>
      <c r="NSY30" s="192"/>
      <c r="NSZ30" s="197"/>
      <c r="NTA30" s="197"/>
      <c r="NTB30" s="195"/>
      <c r="NTC30" s="196"/>
      <c r="NTD30" s="196"/>
      <c r="NTE30" s="196"/>
      <c r="NTF30" s="196"/>
      <c r="NTG30" s="196"/>
      <c r="NTH30" s="196"/>
      <c r="NTI30" s="197"/>
      <c r="NTJ30" s="198"/>
      <c r="NTK30" s="199"/>
      <c r="NTL30" s="199"/>
      <c r="NTM30" s="195"/>
      <c r="NTN30" s="237"/>
      <c r="NTO30" s="238"/>
      <c r="NTP30" s="202"/>
      <c r="NTQ30" s="203"/>
      <c r="NTR30" s="203"/>
      <c r="NTS30" s="203"/>
      <c r="NTT30" s="203"/>
      <c r="NTU30" s="204"/>
      <c r="NTV30" s="189"/>
      <c r="NTW30" s="190"/>
      <c r="NTX30" s="191"/>
      <c r="NTY30" s="192"/>
      <c r="NTZ30" s="193"/>
      <c r="NUA30" s="192"/>
      <c r="NUB30" s="192"/>
      <c r="NUC30" s="197"/>
      <c r="NUD30" s="197"/>
      <c r="NUE30" s="195"/>
      <c r="NUF30" s="196"/>
      <c r="NUG30" s="196"/>
      <c r="NUH30" s="196"/>
      <c r="NUI30" s="196"/>
      <c r="NUJ30" s="196"/>
      <c r="NUK30" s="196"/>
      <c r="NUL30" s="197"/>
      <c r="NUM30" s="198"/>
      <c r="NUN30" s="199"/>
      <c r="NUO30" s="199"/>
      <c r="NUP30" s="195"/>
      <c r="NUQ30" s="237"/>
      <c r="NUR30" s="238"/>
      <c r="NUS30" s="202"/>
      <c r="NUT30" s="203"/>
      <c r="NUU30" s="203"/>
      <c r="NUV30" s="203"/>
      <c r="NUW30" s="203"/>
      <c r="NUX30" s="204"/>
      <c r="NUY30" s="189"/>
      <c r="NUZ30" s="190"/>
      <c r="NVA30" s="191"/>
      <c r="NVB30" s="192"/>
      <c r="NVC30" s="193"/>
      <c r="NVD30" s="192"/>
      <c r="NVE30" s="192"/>
      <c r="NVF30" s="197"/>
      <c r="NVG30" s="197"/>
      <c r="NVH30" s="195"/>
      <c r="NVI30" s="196"/>
      <c r="NVJ30" s="196"/>
      <c r="NVK30" s="196"/>
      <c r="NVL30" s="196"/>
      <c r="NVM30" s="196"/>
      <c r="NVN30" s="196"/>
      <c r="NVO30" s="197"/>
      <c r="NVP30" s="198"/>
      <c r="NVQ30" s="199"/>
      <c r="NVR30" s="199"/>
      <c r="NVS30" s="195"/>
      <c r="NVT30" s="237"/>
      <c r="NVU30" s="238"/>
      <c r="NVV30" s="202"/>
      <c r="NVW30" s="203"/>
      <c r="NVX30" s="203"/>
      <c r="NVY30" s="203"/>
      <c r="NVZ30" s="203"/>
      <c r="NWA30" s="204"/>
      <c r="NWB30" s="189"/>
      <c r="NWC30" s="190"/>
      <c r="NWD30" s="191"/>
      <c r="NWE30" s="192"/>
      <c r="NWF30" s="193"/>
      <c r="NWG30" s="192"/>
      <c r="NWH30" s="192"/>
      <c r="NWI30" s="197"/>
      <c r="NWJ30" s="197"/>
      <c r="NWK30" s="195"/>
      <c r="NWL30" s="196"/>
      <c r="NWM30" s="196"/>
      <c r="NWN30" s="196"/>
      <c r="NWO30" s="196"/>
      <c r="NWP30" s="196"/>
      <c r="NWQ30" s="196"/>
      <c r="NWR30" s="197"/>
      <c r="NWS30" s="198"/>
      <c r="NWT30" s="199"/>
      <c r="NWU30" s="199"/>
      <c r="NWV30" s="195"/>
      <c r="NWW30" s="237"/>
      <c r="NWX30" s="238"/>
      <c r="NWY30" s="202"/>
      <c r="NWZ30" s="203"/>
      <c r="NXA30" s="203"/>
      <c r="NXB30" s="203"/>
      <c r="NXC30" s="203"/>
      <c r="NXD30" s="204"/>
      <c r="NXE30" s="189"/>
      <c r="NXF30" s="190"/>
      <c r="NXG30" s="191"/>
      <c r="NXH30" s="192"/>
      <c r="NXI30" s="193"/>
      <c r="NXJ30" s="192"/>
      <c r="NXK30" s="192"/>
      <c r="NXL30" s="197"/>
      <c r="NXM30" s="197"/>
      <c r="NXN30" s="195"/>
      <c r="NXO30" s="196"/>
      <c r="NXP30" s="196"/>
      <c r="NXQ30" s="196"/>
      <c r="NXR30" s="196"/>
      <c r="NXS30" s="196"/>
      <c r="NXT30" s="196"/>
      <c r="NXU30" s="197"/>
      <c r="NXV30" s="198"/>
      <c r="NXW30" s="199"/>
      <c r="NXX30" s="199"/>
      <c r="NXY30" s="195"/>
      <c r="NXZ30" s="237"/>
      <c r="NYA30" s="238"/>
      <c r="NYB30" s="202"/>
      <c r="NYC30" s="203"/>
      <c r="NYD30" s="203"/>
      <c r="NYE30" s="203"/>
      <c r="NYF30" s="203"/>
      <c r="NYG30" s="204"/>
      <c r="NYH30" s="189"/>
      <c r="NYI30" s="190"/>
      <c r="NYJ30" s="191"/>
      <c r="NYK30" s="192"/>
      <c r="NYL30" s="193"/>
      <c r="NYM30" s="192"/>
      <c r="NYN30" s="192"/>
      <c r="NYO30" s="197"/>
      <c r="NYP30" s="197"/>
      <c r="NYQ30" s="195"/>
      <c r="NYR30" s="196"/>
      <c r="NYS30" s="196"/>
      <c r="NYT30" s="196"/>
      <c r="NYU30" s="196"/>
      <c r="NYV30" s="196"/>
      <c r="NYW30" s="196"/>
      <c r="NYX30" s="197"/>
      <c r="NYY30" s="198"/>
      <c r="NYZ30" s="199"/>
      <c r="NZA30" s="199"/>
      <c r="NZB30" s="195"/>
      <c r="NZC30" s="237"/>
      <c r="NZD30" s="238"/>
      <c r="NZE30" s="202"/>
      <c r="NZF30" s="203"/>
      <c r="NZG30" s="203"/>
      <c r="NZH30" s="203"/>
      <c r="NZI30" s="203"/>
      <c r="NZJ30" s="204"/>
      <c r="NZK30" s="189"/>
      <c r="NZL30" s="190"/>
      <c r="NZM30" s="191"/>
      <c r="NZN30" s="192"/>
      <c r="NZO30" s="193"/>
      <c r="NZP30" s="192"/>
      <c r="NZQ30" s="192"/>
      <c r="NZR30" s="197"/>
      <c r="NZS30" s="197"/>
      <c r="NZT30" s="195"/>
      <c r="NZU30" s="196"/>
      <c r="NZV30" s="196"/>
      <c r="NZW30" s="196"/>
      <c r="NZX30" s="196"/>
      <c r="NZY30" s="196"/>
      <c r="NZZ30" s="196"/>
      <c r="OAA30" s="197"/>
      <c r="OAB30" s="198"/>
      <c r="OAC30" s="199"/>
      <c r="OAD30" s="199"/>
      <c r="OAE30" s="195"/>
      <c r="OAF30" s="237"/>
      <c r="OAG30" s="238"/>
      <c r="OAH30" s="202"/>
      <c r="OAI30" s="203"/>
      <c r="OAJ30" s="203"/>
      <c r="OAK30" s="203"/>
      <c r="OAL30" s="203"/>
      <c r="OAM30" s="204"/>
      <c r="OAN30" s="189"/>
      <c r="OAO30" s="190"/>
      <c r="OAP30" s="191"/>
      <c r="OAQ30" s="192"/>
      <c r="OAR30" s="193"/>
      <c r="OAS30" s="192"/>
      <c r="OAT30" s="192"/>
      <c r="OAU30" s="197"/>
      <c r="OAV30" s="197"/>
      <c r="OAW30" s="195"/>
      <c r="OAX30" s="196"/>
      <c r="OAY30" s="196"/>
      <c r="OAZ30" s="196"/>
      <c r="OBA30" s="196"/>
      <c r="OBB30" s="196"/>
      <c r="OBC30" s="196"/>
      <c r="OBD30" s="197"/>
      <c r="OBE30" s="198"/>
      <c r="OBF30" s="199"/>
      <c r="OBG30" s="199"/>
      <c r="OBH30" s="195"/>
      <c r="OBI30" s="237"/>
      <c r="OBJ30" s="238"/>
      <c r="OBK30" s="202"/>
      <c r="OBL30" s="203"/>
      <c r="OBM30" s="203"/>
      <c r="OBN30" s="203"/>
      <c r="OBO30" s="203"/>
      <c r="OBP30" s="204"/>
      <c r="OBQ30" s="189"/>
      <c r="OBR30" s="190"/>
      <c r="OBS30" s="191"/>
      <c r="OBT30" s="192"/>
      <c r="OBU30" s="193"/>
      <c r="OBV30" s="192"/>
      <c r="OBW30" s="192"/>
      <c r="OBX30" s="197"/>
      <c r="OBY30" s="197"/>
      <c r="OBZ30" s="195"/>
      <c r="OCA30" s="196"/>
      <c r="OCB30" s="196"/>
      <c r="OCC30" s="196"/>
      <c r="OCD30" s="196"/>
      <c r="OCE30" s="196"/>
      <c r="OCF30" s="196"/>
      <c r="OCG30" s="197"/>
      <c r="OCH30" s="198"/>
      <c r="OCI30" s="199"/>
      <c r="OCJ30" s="199"/>
      <c r="OCK30" s="195"/>
      <c r="OCL30" s="237"/>
      <c r="OCM30" s="238"/>
      <c r="OCN30" s="202"/>
      <c r="OCO30" s="203"/>
      <c r="OCP30" s="203"/>
      <c r="OCQ30" s="203"/>
      <c r="OCR30" s="203"/>
      <c r="OCS30" s="204"/>
      <c r="OCT30" s="189"/>
      <c r="OCU30" s="190"/>
      <c r="OCV30" s="191"/>
      <c r="OCW30" s="192"/>
      <c r="OCX30" s="193"/>
      <c r="OCY30" s="192"/>
      <c r="OCZ30" s="192"/>
      <c r="ODA30" s="197"/>
      <c r="ODB30" s="197"/>
      <c r="ODC30" s="195"/>
      <c r="ODD30" s="196"/>
      <c r="ODE30" s="196"/>
      <c r="ODF30" s="196"/>
      <c r="ODG30" s="196"/>
      <c r="ODH30" s="196"/>
      <c r="ODI30" s="196"/>
      <c r="ODJ30" s="197"/>
      <c r="ODK30" s="198"/>
      <c r="ODL30" s="199"/>
      <c r="ODM30" s="199"/>
      <c r="ODN30" s="195"/>
      <c r="ODO30" s="237"/>
      <c r="ODP30" s="238"/>
      <c r="ODQ30" s="202"/>
      <c r="ODR30" s="203"/>
      <c r="ODS30" s="203"/>
      <c r="ODT30" s="203"/>
      <c r="ODU30" s="203"/>
      <c r="ODV30" s="204"/>
      <c r="ODW30" s="189"/>
      <c r="ODX30" s="190"/>
      <c r="ODY30" s="191"/>
      <c r="ODZ30" s="192"/>
      <c r="OEA30" s="193"/>
      <c r="OEB30" s="192"/>
      <c r="OEC30" s="192"/>
      <c r="OED30" s="197"/>
      <c r="OEE30" s="197"/>
      <c r="OEF30" s="195"/>
      <c r="OEG30" s="196"/>
      <c r="OEH30" s="196"/>
      <c r="OEI30" s="196"/>
      <c r="OEJ30" s="196"/>
      <c r="OEK30" s="196"/>
      <c r="OEL30" s="196"/>
      <c r="OEM30" s="197"/>
      <c r="OEN30" s="198"/>
      <c r="OEO30" s="199"/>
      <c r="OEP30" s="199"/>
      <c r="OEQ30" s="195"/>
      <c r="OER30" s="237"/>
      <c r="OES30" s="238"/>
      <c r="OET30" s="202"/>
      <c r="OEU30" s="203"/>
      <c r="OEV30" s="203"/>
      <c r="OEW30" s="203"/>
      <c r="OEX30" s="203"/>
      <c r="OEY30" s="204"/>
      <c r="OEZ30" s="189"/>
      <c r="OFA30" s="190"/>
      <c r="OFB30" s="191"/>
      <c r="OFC30" s="192"/>
      <c r="OFD30" s="193"/>
      <c r="OFE30" s="192"/>
      <c r="OFF30" s="192"/>
      <c r="OFG30" s="197"/>
      <c r="OFH30" s="197"/>
      <c r="OFI30" s="195"/>
      <c r="OFJ30" s="196"/>
      <c r="OFK30" s="196"/>
      <c r="OFL30" s="196"/>
      <c r="OFM30" s="196"/>
      <c r="OFN30" s="196"/>
      <c r="OFO30" s="196"/>
      <c r="OFP30" s="197"/>
      <c r="OFQ30" s="198"/>
      <c r="OFR30" s="199"/>
      <c r="OFS30" s="199"/>
      <c r="OFT30" s="195"/>
      <c r="OFU30" s="237"/>
      <c r="OFV30" s="238"/>
      <c r="OFW30" s="202"/>
      <c r="OFX30" s="203"/>
      <c r="OFY30" s="203"/>
      <c r="OFZ30" s="203"/>
      <c r="OGA30" s="203"/>
      <c r="OGB30" s="204"/>
      <c r="OGC30" s="189"/>
      <c r="OGD30" s="190"/>
      <c r="OGE30" s="191"/>
      <c r="OGF30" s="192"/>
      <c r="OGG30" s="193"/>
      <c r="OGH30" s="192"/>
      <c r="OGI30" s="192"/>
      <c r="OGJ30" s="197"/>
      <c r="OGK30" s="197"/>
      <c r="OGL30" s="195"/>
      <c r="OGM30" s="196"/>
      <c r="OGN30" s="196"/>
      <c r="OGO30" s="196"/>
      <c r="OGP30" s="196"/>
      <c r="OGQ30" s="196"/>
      <c r="OGR30" s="196"/>
      <c r="OGS30" s="197"/>
      <c r="OGT30" s="198"/>
      <c r="OGU30" s="199"/>
      <c r="OGV30" s="199"/>
      <c r="OGW30" s="195"/>
      <c r="OGX30" s="237"/>
      <c r="OGY30" s="238"/>
      <c r="OGZ30" s="202"/>
      <c r="OHA30" s="203"/>
      <c r="OHB30" s="203"/>
      <c r="OHC30" s="203"/>
      <c r="OHD30" s="203"/>
      <c r="OHE30" s="204"/>
      <c r="OHF30" s="189"/>
      <c r="OHG30" s="190"/>
      <c r="OHH30" s="191"/>
      <c r="OHI30" s="192"/>
      <c r="OHJ30" s="193"/>
      <c r="OHK30" s="192"/>
      <c r="OHL30" s="192"/>
      <c r="OHM30" s="197"/>
      <c r="OHN30" s="197"/>
      <c r="OHO30" s="195"/>
      <c r="OHP30" s="196"/>
      <c r="OHQ30" s="196"/>
      <c r="OHR30" s="196"/>
      <c r="OHS30" s="196"/>
      <c r="OHT30" s="196"/>
      <c r="OHU30" s="196"/>
      <c r="OHV30" s="197"/>
      <c r="OHW30" s="198"/>
      <c r="OHX30" s="199"/>
      <c r="OHY30" s="199"/>
      <c r="OHZ30" s="195"/>
      <c r="OIA30" s="237"/>
      <c r="OIB30" s="238"/>
      <c r="OIC30" s="202"/>
      <c r="OID30" s="203"/>
      <c r="OIE30" s="203"/>
      <c r="OIF30" s="203"/>
      <c r="OIG30" s="203"/>
      <c r="OIH30" s="204"/>
      <c r="OII30" s="189"/>
      <c r="OIJ30" s="190"/>
      <c r="OIK30" s="191"/>
      <c r="OIL30" s="192"/>
      <c r="OIM30" s="193"/>
      <c r="OIN30" s="192"/>
      <c r="OIO30" s="192"/>
      <c r="OIP30" s="197"/>
      <c r="OIQ30" s="197"/>
      <c r="OIR30" s="195"/>
      <c r="OIS30" s="196"/>
      <c r="OIT30" s="196"/>
      <c r="OIU30" s="196"/>
      <c r="OIV30" s="196"/>
      <c r="OIW30" s="196"/>
      <c r="OIX30" s="196"/>
      <c r="OIY30" s="197"/>
      <c r="OIZ30" s="198"/>
      <c r="OJA30" s="199"/>
      <c r="OJB30" s="199"/>
      <c r="OJC30" s="195"/>
      <c r="OJD30" s="237"/>
      <c r="OJE30" s="238"/>
      <c r="OJF30" s="202"/>
      <c r="OJG30" s="203"/>
      <c r="OJH30" s="203"/>
      <c r="OJI30" s="203"/>
      <c r="OJJ30" s="203"/>
      <c r="OJK30" s="204"/>
      <c r="OJL30" s="189"/>
      <c r="OJM30" s="190"/>
      <c r="OJN30" s="191"/>
      <c r="OJO30" s="192"/>
      <c r="OJP30" s="193"/>
      <c r="OJQ30" s="192"/>
      <c r="OJR30" s="192"/>
      <c r="OJS30" s="197"/>
      <c r="OJT30" s="197"/>
      <c r="OJU30" s="195"/>
      <c r="OJV30" s="196"/>
      <c r="OJW30" s="196"/>
      <c r="OJX30" s="196"/>
      <c r="OJY30" s="196"/>
      <c r="OJZ30" s="196"/>
      <c r="OKA30" s="196"/>
      <c r="OKB30" s="197"/>
      <c r="OKC30" s="198"/>
      <c r="OKD30" s="199"/>
      <c r="OKE30" s="199"/>
      <c r="OKF30" s="195"/>
      <c r="OKG30" s="237"/>
      <c r="OKH30" s="238"/>
      <c r="OKI30" s="202"/>
      <c r="OKJ30" s="203"/>
      <c r="OKK30" s="203"/>
      <c r="OKL30" s="203"/>
      <c r="OKM30" s="203"/>
      <c r="OKN30" s="204"/>
      <c r="OKO30" s="189"/>
      <c r="OKP30" s="190"/>
      <c r="OKQ30" s="191"/>
      <c r="OKR30" s="192"/>
      <c r="OKS30" s="193"/>
      <c r="OKT30" s="192"/>
      <c r="OKU30" s="192"/>
      <c r="OKV30" s="197"/>
      <c r="OKW30" s="197"/>
      <c r="OKX30" s="195"/>
      <c r="OKY30" s="196"/>
      <c r="OKZ30" s="196"/>
      <c r="OLA30" s="196"/>
      <c r="OLB30" s="196"/>
      <c r="OLC30" s="196"/>
      <c r="OLD30" s="196"/>
      <c r="OLE30" s="197"/>
      <c r="OLF30" s="198"/>
      <c r="OLG30" s="199"/>
      <c r="OLH30" s="199"/>
      <c r="OLI30" s="195"/>
      <c r="OLJ30" s="237"/>
      <c r="OLK30" s="238"/>
      <c r="OLL30" s="202"/>
      <c r="OLM30" s="203"/>
      <c r="OLN30" s="203"/>
      <c r="OLO30" s="203"/>
      <c r="OLP30" s="203"/>
      <c r="OLQ30" s="204"/>
      <c r="OLR30" s="189"/>
      <c r="OLS30" s="190"/>
      <c r="OLT30" s="191"/>
      <c r="OLU30" s="192"/>
      <c r="OLV30" s="193"/>
      <c r="OLW30" s="192"/>
      <c r="OLX30" s="192"/>
      <c r="OLY30" s="197"/>
      <c r="OLZ30" s="197"/>
      <c r="OMA30" s="195"/>
      <c r="OMB30" s="196"/>
      <c r="OMC30" s="196"/>
      <c r="OMD30" s="196"/>
      <c r="OME30" s="196"/>
      <c r="OMF30" s="196"/>
      <c r="OMG30" s="196"/>
      <c r="OMH30" s="197"/>
      <c r="OMI30" s="198"/>
      <c r="OMJ30" s="199"/>
      <c r="OMK30" s="199"/>
      <c r="OML30" s="195"/>
      <c r="OMM30" s="237"/>
      <c r="OMN30" s="238"/>
      <c r="OMO30" s="202"/>
      <c r="OMP30" s="203"/>
      <c r="OMQ30" s="203"/>
      <c r="OMR30" s="203"/>
      <c r="OMS30" s="203"/>
      <c r="OMT30" s="204"/>
      <c r="OMU30" s="189"/>
      <c r="OMV30" s="190"/>
      <c r="OMW30" s="191"/>
      <c r="OMX30" s="192"/>
      <c r="OMY30" s="193"/>
      <c r="OMZ30" s="192"/>
      <c r="ONA30" s="192"/>
      <c r="ONB30" s="197"/>
      <c r="ONC30" s="197"/>
      <c r="OND30" s="195"/>
      <c r="ONE30" s="196"/>
      <c r="ONF30" s="196"/>
      <c r="ONG30" s="196"/>
      <c r="ONH30" s="196"/>
      <c r="ONI30" s="196"/>
      <c r="ONJ30" s="196"/>
      <c r="ONK30" s="197"/>
      <c r="ONL30" s="198"/>
      <c r="ONM30" s="199"/>
      <c r="ONN30" s="199"/>
      <c r="ONO30" s="195"/>
      <c r="ONP30" s="237"/>
      <c r="ONQ30" s="238"/>
      <c r="ONR30" s="202"/>
      <c r="ONS30" s="203"/>
      <c r="ONT30" s="203"/>
      <c r="ONU30" s="203"/>
      <c r="ONV30" s="203"/>
      <c r="ONW30" s="204"/>
      <c r="ONX30" s="189"/>
      <c r="ONY30" s="190"/>
      <c r="ONZ30" s="191"/>
      <c r="OOA30" s="192"/>
      <c r="OOB30" s="193"/>
      <c r="OOC30" s="192"/>
      <c r="OOD30" s="192"/>
      <c r="OOE30" s="197"/>
      <c r="OOF30" s="197"/>
      <c r="OOG30" s="195"/>
      <c r="OOH30" s="196"/>
      <c r="OOI30" s="196"/>
      <c r="OOJ30" s="196"/>
      <c r="OOK30" s="196"/>
      <c r="OOL30" s="196"/>
      <c r="OOM30" s="196"/>
      <c r="OON30" s="197"/>
      <c r="OOO30" s="198"/>
      <c r="OOP30" s="199"/>
      <c r="OOQ30" s="199"/>
      <c r="OOR30" s="195"/>
      <c r="OOS30" s="237"/>
      <c r="OOT30" s="238"/>
      <c r="OOU30" s="202"/>
      <c r="OOV30" s="203"/>
      <c r="OOW30" s="203"/>
      <c r="OOX30" s="203"/>
      <c r="OOY30" s="203"/>
      <c r="OOZ30" s="204"/>
      <c r="OPA30" s="189"/>
      <c r="OPB30" s="190"/>
      <c r="OPC30" s="191"/>
      <c r="OPD30" s="192"/>
      <c r="OPE30" s="193"/>
      <c r="OPF30" s="192"/>
      <c r="OPG30" s="192"/>
      <c r="OPH30" s="197"/>
      <c r="OPI30" s="197"/>
      <c r="OPJ30" s="195"/>
      <c r="OPK30" s="196"/>
      <c r="OPL30" s="196"/>
      <c r="OPM30" s="196"/>
      <c r="OPN30" s="196"/>
      <c r="OPO30" s="196"/>
      <c r="OPP30" s="196"/>
      <c r="OPQ30" s="197"/>
      <c r="OPR30" s="198"/>
      <c r="OPS30" s="199"/>
      <c r="OPT30" s="199"/>
      <c r="OPU30" s="195"/>
      <c r="OPV30" s="237"/>
      <c r="OPW30" s="238"/>
      <c r="OPX30" s="202"/>
      <c r="OPY30" s="203"/>
      <c r="OPZ30" s="203"/>
      <c r="OQA30" s="203"/>
      <c r="OQB30" s="203"/>
      <c r="OQC30" s="204"/>
      <c r="OQD30" s="189"/>
      <c r="OQE30" s="190"/>
      <c r="OQF30" s="191"/>
      <c r="OQG30" s="192"/>
      <c r="OQH30" s="193"/>
      <c r="OQI30" s="192"/>
      <c r="OQJ30" s="192"/>
      <c r="OQK30" s="197"/>
      <c r="OQL30" s="197"/>
      <c r="OQM30" s="195"/>
      <c r="OQN30" s="196"/>
      <c r="OQO30" s="196"/>
      <c r="OQP30" s="196"/>
      <c r="OQQ30" s="196"/>
      <c r="OQR30" s="196"/>
      <c r="OQS30" s="196"/>
      <c r="OQT30" s="197"/>
      <c r="OQU30" s="198"/>
      <c r="OQV30" s="199"/>
      <c r="OQW30" s="199"/>
      <c r="OQX30" s="195"/>
      <c r="OQY30" s="237"/>
      <c r="OQZ30" s="238"/>
      <c r="ORA30" s="202"/>
      <c r="ORB30" s="203"/>
      <c r="ORC30" s="203"/>
      <c r="ORD30" s="203"/>
      <c r="ORE30" s="203"/>
      <c r="ORF30" s="204"/>
      <c r="ORG30" s="189"/>
      <c r="ORH30" s="190"/>
      <c r="ORI30" s="191"/>
      <c r="ORJ30" s="192"/>
      <c r="ORK30" s="193"/>
      <c r="ORL30" s="192"/>
      <c r="ORM30" s="192"/>
      <c r="ORN30" s="197"/>
      <c r="ORO30" s="197"/>
      <c r="ORP30" s="195"/>
      <c r="ORQ30" s="196"/>
      <c r="ORR30" s="196"/>
      <c r="ORS30" s="196"/>
      <c r="ORT30" s="196"/>
      <c r="ORU30" s="196"/>
      <c r="ORV30" s="196"/>
      <c r="ORW30" s="197"/>
      <c r="ORX30" s="198"/>
      <c r="ORY30" s="199"/>
      <c r="ORZ30" s="199"/>
      <c r="OSA30" s="195"/>
      <c r="OSB30" s="237"/>
      <c r="OSC30" s="238"/>
      <c r="OSD30" s="202"/>
      <c r="OSE30" s="203"/>
      <c r="OSF30" s="203"/>
      <c r="OSG30" s="203"/>
      <c r="OSH30" s="203"/>
      <c r="OSI30" s="204"/>
      <c r="OSJ30" s="189"/>
      <c r="OSK30" s="190"/>
      <c r="OSL30" s="191"/>
      <c r="OSM30" s="192"/>
      <c r="OSN30" s="193"/>
      <c r="OSO30" s="192"/>
      <c r="OSP30" s="192"/>
      <c r="OSQ30" s="197"/>
      <c r="OSR30" s="197"/>
      <c r="OSS30" s="195"/>
      <c r="OST30" s="196"/>
      <c r="OSU30" s="196"/>
      <c r="OSV30" s="196"/>
      <c r="OSW30" s="196"/>
      <c r="OSX30" s="196"/>
      <c r="OSY30" s="196"/>
      <c r="OSZ30" s="197"/>
      <c r="OTA30" s="198"/>
      <c r="OTB30" s="199"/>
      <c r="OTC30" s="199"/>
      <c r="OTD30" s="195"/>
      <c r="OTE30" s="237"/>
      <c r="OTF30" s="238"/>
      <c r="OTG30" s="202"/>
      <c r="OTH30" s="203"/>
      <c r="OTI30" s="203"/>
      <c r="OTJ30" s="203"/>
      <c r="OTK30" s="203"/>
      <c r="OTL30" s="204"/>
      <c r="OTM30" s="189"/>
      <c r="OTN30" s="190"/>
      <c r="OTO30" s="191"/>
      <c r="OTP30" s="192"/>
      <c r="OTQ30" s="193"/>
      <c r="OTR30" s="192"/>
      <c r="OTS30" s="192"/>
      <c r="OTT30" s="197"/>
      <c r="OTU30" s="197"/>
      <c r="OTV30" s="195"/>
      <c r="OTW30" s="196"/>
      <c r="OTX30" s="196"/>
      <c r="OTY30" s="196"/>
      <c r="OTZ30" s="196"/>
      <c r="OUA30" s="196"/>
      <c r="OUB30" s="196"/>
      <c r="OUC30" s="197"/>
      <c r="OUD30" s="198"/>
      <c r="OUE30" s="199"/>
      <c r="OUF30" s="199"/>
      <c r="OUG30" s="195"/>
      <c r="OUH30" s="237"/>
      <c r="OUI30" s="238"/>
      <c r="OUJ30" s="202"/>
      <c r="OUK30" s="203"/>
      <c r="OUL30" s="203"/>
      <c r="OUM30" s="203"/>
      <c r="OUN30" s="203"/>
      <c r="OUO30" s="204"/>
      <c r="OUP30" s="189"/>
      <c r="OUQ30" s="190"/>
      <c r="OUR30" s="191"/>
      <c r="OUS30" s="192"/>
      <c r="OUT30" s="193"/>
      <c r="OUU30" s="192"/>
      <c r="OUV30" s="192"/>
      <c r="OUW30" s="197"/>
      <c r="OUX30" s="197"/>
      <c r="OUY30" s="195"/>
      <c r="OUZ30" s="196"/>
      <c r="OVA30" s="196"/>
      <c r="OVB30" s="196"/>
      <c r="OVC30" s="196"/>
      <c r="OVD30" s="196"/>
      <c r="OVE30" s="196"/>
      <c r="OVF30" s="197"/>
      <c r="OVG30" s="198"/>
      <c r="OVH30" s="199"/>
      <c r="OVI30" s="199"/>
      <c r="OVJ30" s="195"/>
      <c r="OVK30" s="237"/>
      <c r="OVL30" s="238"/>
      <c r="OVM30" s="202"/>
      <c r="OVN30" s="203"/>
      <c r="OVO30" s="203"/>
      <c r="OVP30" s="203"/>
      <c r="OVQ30" s="203"/>
      <c r="OVR30" s="204"/>
      <c r="OVS30" s="189"/>
      <c r="OVT30" s="190"/>
      <c r="OVU30" s="191"/>
      <c r="OVV30" s="192"/>
      <c r="OVW30" s="193"/>
      <c r="OVX30" s="192"/>
      <c r="OVY30" s="192"/>
      <c r="OVZ30" s="197"/>
      <c r="OWA30" s="197"/>
      <c r="OWB30" s="195"/>
      <c r="OWC30" s="196"/>
      <c r="OWD30" s="196"/>
      <c r="OWE30" s="196"/>
      <c r="OWF30" s="196"/>
      <c r="OWG30" s="196"/>
      <c r="OWH30" s="196"/>
      <c r="OWI30" s="197"/>
      <c r="OWJ30" s="198"/>
      <c r="OWK30" s="199"/>
      <c r="OWL30" s="199"/>
      <c r="OWM30" s="195"/>
      <c r="OWN30" s="237"/>
      <c r="OWO30" s="238"/>
      <c r="OWP30" s="202"/>
      <c r="OWQ30" s="203"/>
      <c r="OWR30" s="203"/>
      <c r="OWS30" s="203"/>
      <c r="OWT30" s="203"/>
      <c r="OWU30" s="204"/>
      <c r="OWV30" s="189"/>
      <c r="OWW30" s="190"/>
      <c r="OWX30" s="191"/>
      <c r="OWY30" s="192"/>
      <c r="OWZ30" s="193"/>
      <c r="OXA30" s="192"/>
      <c r="OXB30" s="192"/>
      <c r="OXC30" s="197"/>
      <c r="OXD30" s="197"/>
      <c r="OXE30" s="195"/>
      <c r="OXF30" s="196"/>
      <c r="OXG30" s="196"/>
      <c r="OXH30" s="196"/>
      <c r="OXI30" s="196"/>
      <c r="OXJ30" s="196"/>
      <c r="OXK30" s="196"/>
      <c r="OXL30" s="197"/>
      <c r="OXM30" s="198"/>
      <c r="OXN30" s="199"/>
      <c r="OXO30" s="199"/>
      <c r="OXP30" s="195"/>
      <c r="OXQ30" s="237"/>
      <c r="OXR30" s="238"/>
      <c r="OXS30" s="202"/>
      <c r="OXT30" s="203"/>
      <c r="OXU30" s="203"/>
      <c r="OXV30" s="203"/>
      <c r="OXW30" s="203"/>
      <c r="OXX30" s="204"/>
      <c r="OXY30" s="189"/>
      <c r="OXZ30" s="190"/>
      <c r="OYA30" s="191"/>
      <c r="OYB30" s="192"/>
      <c r="OYC30" s="193"/>
      <c r="OYD30" s="192"/>
      <c r="OYE30" s="192"/>
      <c r="OYF30" s="197"/>
      <c r="OYG30" s="197"/>
      <c r="OYH30" s="195"/>
      <c r="OYI30" s="196"/>
      <c r="OYJ30" s="196"/>
      <c r="OYK30" s="196"/>
      <c r="OYL30" s="196"/>
      <c r="OYM30" s="196"/>
      <c r="OYN30" s="196"/>
      <c r="OYO30" s="197"/>
      <c r="OYP30" s="198"/>
      <c r="OYQ30" s="199"/>
      <c r="OYR30" s="199"/>
      <c r="OYS30" s="195"/>
      <c r="OYT30" s="237"/>
      <c r="OYU30" s="238"/>
      <c r="OYV30" s="202"/>
      <c r="OYW30" s="203"/>
      <c r="OYX30" s="203"/>
      <c r="OYY30" s="203"/>
      <c r="OYZ30" s="203"/>
      <c r="OZA30" s="204"/>
      <c r="OZB30" s="189"/>
      <c r="OZC30" s="190"/>
      <c r="OZD30" s="191"/>
      <c r="OZE30" s="192"/>
      <c r="OZF30" s="193"/>
      <c r="OZG30" s="192"/>
      <c r="OZH30" s="192"/>
      <c r="OZI30" s="197"/>
      <c r="OZJ30" s="197"/>
      <c r="OZK30" s="195"/>
      <c r="OZL30" s="196"/>
      <c r="OZM30" s="196"/>
      <c r="OZN30" s="196"/>
      <c r="OZO30" s="196"/>
      <c r="OZP30" s="196"/>
      <c r="OZQ30" s="196"/>
      <c r="OZR30" s="197"/>
      <c r="OZS30" s="198"/>
      <c r="OZT30" s="199"/>
      <c r="OZU30" s="199"/>
      <c r="OZV30" s="195"/>
      <c r="OZW30" s="237"/>
      <c r="OZX30" s="238"/>
      <c r="OZY30" s="202"/>
      <c r="OZZ30" s="203"/>
      <c r="PAA30" s="203"/>
      <c r="PAB30" s="203"/>
      <c r="PAC30" s="203"/>
      <c r="PAD30" s="204"/>
      <c r="PAE30" s="189"/>
      <c r="PAF30" s="190"/>
      <c r="PAG30" s="191"/>
      <c r="PAH30" s="192"/>
      <c r="PAI30" s="193"/>
      <c r="PAJ30" s="192"/>
      <c r="PAK30" s="192"/>
      <c r="PAL30" s="197"/>
      <c r="PAM30" s="197"/>
      <c r="PAN30" s="195"/>
      <c r="PAO30" s="196"/>
      <c r="PAP30" s="196"/>
      <c r="PAQ30" s="196"/>
      <c r="PAR30" s="196"/>
      <c r="PAS30" s="196"/>
      <c r="PAT30" s="196"/>
      <c r="PAU30" s="197"/>
      <c r="PAV30" s="198"/>
      <c r="PAW30" s="199"/>
      <c r="PAX30" s="199"/>
      <c r="PAY30" s="195"/>
      <c r="PAZ30" s="237"/>
      <c r="PBA30" s="238"/>
      <c r="PBB30" s="202"/>
      <c r="PBC30" s="203"/>
      <c r="PBD30" s="203"/>
      <c r="PBE30" s="203"/>
      <c r="PBF30" s="203"/>
      <c r="PBG30" s="204"/>
      <c r="PBH30" s="189"/>
      <c r="PBI30" s="190"/>
      <c r="PBJ30" s="191"/>
      <c r="PBK30" s="192"/>
      <c r="PBL30" s="193"/>
      <c r="PBM30" s="192"/>
      <c r="PBN30" s="192"/>
      <c r="PBO30" s="197"/>
      <c r="PBP30" s="197"/>
      <c r="PBQ30" s="195"/>
      <c r="PBR30" s="196"/>
      <c r="PBS30" s="196"/>
      <c r="PBT30" s="196"/>
      <c r="PBU30" s="196"/>
      <c r="PBV30" s="196"/>
      <c r="PBW30" s="196"/>
      <c r="PBX30" s="197"/>
      <c r="PBY30" s="198"/>
      <c r="PBZ30" s="199"/>
      <c r="PCA30" s="199"/>
      <c r="PCB30" s="195"/>
      <c r="PCC30" s="237"/>
      <c r="PCD30" s="238"/>
      <c r="PCE30" s="202"/>
      <c r="PCF30" s="203"/>
      <c r="PCG30" s="203"/>
      <c r="PCH30" s="203"/>
      <c r="PCI30" s="203"/>
      <c r="PCJ30" s="204"/>
      <c r="PCK30" s="189"/>
      <c r="PCL30" s="190"/>
      <c r="PCM30" s="191"/>
      <c r="PCN30" s="192"/>
      <c r="PCO30" s="193"/>
      <c r="PCP30" s="192"/>
      <c r="PCQ30" s="192"/>
      <c r="PCR30" s="197"/>
      <c r="PCS30" s="197"/>
      <c r="PCT30" s="195"/>
      <c r="PCU30" s="196"/>
      <c r="PCV30" s="196"/>
      <c r="PCW30" s="196"/>
      <c r="PCX30" s="196"/>
      <c r="PCY30" s="196"/>
      <c r="PCZ30" s="196"/>
      <c r="PDA30" s="197"/>
      <c r="PDB30" s="198"/>
      <c r="PDC30" s="199"/>
      <c r="PDD30" s="199"/>
      <c r="PDE30" s="195"/>
      <c r="PDF30" s="237"/>
      <c r="PDG30" s="238"/>
      <c r="PDH30" s="202"/>
      <c r="PDI30" s="203"/>
      <c r="PDJ30" s="203"/>
      <c r="PDK30" s="203"/>
      <c r="PDL30" s="203"/>
      <c r="PDM30" s="204"/>
      <c r="PDN30" s="189"/>
      <c r="PDO30" s="190"/>
      <c r="PDP30" s="191"/>
      <c r="PDQ30" s="192"/>
      <c r="PDR30" s="193"/>
      <c r="PDS30" s="192"/>
      <c r="PDT30" s="192"/>
      <c r="PDU30" s="197"/>
      <c r="PDV30" s="197"/>
      <c r="PDW30" s="195"/>
      <c r="PDX30" s="196"/>
      <c r="PDY30" s="196"/>
      <c r="PDZ30" s="196"/>
      <c r="PEA30" s="196"/>
      <c r="PEB30" s="196"/>
      <c r="PEC30" s="196"/>
      <c r="PED30" s="197"/>
      <c r="PEE30" s="198"/>
      <c r="PEF30" s="199"/>
      <c r="PEG30" s="199"/>
      <c r="PEH30" s="195"/>
      <c r="PEI30" s="237"/>
      <c r="PEJ30" s="238"/>
      <c r="PEK30" s="202"/>
      <c r="PEL30" s="203"/>
      <c r="PEM30" s="203"/>
      <c r="PEN30" s="203"/>
      <c r="PEO30" s="203"/>
      <c r="PEP30" s="204"/>
      <c r="PEQ30" s="189"/>
      <c r="PER30" s="190"/>
      <c r="PES30" s="191"/>
      <c r="PET30" s="192"/>
      <c r="PEU30" s="193"/>
      <c r="PEV30" s="192"/>
      <c r="PEW30" s="192"/>
      <c r="PEX30" s="197"/>
      <c r="PEY30" s="197"/>
      <c r="PEZ30" s="195"/>
      <c r="PFA30" s="196"/>
      <c r="PFB30" s="196"/>
      <c r="PFC30" s="196"/>
      <c r="PFD30" s="196"/>
      <c r="PFE30" s="196"/>
      <c r="PFF30" s="196"/>
      <c r="PFG30" s="197"/>
      <c r="PFH30" s="198"/>
      <c r="PFI30" s="199"/>
      <c r="PFJ30" s="199"/>
      <c r="PFK30" s="195"/>
      <c r="PFL30" s="237"/>
      <c r="PFM30" s="238"/>
      <c r="PFN30" s="202"/>
      <c r="PFO30" s="203"/>
      <c r="PFP30" s="203"/>
      <c r="PFQ30" s="203"/>
      <c r="PFR30" s="203"/>
      <c r="PFS30" s="204"/>
      <c r="PFT30" s="189"/>
      <c r="PFU30" s="190"/>
      <c r="PFV30" s="191"/>
      <c r="PFW30" s="192"/>
      <c r="PFX30" s="193"/>
      <c r="PFY30" s="192"/>
      <c r="PFZ30" s="192"/>
      <c r="PGA30" s="197"/>
      <c r="PGB30" s="197"/>
      <c r="PGC30" s="195"/>
      <c r="PGD30" s="196"/>
      <c r="PGE30" s="196"/>
      <c r="PGF30" s="196"/>
      <c r="PGG30" s="196"/>
      <c r="PGH30" s="196"/>
      <c r="PGI30" s="196"/>
      <c r="PGJ30" s="197"/>
      <c r="PGK30" s="198"/>
      <c r="PGL30" s="199"/>
      <c r="PGM30" s="199"/>
      <c r="PGN30" s="195"/>
      <c r="PGO30" s="237"/>
      <c r="PGP30" s="238"/>
      <c r="PGQ30" s="202"/>
      <c r="PGR30" s="203"/>
      <c r="PGS30" s="203"/>
      <c r="PGT30" s="203"/>
      <c r="PGU30" s="203"/>
      <c r="PGV30" s="204"/>
      <c r="PGW30" s="189"/>
      <c r="PGX30" s="190"/>
      <c r="PGY30" s="191"/>
      <c r="PGZ30" s="192"/>
      <c r="PHA30" s="193"/>
      <c r="PHB30" s="192"/>
      <c r="PHC30" s="192"/>
      <c r="PHD30" s="197"/>
      <c r="PHE30" s="197"/>
      <c r="PHF30" s="195"/>
      <c r="PHG30" s="196"/>
      <c r="PHH30" s="196"/>
      <c r="PHI30" s="196"/>
      <c r="PHJ30" s="196"/>
      <c r="PHK30" s="196"/>
      <c r="PHL30" s="196"/>
      <c r="PHM30" s="197"/>
      <c r="PHN30" s="198"/>
      <c r="PHO30" s="199"/>
      <c r="PHP30" s="199"/>
      <c r="PHQ30" s="195"/>
      <c r="PHR30" s="237"/>
      <c r="PHS30" s="238"/>
      <c r="PHT30" s="202"/>
      <c r="PHU30" s="203"/>
      <c r="PHV30" s="203"/>
      <c r="PHW30" s="203"/>
      <c r="PHX30" s="203"/>
      <c r="PHY30" s="204"/>
      <c r="PHZ30" s="189"/>
      <c r="PIA30" s="190"/>
      <c r="PIB30" s="191"/>
      <c r="PIC30" s="192"/>
      <c r="PID30" s="193"/>
      <c r="PIE30" s="192"/>
      <c r="PIF30" s="192"/>
      <c r="PIG30" s="197"/>
      <c r="PIH30" s="197"/>
      <c r="PII30" s="195"/>
      <c r="PIJ30" s="196"/>
      <c r="PIK30" s="196"/>
      <c r="PIL30" s="196"/>
      <c r="PIM30" s="196"/>
      <c r="PIN30" s="196"/>
      <c r="PIO30" s="196"/>
      <c r="PIP30" s="197"/>
      <c r="PIQ30" s="198"/>
      <c r="PIR30" s="199"/>
      <c r="PIS30" s="199"/>
      <c r="PIT30" s="195"/>
      <c r="PIU30" s="237"/>
      <c r="PIV30" s="238"/>
      <c r="PIW30" s="202"/>
      <c r="PIX30" s="203"/>
      <c r="PIY30" s="203"/>
      <c r="PIZ30" s="203"/>
      <c r="PJA30" s="203"/>
      <c r="PJB30" s="204"/>
      <c r="PJC30" s="189"/>
      <c r="PJD30" s="190"/>
      <c r="PJE30" s="191"/>
      <c r="PJF30" s="192"/>
      <c r="PJG30" s="193"/>
      <c r="PJH30" s="192"/>
      <c r="PJI30" s="192"/>
      <c r="PJJ30" s="197"/>
      <c r="PJK30" s="197"/>
      <c r="PJL30" s="195"/>
      <c r="PJM30" s="196"/>
      <c r="PJN30" s="196"/>
      <c r="PJO30" s="196"/>
      <c r="PJP30" s="196"/>
      <c r="PJQ30" s="196"/>
      <c r="PJR30" s="196"/>
      <c r="PJS30" s="197"/>
      <c r="PJT30" s="198"/>
      <c r="PJU30" s="199"/>
      <c r="PJV30" s="199"/>
      <c r="PJW30" s="195"/>
      <c r="PJX30" s="237"/>
      <c r="PJY30" s="238"/>
      <c r="PJZ30" s="202"/>
      <c r="PKA30" s="203"/>
      <c r="PKB30" s="203"/>
      <c r="PKC30" s="203"/>
      <c r="PKD30" s="203"/>
      <c r="PKE30" s="204"/>
      <c r="PKF30" s="189"/>
      <c r="PKG30" s="190"/>
      <c r="PKH30" s="191"/>
      <c r="PKI30" s="192"/>
      <c r="PKJ30" s="193"/>
      <c r="PKK30" s="192"/>
      <c r="PKL30" s="192"/>
      <c r="PKM30" s="197"/>
      <c r="PKN30" s="197"/>
      <c r="PKO30" s="195"/>
      <c r="PKP30" s="196"/>
      <c r="PKQ30" s="196"/>
      <c r="PKR30" s="196"/>
      <c r="PKS30" s="196"/>
      <c r="PKT30" s="196"/>
      <c r="PKU30" s="196"/>
      <c r="PKV30" s="197"/>
      <c r="PKW30" s="198"/>
      <c r="PKX30" s="199"/>
      <c r="PKY30" s="199"/>
      <c r="PKZ30" s="195"/>
      <c r="PLA30" s="237"/>
      <c r="PLB30" s="238"/>
      <c r="PLC30" s="202"/>
      <c r="PLD30" s="203"/>
      <c r="PLE30" s="203"/>
      <c r="PLF30" s="203"/>
      <c r="PLG30" s="203"/>
      <c r="PLH30" s="204"/>
      <c r="PLI30" s="189"/>
      <c r="PLJ30" s="190"/>
      <c r="PLK30" s="191"/>
      <c r="PLL30" s="192"/>
      <c r="PLM30" s="193"/>
      <c r="PLN30" s="192"/>
      <c r="PLO30" s="192"/>
      <c r="PLP30" s="197"/>
      <c r="PLQ30" s="197"/>
      <c r="PLR30" s="195"/>
      <c r="PLS30" s="196"/>
      <c r="PLT30" s="196"/>
      <c r="PLU30" s="196"/>
      <c r="PLV30" s="196"/>
      <c r="PLW30" s="196"/>
      <c r="PLX30" s="196"/>
      <c r="PLY30" s="197"/>
      <c r="PLZ30" s="198"/>
      <c r="PMA30" s="199"/>
      <c r="PMB30" s="199"/>
      <c r="PMC30" s="195"/>
      <c r="PMD30" s="237"/>
      <c r="PME30" s="238"/>
      <c r="PMF30" s="202"/>
      <c r="PMG30" s="203"/>
      <c r="PMH30" s="203"/>
      <c r="PMI30" s="203"/>
      <c r="PMJ30" s="203"/>
      <c r="PMK30" s="204"/>
      <c r="PML30" s="189"/>
      <c r="PMM30" s="190"/>
      <c r="PMN30" s="191"/>
      <c r="PMO30" s="192"/>
      <c r="PMP30" s="193"/>
      <c r="PMQ30" s="192"/>
      <c r="PMR30" s="192"/>
      <c r="PMS30" s="197"/>
      <c r="PMT30" s="197"/>
      <c r="PMU30" s="195"/>
      <c r="PMV30" s="196"/>
      <c r="PMW30" s="196"/>
      <c r="PMX30" s="196"/>
      <c r="PMY30" s="196"/>
      <c r="PMZ30" s="196"/>
      <c r="PNA30" s="196"/>
      <c r="PNB30" s="197"/>
      <c r="PNC30" s="198"/>
      <c r="PND30" s="199"/>
      <c r="PNE30" s="199"/>
      <c r="PNF30" s="195"/>
      <c r="PNG30" s="237"/>
      <c r="PNH30" s="238"/>
      <c r="PNI30" s="202"/>
      <c r="PNJ30" s="203"/>
      <c r="PNK30" s="203"/>
      <c r="PNL30" s="203"/>
      <c r="PNM30" s="203"/>
      <c r="PNN30" s="204"/>
      <c r="PNO30" s="189"/>
      <c r="PNP30" s="190"/>
      <c r="PNQ30" s="191"/>
      <c r="PNR30" s="192"/>
      <c r="PNS30" s="193"/>
      <c r="PNT30" s="192"/>
      <c r="PNU30" s="192"/>
      <c r="PNV30" s="197"/>
      <c r="PNW30" s="197"/>
      <c r="PNX30" s="195"/>
      <c r="PNY30" s="196"/>
      <c r="PNZ30" s="196"/>
      <c r="POA30" s="196"/>
      <c r="POB30" s="196"/>
      <c r="POC30" s="196"/>
      <c r="POD30" s="196"/>
      <c r="POE30" s="197"/>
      <c r="POF30" s="198"/>
      <c r="POG30" s="199"/>
      <c r="POH30" s="199"/>
      <c r="POI30" s="195"/>
      <c r="POJ30" s="237"/>
      <c r="POK30" s="238"/>
      <c r="POL30" s="202"/>
      <c r="POM30" s="203"/>
      <c r="PON30" s="203"/>
      <c r="POO30" s="203"/>
      <c r="POP30" s="203"/>
      <c r="POQ30" s="204"/>
      <c r="POR30" s="189"/>
      <c r="POS30" s="190"/>
      <c r="POT30" s="191"/>
      <c r="POU30" s="192"/>
      <c r="POV30" s="193"/>
      <c r="POW30" s="192"/>
      <c r="POX30" s="192"/>
      <c r="POY30" s="197"/>
      <c r="POZ30" s="197"/>
      <c r="PPA30" s="195"/>
      <c r="PPB30" s="196"/>
      <c r="PPC30" s="196"/>
      <c r="PPD30" s="196"/>
      <c r="PPE30" s="196"/>
      <c r="PPF30" s="196"/>
      <c r="PPG30" s="196"/>
      <c r="PPH30" s="197"/>
      <c r="PPI30" s="198"/>
      <c r="PPJ30" s="199"/>
      <c r="PPK30" s="199"/>
      <c r="PPL30" s="195"/>
      <c r="PPM30" s="237"/>
      <c r="PPN30" s="238"/>
      <c r="PPO30" s="202"/>
      <c r="PPP30" s="203"/>
      <c r="PPQ30" s="203"/>
      <c r="PPR30" s="203"/>
      <c r="PPS30" s="203"/>
      <c r="PPT30" s="204"/>
      <c r="PPU30" s="189"/>
      <c r="PPV30" s="190"/>
      <c r="PPW30" s="191"/>
      <c r="PPX30" s="192"/>
      <c r="PPY30" s="193"/>
      <c r="PPZ30" s="192"/>
      <c r="PQA30" s="192"/>
      <c r="PQB30" s="197"/>
      <c r="PQC30" s="197"/>
      <c r="PQD30" s="195"/>
      <c r="PQE30" s="196"/>
      <c r="PQF30" s="196"/>
      <c r="PQG30" s="196"/>
      <c r="PQH30" s="196"/>
      <c r="PQI30" s="196"/>
      <c r="PQJ30" s="196"/>
      <c r="PQK30" s="197"/>
      <c r="PQL30" s="198"/>
      <c r="PQM30" s="199"/>
      <c r="PQN30" s="199"/>
      <c r="PQO30" s="195"/>
      <c r="PQP30" s="237"/>
      <c r="PQQ30" s="238"/>
      <c r="PQR30" s="202"/>
      <c r="PQS30" s="203"/>
      <c r="PQT30" s="203"/>
      <c r="PQU30" s="203"/>
      <c r="PQV30" s="203"/>
      <c r="PQW30" s="204"/>
      <c r="PQX30" s="189"/>
      <c r="PQY30" s="190"/>
      <c r="PQZ30" s="191"/>
      <c r="PRA30" s="192"/>
      <c r="PRB30" s="193"/>
      <c r="PRC30" s="192"/>
      <c r="PRD30" s="192"/>
      <c r="PRE30" s="197"/>
      <c r="PRF30" s="197"/>
      <c r="PRG30" s="195"/>
      <c r="PRH30" s="196"/>
      <c r="PRI30" s="196"/>
      <c r="PRJ30" s="196"/>
      <c r="PRK30" s="196"/>
      <c r="PRL30" s="196"/>
      <c r="PRM30" s="196"/>
      <c r="PRN30" s="197"/>
      <c r="PRO30" s="198"/>
      <c r="PRP30" s="199"/>
      <c r="PRQ30" s="199"/>
      <c r="PRR30" s="195"/>
      <c r="PRS30" s="237"/>
      <c r="PRT30" s="238"/>
      <c r="PRU30" s="202"/>
      <c r="PRV30" s="203"/>
      <c r="PRW30" s="203"/>
      <c r="PRX30" s="203"/>
      <c r="PRY30" s="203"/>
      <c r="PRZ30" s="204"/>
      <c r="PSA30" s="189"/>
      <c r="PSB30" s="190"/>
      <c r="PSC30" s="191"/>
      <c r="PSD30" s="192"/>
      <c r="PSE30" s="193"/>
      <c r="PSF30" s="192"/>
      <c r="PSG30" s="192"/>
      <c r="PSH30" s="197"/>
      <c r="PSI30" s="197"/>
      <c r="PSJ30" s="195"/>
      <c r="PSK30" s="196"/>
      <c r="PSL30" s="196"/>
      <c r="PSM30" s="196"/>
      <c r="PSN30" s="196"/>
      <c r="PSO30" s="196"/>
      <c r="PSP30" s="196"/>
      <c r="PSQ30" s="197"/>
      <c r="PSR30" s="198"/>
      <c r="PSS30" s="199"/>
      <c r="PST30" s="199"/>
      <c r="PSU30" s="195"/>
      <c r="PSV30" s="237"/>
      <c r="PSW30" s="238"/>
      <c r="PSX30" s="202"/>
      <c r="PSY30" s="203"/>
      <c r="PSZ30" s="203"/>
      <c r="PTA30" s="203"/>
      <c r="PTB30" s="203"/>
      <c r="PTC30" s="204"/>
      <c r="PTD30" s="189"/>
      <c r="PTE30" s="190"/>
      <c r="PTF30" s="191"/>
      <c r="PTG30" s="192"/>
      <c r="PTH30" s="193"/>
      <c r="PTI30" s="192"/>
      <c r="PTJ30" s="192"/>
      <c r="PTK30" s="197"/>
      <c r="PTL30" s="197"/>
      <c r="PTM30" s="195"/>
      <c r="PTN30" s="196"/>
      <c r="PTO30" s="196"/>
      <c r="PTP30" s="196"/>
      <c r="PTQ30" s="196"/>
      <c r="PTR30" s="196"/>
      <c r="PTS30" s="196"/>
      <c r="PTT30" s="197"/>
      <c r="PTU30" s="198"/>
      <c r="PTV30" s="199"/>
      <c r="PTW30" s="199"/>
      <c r="PTX30" s="195"/>
      <c r="PTY30" s="237"/>
      <c r="PTZ30" s="238"/>
      <c r="PUA30" s="202"/>
      <c r="PUB30" s="203"/>
      <c r="PUC30" s="203"/>
      <c r="PUD30" s="203"/>
      <c r="PUE30" s="203"/>
      <c r="PUF30" s="204"/>
      <c r="PUG30" s="189"/>
      <c r="PUH30" s="190"/>
      <c r="PUI30" s="191"/>
      <c r="PUJ30" s="192"/>
      <c r="PUK30" s="193"/>
      <c r="PUL30" s="192"/>
      <c r="PUM30" s="192"/>
      <c r="PUN30" s="197"/>
      <c r="PUO30" s="197"/>
      <c r="PUP30" s="195"/>
      <c r="PUQ30" s="196"/>
      <c r="PUR30" s="196"/>
      <c r="PUS30" s="196"/>
      <c r="PUT30" s="196"/>
      <c r="PUU30" s="196"/>
      <c r="PUV30" s="196"/>
      <c r="PUW30" s="197"/>
      <c r="PUX30" s="198"/>
      <c r="PUY30" s="199"/>
      <c r="PUZ30" s="199"/>
      <c r="PVA30" s="195"/>
      <c r="PVB30" s="237"/>
      <c r="PVC30" s="238"/>
      <c r="PVD30" s="202"/>
      <c r="PVE30" s="203"/>
      <c r="PVF30" s="203"/>
      <c r="PVG30" s="203"/>
      <c r="PVH30" s="203"/>
      <c r="PVI30" s="204"/>
      <c r="PVJ30" s="189"/>
      <c r="PVK30" s="190"/>
      <c r="PVL30" s="191"/>
      <c r="PVM30" s="192"/>
      <c r="PVN30" s="193"/>
      <c r="PVO30" s="192"/>
      <c r="PVP30" s="192"/>
      <c r="PVQ30" s="197"/>
      <c r="PVR30" s="197"/>
      <c r="PVS30" s="195"/>
      <c r="PVT30" s="196"/>
      <c r="PVU30" s="196"/>
      <c r="PVV30" s="196"/>
      <c r="PVW30" s="196"/>
      <c r="PVX30" s="196"/>
      <c r="PVY30" s="196"/>
      <c r="PVZ30" s="197"/>
      <c r="PWA30" s="198"/>
      <c r="PWB30" s="199"/>
      <c r="PWC30" s="199"/>
      <c r="PWD30" s="195"/>
      <c r="PWE30" s="237"/>
      <c r="PWF30" s="238"/>
      <c r="PWG30" s="202"/>
      <c r="PWH30" s="203"/>
      <c r="PWI30" s="203"/>
      <c r="PWJ30" s="203"/>
      <c r="PWK30" s="203"/>
      <c r="PWL30" s="204"/>
      <c r="PWM30" s="189"/>
      <c r="PWN30" s="190"/>
      <c r="PWO30" s="191"/>
      <c r="PWP30" s="192"/>
      <c r="PWQ30" s="193"/>
      <c r="PWR30" s="192"/>
      <c r="PWS30" s="192"/>
      <c r="PWT30" s="197"/>
      <c r="PWU30" s="197"/>
      <c r="PWV30" s="195"/>
      <c r="PWW30" s="196"/>
      <c r="PWX30" s="196"/>
      <c r="PWY30" s="196"/>
      <c r="PWZ30" s="196"/>
      <c r="PXA30" s="196"/>
      <c r="PXB30" s="196"/>
      <c r="PXC30" s="197"/>
      <c r="PXD30" s="198"/>
      <c r="PXE30" s="199"/>
      <c r="PXF30" s="199"/>
      <c r="PXG30" s="195"/>
      <c r="PXH30" s="237"/>
      <c r="PXI30" s="238"/>
      <c r="PXJ30" s="202"/>
      <c r="PXK30" s="203"/>
      <c r="PXL30" s="203"/>
      <c r="PXM30" s="203"/>
      <c r="PXN30" s="203"/>
      <c r="PXO30" s="204"/>
      <c r="PXP30" s="189"/>
      <c r="PXQ30" s="190"/>
      <c r="PXR30" s="191"/>
      <c r="PXS30" s="192"/>
      <c r="PXT30" s="193"/>
      <c r="PXU30" s="192"/>
      <c r="PXV30" s="192"/>
      <c r="PXW30" s="197"/>
      <c r="PXX30" s="197"/>
      <c r="PXY30" s="195"/>
      <c r="PXZ30" s="196"/>
      <c r="PYA30" s="196"/>
      <c r="PYB30" s="196"/>
      <c r="PYC30" s="196"/>
      <c r="PYD30" s="196"/>
      <c r="PYE30" s="196"/>
      <c r="PYF30" s="197"/>
      <c r="PYG30" s="198"/>
      <c r="PYH30" s="199"/>
      <c r="PYI30" s="199"/>
      <c r="PYJ30" s="195"/>
      <c r="PYK30" s="237"/>
      <c r="PYL30" s="238"/>
      <c r="PYM30" s="202"/>
      <c r="PYN30" s="203"/>
      <c r="PYO30" s="203"/>
      <c r="PYP30" s="203"/>
      <c r="PYQ30" s="203"/>
      <c r="PYR30" s="204"/>
      <c r="PYS30" s="189"/>
      <c r="PYT30" s="190"/>
      <c r="PYU30" s="191"/>
      <c r="PYV30" s="192"/>
      <c r="PYW30" s="193"/>
      <c r="PYX30" s="192"/>
      <c r="PYY30" s="192"/>
      <c r="PYZ30" s="197"/>
      <c r="PZA30" s="197"/>
      <c r="PZB30" s="195"/>
      <c r="PZC30" s="196"/>
      <c r="PZD30" s="196"/>
      <c r="PZE30" s="196"/>
      <c r="PZF30" s="196"/>
      <c r="PZG30" s="196"/>
      <c r="PZH30" s="196"/>
      <c r="PZI30" s="197"/>
      <c r="PZJ30" s="198"/>
      <c r="PZK30" s="199"/>
      <c r="PZL30" s="199"/>
      <c r="PZM30" s="195"/>
      <c r="PZN30" s="237"/>
      <c r="PZO30" s="238"/>
      <c r="PZP30" s="202"/>
      <c r="PZQ30" s="203"/>
      <c r="PZR30" s="203"/>
      <c r="PZS30" s="203"/>
      <c r="PZT30" s="203"/>
      <c r="PZU30" s="204"/>
      <c r="PZV30" s="189"/>
      <c r="PZW30" s="190"/>
      <c r="PZX30" s="191"/>
      <c r="PZY30" s="192"/>
      <c r="PZZ30" s="193"/>
      <c r="QAA30" s="192"/>
      <c r="QAB30" s="192"/>
      <c r="QAC30" s="197"/>
      <c r="QAD30" s="197"/>
      <c r="QAE30" s="195"/>
      <c r="QAF30" s="196"/>
      <c r="QAG30" s="196"/>
      <c r="QAH30" s="196"/>
      <c r="QAI30" s="196"/>
      <c r="QAJ30" s="196"/>
      <c r="QAK30" s="196"/>
      <c r="QAL30" s="197"/>
      <c r="QAM30" s="198"/>
      <c r="QAN30" s="199"/>
      <c r="QAO30" s="199"/>
      <c r="QAP30" s="195"/>
      <c r="QAQ30" s="237"/>
      <c r="QAR30" s="238"/>
      <c r="QAS30" s="202"/>
      <c r="QAT30" s="203"/>
      <c r="QAU30" s="203"/>
      <c r="QAV30" s="203"/>
      <c r="QAW30" s="203"/>
      <c r="QAX30" s="204"/>
      <c r="QAY30" s="189"/>
      <c r="QAZ30" s="190"/>
      <c r="QBA30" s="191"/>
      <c r="QBB30" s="192"/>
      <c r="QBC30" s="193"/>
      <c r="QBD30" s="192"/>
      <c r="QBE30" s="192"/>
      <c r="QBF30" s="197"/>
      <c r="QBG30" s="197"/>
      <c r="QBH30" s="195"/>
      <c r="QBI30" s="196"/>
      <c r="QBJ30" s="196"/>
      <c r="QBK30" s="196"/>
      <c r="QBL30" s="196"/>
      <c r="QBM30" s="196"/>
      <c r="QBN30" s="196"/>
      <c r="QBO30" s="197"/>
      <c r="QBP30" s="198"/>
      <c r="QBQ30" s="199"/>
      <c r="QBR30" s="199"/>
      <c r="QBS30" s="195"/>
      <c r="QBT30" s="237"/>
      <c r="QBU30" s="238"/>
      <c r="QBV30" s="202"/>
      <c r="QBW30" s="203"/>
      <c r="QBX30" s="203"/>
      <c r="QBY30" s="203"/>
      <c r="QBZ30" s="203"/>
      <c r="QCA30" s="204"/>
      <c r="QCB30" s="189"/>
      <c r="QCC30" s="190"/>
      <c r="QCD30" s="191"/>
      <c r="QCE30" s="192"/>
      <c r="QCF30" s="193"/>
      <c r="QCG30" s="192"/>
      <c r="QCH30" s="192"/>
      <c r="QCI30" s="197"/>
      <c r="QCJ30" s="197"/>
      <c r="QCK30" s="195"/>
      <c r="QCL30" s="196"/>
      <c r="QCM30" s="196"/>
      <c r="QCN30" s="196"/>
      <c r="QCO30" s="196"/>
      <c r="QCP30" s="196"/>
      <c r="QCQ30" s="196"/>
      <c r="QCR30" s="197"/>
      <c r="QCS30" s="198"/>
      <c r="QCT30" s="199"/>
      <c r="QCU30" s="199"/>
      <c r="QCV30" s="195"/>
      <c r="QCW30" s="237"/>
      <c r="QCX30" s="238"/>
      <c r="QCY30" s="202"/>
      <c r="QCZ30" s="203"/>
      <c r="QDA30" s="203"/>
      <c r="QDB30" s="203"/>
      <c r="QDC30" s="203"/>
      <c r="QDD30" s="204"/>
      <c r="QDE30" s="189"/>
      <c r="QDF30" s="190"/>
      <c r="QDG30" s="191"/>
      <c r="QDH30" s="192"/>
      <c r="QDI30" s="193"/>
      <c r="QDJ30" s="192"/>
      <c r="QDK30" s="192"/>
      <c r="QDL30" s="197"/>
      <c r="QDM30" s="197"/>
      <c r="QDN30" s="195"/>
      <c r="QDO30" s="196"/>
      <c r="QDP30" s="196"/>
      <c r="QDQ30" s="196"/>
      <c r="QDR30" s="196"/>
      <c r="QDS30" s="196"/>
      <c r="QDT30" s="196"/>
      <c r="QDU30" s="197"/>
      <c r="QDV30" s="198"/>
      <c r="QDW30" s="199"/>
      <c r="QDX30" s="199"/>
      <c r="QDY30" s="195"/>
      <c r="QDZ30" s="237"/>
      <c r="QEA30" s="238"/>
      <c r="QEB30" s="202"/>
      <c r="QEC30" s="203"/>
      <c r="QED30" s="203"/>
      <c r="QEE30" s="203"/>
      <c r="QEF30" s="203"/>
      <c r="QEG30" s="204"/>
      <c r="QEH30" s="189"/>
      <c r="QEI30" s="190"/>
      <c r="QEJ30" s="191"/>
      <c r="QEK30" s="192"/>
      <c r="QEL30" s="193"/>
      <c r="QEM30" s="192"/>
      <c r="QEN30" s="192"/>
      <c r="QEO30" s="197"/>
      <c r="QEP30" s="197"/>
      <c r="QEQ30" s="195"/>
      <c r="QER30" s="196"/>
      <c r="QES30" s="196"/>
      <c r="QET30" s="196"/>
      <c r="QEU30" s="196"/>
      <c r="QEV30" s="196"/>
      <c r="QEW30" s="196"/>
      <c r="QEX30" s="197"/>
      <c r="QEY30" s="198"/>
      <c r="QEZ30" s="199"/>
      <c r="QFA30" s="199"/>
      <c r="QFB30" s="195"/>
      <c r="QFC30" s="237"/>
      <c r="QFD30" s="238"/>
      <c r="QFE30" s="202"/>
      <c r="QFF30" s="203"/>
      <c r="QFG30" s="203"/>
      <c r="QFH30" s="203"/>
      <c r="QFI30" s="203"/>
      <c r="QFJ30" s="204"/>
      <c r="QFK30" s="189"/>
      <c r="QFL30" s="190"/>
      <c r="QFM30" s="191"/>
      <c r="QFN30" s="192"/>
      <c r="QFO30" s="193"/>
      <c r="QFP30" s="192"/>
      <c r="QFQ30" s="192"/>
      <c r="QFR30" s="197"/>
      <c r="QFS30" s="197"/>
      <c r="QFT30" s="195"/>
      <c r="QFU30" s="196"/>
      <c r="QFV30" s="196"/>
      <c r="QFW30" s="196"/>
      <c r="QFX30" s="196"/>
      <c r="QFY30" s="196"/>
      <c r="QFZ30" s="196"/>
      <c r="QGA30" s="197"/>
      <c r="QGB30" s="198"/>
      <c r="QGC30" s="199"/>
      <c r="QGD30" s="199"/>
      <c r="QGE30" s="195"/>
      <c r="QGF30" s="237"/>
      <c r="QGG30" s="238"/>
      <c r="QGH30" s="202"/>
      <c r="QGI30" s="203"/>
      <c r="QGJ30" s="203"/>
      <c r="QGK30" s="203"/>
      <c r="QGL30" s="203"/>
      <c r="QGM30" s="204"/>
      <c r="QGN30" s="189"/>
      <c r="QGO30" s="190"/>
      <c r="QGP30" s="191"/>
      <c r="QGQ30" s="192"/>
      <c r="QGR30" s="193"/>
      <c r="QGS30" s="192"/>
      <c r="QGT30" s="192"/>
      <c r="QGU30" s="197"/>
      <c r="QGV30" s="197"/>
      <c r="QGW30" s="195"/>
      <c r="QGX30" s="196"/>
      <c r="QGY30" s="196"/>
      <c r="QGZ30" s="196"/>
      <c r="QHA30" s="196"/>
      <c r="QHB30" s="196"/>
      <c r="QHC30" s="196"/>
      <c r="QHD30" s="197"/>
      <c r="QHE30" s="198"/>
      <c r="QHF30" s="199"/>
      <c r="QHG30" s="199"/>
      <c r="QHH30" s="195"/>
      <c r="QHI30" s="237"/>
      <c r="QHJ30" s="238"/>
      <c r="QHK30" s="202"/>
      <c r="QHL30" s="203"/>
      <c r="QHM30" s="203"/>
      <c r="QHN30" s="203"/>
      <c r="QHO30" s="203"/>
      <c r="QHP30" s="204"/>
      <c r="QHQ30" s="189"/>
      <c r="QHR30" s="190"/>
      <c r="QHS30" s="191"/>
      <c r="QHT30" s="192"/>
      <c r="QHU30" s="193"/>
      <c r="QHV30" s="192"/>
      <c r="QHW30" s="192"/>
      <c r="QHX30" s="197"/>
      <c r="QHY30" s="197"/>
      <c r="QHZ30" s="195"/>
      <c r="QIA30" s="196"/>
      <c r="QIB30" s="196"/>
      <c r="QIC30" s="196"/>
      <c r="QID30" s="196"/>
      <c r="QIE30" s="196"/>
      <c r="QIF30" s="196"/>
      <c r="QIG30" s="197"/>
      <c r="QIH30" s="198"/>
      <c r="QII30" s="199"/>
      <c r="QIJ30" s="199"/>
      <c r="QIK30" s="195"/>
      <c r="QIL30" s="237"/>
      <c r="QIM30" s="238"/>
      <c r="QIN30" s="202"/>
      <c r="QIO30" s="203"/>
      <c r="QIP30" s="203"/>
      <c r="QIQ30" s="203"/>
      <c r="QIR30" s="203"/>
      <c r="QIS30" s="204"/>
      <c r="QIT30" s="189"/>
      <c r="QIU30" s="190"/>
      <c r="QIV30" s="191"/>
      <c r="QIW30" s="192"/>
      <c r="QIX30" s="193"/>
      <c r="QIY30" s="192"/>
      <c r="QIZ30" s="192"/>
      <c r="QJA30" s="197"/>
      <c r="QJB30" s="197"/>
      <c r="QJC30" s="195"/>
      <c r="QJD30" s="196"/>
      <c r="QJE30" s="196"/>
      <c r="QJF30" s="196"/>
      <c r="QJG30" s="196"/>
      <c r="QJH30" s="196"/>
      <c r="QJI30" s="196"/>
      <c r="QJJ30" s="197"/>
      <c r="QJK30" s="198"/>
      <c r="QJL30" s="199"/>
      <c r="QJM30" s="199"/>
      <c r="QJN30" s="195"/>
      <c r="QJO30" s="237"/>
      <c r="QJP30" s="238"/>
      <c r="QJQ30" s="202"/>
      <c r="QJR30" s="203"/>
      <c r="QJS30" s="203"/>
      <c r="QJT30" s="203"/>
      <c r="QJU30" s="203"/>
      <c r="QJV30" s="204"/>
      <c r="QJW30" s="189"/>
      <c r="QJX30" s="190"/>
      <c r="QJY30" s="191"/>
      <c r="QJZ30" s="192"/>
      <c r="QKA30" s="193"/>
      <c r="QKB30" s="192"/>
      <c r="QKC30" s="192"/>
      <c r="QKD30" s="197"/>
      <c r="QKE30" s="197"/>
      <c r="QKF30" s="195"/>
      <c r="QKG30" s="196"/>
      <c r="QKH30" s="196"/>
      <c r="QKI30" s="196"/>
      <c r="QKJ30" s="196"/>
      <c r="QKK30" s="196"/>
      <c r="QKL30" s="196"/>
      <c r="QKM30" s="197"/>
      <c r="QKN30" s="198"/>
      <c r="QKO30" s="199"/>
      <c r="QKP30" s="199"/>
      <c r="QKQ30" s="195"/>
      <c r="QKR30" s="237"/>
      <c r="QKS30" s="238"/>
      <c r="QKT30" s="202"/>
      <c r="QKU30" s="203"/>
      <c r="QKV30" s="203"/>
      <c r="QKW30" s="203"/>
      <c r="QKX30" s="203"/>
      <c r="QKY30" s="204"/>
      <c r="QKZ30" s="189"/>
      <c r="QLA30" s="190"/>
      <c r="QLB30" s="191"/>
      <c r="QLC30" s="192"/>
      <c r="QLD30" s="193"/>
      <c r="QLE30" s="192"/>
      <c r="QLF30" s="192"/>
      <c r="QLG30" s="197"/>
      <c r="QLH30" s="197"/>
      <c r="QLI30" s="195"/>
      <c r="QLJ30" s="196"/>
      <c r="QLK30" s="196"/>
      <c r="QLL30" s="196"/>
      <c r="QLM30" s="196"/>
      <c r="QLN30" s="196"/>
      <c r="QLO30" s="196"/>
      <c r="QLP30" s="197"/>
      <c r="QLQ30" s="198"/>
      <c r="QLR30" s="199"/>
      <c r="QLS30" s="199"/>
      <c r="QLT30" s="195"/>
      <c r="QLU30" s="237"/>
      <c r="QLV30" s="238"/>
      <c r="QLW30" s="202"/>
      <c r="QLX30" s="203"/>
      <c r="QLY30" s="203"/>
      <c r="QLZ30" s="203"/>
      <c r="QMA30" s="203"/>
      <c r="QMB30" s="204"/>
      <c r="QMC30" s="189"/>
      <c r="QMD30" s="190"/>
      <c r="QME30" s="191"/>
      <c r="QMF30" s="192"/>
      <c r="QMG30" s="193"/>
      <c r="QMH30" s="192"/>
      <c r="QMI30" s="192"/>
      <c r="QMJ30" s="197"/>
      <c r="QMK30" s="197"/>
      <c r="QML30" s="195"/>
      <c r="QMM30" s="196"/>
      <c r="QMN30" s="196"/>
      <c r="QMO30" s="196"/>
      <c r="QMP30" s="196"/>
      <c r="QMQ30" s="196"/>
      <c r="QMR30" s="196"/>
      <c r="QMS30" s="197"/>
      <c r="QMT30" s="198"/>
      <c r="QMU30" s="199"/>
      <c r="QMV30" s="199"/>
      <c r="QMW30" s="195"/>
      <c r="QMX30" s="237"/>
      <c r="QMY30" s="238"/>
      <c r="QMZ30" s="202"/>
      <c r="QNA30" s="203"/>
      <c r="QNB30" s="203"/>
      <c r="QNC30" s="203"/>
      <c r="QND30" s="203"/>
      <c r="QNE30" s="204"/>
      <c r="QNF30" s="189"/>
      <c r="QNG30" s="190"/>
      <c r="QNH30" s="191"/>
      <c r="QNI30" s="192"/>
      <c r="QNJ30" s="193"/>
      <c r="QNK30" s="192"/>
      <c r="QNL30" s="192"/>
      <c r="QNM30" s="197"/>
      <c r="QNN30" s="197"/>
      <c r="QNO30" s="195"/>
      <c r="QNP30" s="196"/>
      <c r="QNQ30" s="196"/>
      <c r="QNR30" s="196"/>
      <c r="QNS30" s="196"/>
      <c r="QNT30" s="196"/>
      <c r="QNU30" s="196"/>
      <c r="QNV30" s="197"/>
      <c r="QNW30" s="198"/>
      <c r="QNX30" s="199"/>
      <c r="QNY30" s="199"/>
      <c r="QNZ30" s="195"/>
      <c r="QOA30" s="237"/>
      <c r="QOB30" s="238"/>
      <c r="QOC30" s="202"/>
      <c r="QOD30" s="203"/>
      <c r="QOE30" s="203"/>
      <c r="QOF30" s="203"/>
      <c r="QOG30" s="203"/>
      <c r="QOH30" s="204"/>
      <c r="QOI30" s="189"/>
      <c r="QOJ30" s="190"/>
      <c r="QOK30" s="191"/>
      <c r="QOL30" s="192"/>
      <c r="QOM30" s="193"/>
      <c r="QON30" s="192"/>
      <c r="QOO30" s="192"/>
      <c r="QOP30" s="197"/>
      <c r="QOQ30" s="197"/>
      <c r="QOR30" s="195"/>
      <c r="QOS30" s="196"/>
      <c r="QOT30" s="196"/>
      <c r="QOU30" s="196"/>
      <c r="QOV30" s="196"/>
      <c r="QOW30" s="196"/>
      <c r="QOX30" s="196"/>
      <c r="QOY30" s="197"/>
      <c r="QOZ30" s="198"/>
      <c r="QPA30" s="199"/>
      <c r="QPB30" s="199"/>
      <c r="QPC30" s="195"/>
      <c r="QPD30" s="237"/>
      <c r="QPE30" s="238"/>
      <c r="QPF30" s="202"/>
      <c r="QPG30" s="203"/>
      <c r="QPH30" s="203"/>
      <c r="QPI30" s="203"/>
      <c r="QPJ30" s="203"/>
      <c r="QPK30" s="204"/>
      <c r="QPL30" s="189"/>
      <c r="QPM30" s="190"/>
      <c r="QPN30" s="191"/>
      <c r="QPO30" s="192"/>
      <c r="QPP30" s="193"/>
      <c r="QPQ30" s="192"/>
      <c r="QPR30" s="192"/>
      <c r="QPS30" s="197"/>
      <c r="QPT30" s="197"/>
      <c r="QPU30" s="195"/>
      <c r="QPV30" s="196"/>
      <c r="QPW30" s="196"/>
      <c r="QPX30" s="196"/>
      <c r="QPY30" s="196"/>
      <c r="QPZ30" s="196"/>
      <c r="QQA30" s="196"/>
      <c r="QQB30" s="197"/>
      <c r="QQC30" s="198"/>
      <c r="QQD30" s="199"/>
      <c r="QQE30" s="199"/>
      <c r="QQF30" s="195"/>
      <c r="QQG30" s="237"/>
      <c r="QQH30" s="238"/>
      <c r="QQI30" s="202"/>
      <c r="QQJ30" s="203"/>
      <c r="QQK30" s="203"/>
      <c r="QQL30" s="203"/>
      <c r="QQM30" s="203"/>
      <c r="QQN30" s="204"/>
      <c r="QQO30" s="189"/>
      <c r="QQP30" s="190"/>
      <c r="QQQ30" s="191"/>
      <c r="QQR30" s="192"/>
      <c r="QQS30" s="193"/>
      <c r="QQT30" s="192"/>
      <c r="QQU30" s="192"/>
      <c r="QQV30" s="197"/>
      <c r="QQW30" s="197"/>
      <c r="QQX30" s="195"/>
      <c r="QQY30" s="196"/>
      <c r="QQZ30" s="196"/>
      <c r="QRA30" s="196"/>
      <c r="QRB30" s="196"/>
      <c r="QRC30" s="196"/>
      <c r="QRD30" s="196"/>
      <c r="QRE30" s="197"/>
      <c r="QRF30" s="198"/>
      <c r="QRG30" s="199"/>
      <c r="QRH30" s="199"/>
      <c r="QRI30" s="195"/>
      <c r="QRJ30" s="237"/>
      <c r="QRK30" s="238"/>
      <c r="QRL30" s="202"/>
      <c r="QRM30" s="203"/>
      <c r="QRN30" s="203"/>
      <c r="QRO30" s="203"/>
      <c r="QRP30" s="203"/>
      <c r="QRQ30" s="204"/>
      <c r="QRR30" s="189"/>
      <c r="QRS30" s="190"/>
      <c r="QRT30" s="191"/>
      <c r="QRU30" s="192"/>
      <c r="QRV30" s="193"/>
      <c r="QRW30" s="192"/>
      <c r="QRX30" s="192"/>
      <c r="QRY30" s="197"/>
      <c r="QRZ30" s="197"/>
      <c r="QSA30" s="195"/>
      <c r="QSB30" s="196"/>
      <c r="QSC30" s="196"/>
      <c r="QSD30" s="196"/>
      <c r="QSE30" s="196"/>
      <c r="QSF30" s="196"/>
      <c r="QSG30" s="196"/>
      <c r="QSH30" s="197"/>
      <c r="QSI30" s="198"/>
      <c r="QSJ30" s="199"/>
      <c r="QSK30" s="199"/>
      <c r="QSL30" s="195"/>
      <c r="QSM30" s="237"/>
      <c r="QSN30" s="238"/>
      <c r="QSO30" s="202"/>
      <c r="QSP30" s="203"/>
      <c r="QSQ30" s="203"/>
      <c r="QSR30" s="203"/>
      <c r="QSS30" s="203"/>
      <c r="QST30" s="204"/>
      <c r="QSU30" s="189"/>
      <c r="QSV30" s="190"/>
      <c r="QSW30" s="191"/>
      <c r="QSX30" s="192"/>
      <c r="QSY30" s="193"/>
      <c r="QSZ30" s="192"/>
      <c r="QTA30" s="192"/>
      <c r="QTB30" s="197"/>
      <c r="QTC30" s="197"/>
      <c r="QTD30" s="195"/>
      <c r="QTE30" s="196"/>
      <c r="QTF30" s="196"/>
      <c r="QTG30" s="196"/>
      <c r="QTH30" s="196"/>
      <c r="QTI30" s="196"/>
      <c r="QTJ30" s="196"/>
      <c r="QTK30" s="197"/>
      <c r="QTL30" s="198"/>
      <c r="QTM30" s="199"/>
      <c r="QTN30" s="199"/>
      <c r="QTO30" s="195"/>
      <c r="QTP30" s="237"/>
      <c r="QTQ30" s="238"/>
      <c r="QTR30" s="202"/>
      <c r="QTS30" s="203"/>
      <c r="QTT30" s="203"/>
      <c r="QTU30" s="203"/>
      <c r="QTV30" s="203"/>
      <c r="QTW30" s="204"/>
      <c r="QTX30" s="189"/>
      <c r="QTY30" s="190"/>
      <c r="QTZ30" s="191"/>
      <c r="QUA30" s="192"/>
      <c r="QUB30" s="193"/>
      <c r="QUC30" s="192"/>
      <c r="QUD30" s="192"/>
      <c r="QUE30" s="197"/>
      <c r="QUF30" s="197"/>
      <c r="QUG30" s="195"/>
      <c r="QUH30" s="196"/>
      <c r="QUI30" s="196"/>
      <c r="QUJ30" s="196"/>
      <c r="QUK30" s="196"/>
      <c r="QUL30" s="196"/>
      <c r="QUM30" s="196"/>
      <c r="QUN30" s="197"/>
      <c r="QUO30" s="198"/>
      <c r="QUP30" s="199"/>
      <c r="QUQ30" s="199"/>
      <c r="QUR30" s="195"/>
      <c r="QUS30" s="237"/>
      <c r="QUT30" s="238"/>
      <c r="QUU30" s="202"/>
      <c r="QUV30" s="203"/>
      <c r="QUW30" s="203"/>
      <c r="QUX30" s="203"/>
      <c r="QUY30" s="203"/>
      <c r="QUZ30" s="204"/>
      <c r="QVA30" s="189"/>
      <c r="QVB30" s="190"/>
      <c r="QVC30" s="191"/>
      <c r="QVD30" s="192"/>
      <c r="QVE30" s="193"/>
      <c r="QVF30" s="192"/>
      <c r="QVG30" s="192"/>
      <c r="QVH30" s="197"/>
      <c r="QVI30" s="197"/>
      <c r="QVJ30" s="195"/>
      <c r="QVK30" s="196"/>
      <c r="QVL30" s="196"/>
      <c r="QVM30" s="196"/>
      <c r="QVN30" s="196"/>
      <c r="QVO30" s="196"/>
      <c r="QVP30" s="196"/>
      <c r="QVQ30" s="197"/>
      <c r="QVR30" s="198"/>
      <c r="QVS30" s="199"/>
      <c r="QVT30" s="199"/>
      <c r="QVU30" s="195"/>
      <c r="QVV30" s="237"/>
      <c r="QVW30" s="238"/>
      <c r="QVX30" s="202"/>
      <c r="QVY30" s="203"/>
      <c r="QVZ30" s="203"/>
      <c r="QWA30" s="203"/>
      <c r="QWB30" s="203"/>
      <c r="QWC30" s="204"/>
      <c r="QWD30" s="189"/>
      <c r="QWE30" s="190"/>
      <c r="QWF30" s="191"/>
      <c r="QWG30" s="192"/>
      <c r="QWH30" s="193"/>
      <c r="QWI30" s="192"/>
      <c r="QWJ30" s="192"/>
      <c r="QWK30" s="197"/>
      <c r="QWL30" s="197"/>
      <c r="QWM30" s="195"/>
      <c r="QWN30" s="196"/>
      <c r="QWO30" s="196"/>
      <c r="QWP30" s="196"/>
      <c r="QWQ30" s="196"/>
      <c r="QWR30" s="196"/>
      <c r="QWS30" s="196"/>
      <c r="QWT30" s="197"/>
      <c r="QWU30" s="198"/>
      <c r="QWV30" s="199"/>
      <c r="QWW30" s="199"/>
      <c r="QWX30" s="195"/>
      <c r="QWY30" s="237"/>
      <c r="QWZ30" s="238"/>
      <c r="QXA30" s="202"/>
      <c r="QXB30" s="203"/>
      <c r="QXC30" s="203"/>
      <c r="QXD30" s="203"/>
      <c r="QXE30" s="203"/>
      <c r="QXF30" s="204"/>
      <c r="QXG30" s="189"/>
      <c r="QXH30" s="190"/>
      <c r="QXI30" s="191"/>
      <c r="QXJ30" s="192"/>
      <c r="QXK30" s="193"/>
      <c r="QXL30" s="192"/>
      <c r="QXM30" s="192"/>
      <c r="QXN30" s="197"/>
      <c r="QXO30" s="197"/>
      <c r="QXP30" s="195"/>
      <c r="QXQ30" s="196"/>
      <c r="QXR30" s="196"/>
      <c r="QXS30" s="196"/>
      <c r="QXT30" s="196"/>
      <c r="QXU30" s="196"/>
      <c r="QXV30" s="196"/>
      <c r="QXW30" s="197"/>
      <c r="QXX30" s="198"/>
      <c r="QXY30" s="199"/>
      <c r="QXZ30" s="199"/>
      <c r="QYA30" s="195"/>
      <c r="QYB30" s="237"/>
      <c r="QYC30" s="238"/>
      <c r="QYD30" s="202"/>
      <c r="QYE30" s="203"/>
      <c r="QYF30" s="203"/>
      <c r="QYG30" s="203"/>
      <c r="QYH30" s="203"/>
      <c r="QYI30" s="204"/>
      <c r="QYJ30" s="189"/>
      <c r="QYK30" s="190"/>
      <c r="QYL30" s="191"/>
      <c r="QYM30" s="192"/>
      <c r="QYN30" s="193"/>
      <c r="QYO30" s="192"/>
      <c r="QYP30" s="192"/>
      <c r="QYQ30" s="197"/>
      <c r="QYR30" s="197"/>
      <c r="QYS30" s="195"/>
      <c r="QYT30" s="196"/>
      <c r="QYU30" s="196"/>
      <c r="QYV30" s="196"/>
      <c r="QYW30" s="196"/>
      <c r="QYX30" s="196"/>
      <c r="QYY30" s="196"/>
      <c r="QYZ30" s="197"/>
      <c r="QZA30" s="198"/>
      <c r="QZB30" s="199"/>
      <c r="QZC30" s="199"/>
      <c r="QZD30" s="195"/>
      <c r="QZE30" s="237"/>
      <c r="QZF30" s="238"/>
      <c r="QZG30" s="202"/>
      <c r="QZH30" s="203"/>
      <c r="QZI30" s="203"/>
      <c r="QZJ30" s="203"/>
      <c r="QZK30" s="203"/>
      <c r="QZL30" s="204"/>
      <c r="QZM30" s="189"/>
      <c r="QZN30" s="190"/>
      <c r="QZO30" s="191"/>
      <c r="QZP30" s="192"/>
      <c r="QZQ30" s="193"/>
      <c r="QZR30" s="192"/>
      <c r="QZS30" s="192"/>
      <c r="QZT30" s="197"/>
      <c r="QZU30" s="197"/>
      <c r="QZV30" s="195"/>
      <c r="QZW30" s="196"/>
      <c r="QZX30" s="196"/>
      <c r="QZY30" s="196"/>
      <c r="QZZ30" s="196"/>
      <c r="RAA30" s="196"/>
      <c r="RAB30" s="196"/>
      <c r="RAC30" s="197"/>
      <c r="RAD30" s="198"/>
      <c r="RAE30" s="199"/>
      <c r="RAF30" s="199"/>
      <c r="RAG30" s="195"/>
      <c r="RAH30" s="237"/>
      <c r="RAI30" s="238"/>
      <c r="RAJ30" s="202"/>
      <c r="RAK30" s="203"/>
      <c r="RAL30" s="203"/>
      <c r="RAM30" s="203"/>
      <c r="RAN30" s="203"/>
      <c r="RAO30" s="204"/>
      <c r="RAP30" s="189"/>
      <c r="RAQ30" s="190"/>
      <c r="RAR30" s="191"/>
      <c r="RAS30" s="192"/>
      <c r="RAT30" s="193"/>
      <c r="RAU30" s="192"/>
      <c r="RAV30" s="192"/>
      <c r="RAW30" s="197"/>
      <c r="RAX30" s="197"/>
      <c r="RAY30" s="195"/>
      <c r="RAZ30" s="196"/>
      <c r="RBA30" s="196"/>
      <c r="RBB30" s="196"/>
      <c r="RBC30" s="196"/>
      <c r="RBD30" s="196"/>
      <c r="RBE30" s="196"/>
      <c r="RBF30" s="197"/>
      <c r="RBG30" s="198"/>
      <c r="RBH30" s="199"/>
      <c r="RBI30" s="199"/>
      <c r="RBJ30" s="195"/>
      <c r="RBK30" s="237"/>
      <c r="RBL30" s="238"/>
      <c r="RBM30" s="202"/>
      <c r="RBN30" s="203"/>
      <c r="RBO30" s="203"/>
      <c r="RBP30" s="203"/>
      <c r="RBQ30" s="203"/>
      <c r="RBR30" s="204"/>
      <c r="RBS30" s="189"/>
      <c r="RBT30" s="190"/>
      <c r="RBU30" s="191"/>
      <c r="RBV30" s="192"/>
      <c r="RBW30" s="193"/>
      <c r="RBX30" s="192"/>
      <c r="RBY30" s="192"/>
      <c r="RBZ30" s="197"/>
      <c r="RCA30" s="197"/>
      <c r="RCB30" s="195"/>
      <c r="RCC30" s="196"/>
      <c r="RCD30" s="196"/>
      <c r="RCE30" s="196"/>
      <c r="RCF30" s="196"/>
      <c r="RCG30" s="196"/>
      <c r="RCH30" s="196"/>
      <c r="RCI30" s="197"/>
      <c r="RCJ30" s="198"/>
      <c r="RCK30" s="199"/>
      <c r="RCL30" s="199"/>
      <c r="RCM30" s="195"/>
      <c r="RCN30" s="237"/>
      <c r="RCO30" s="238"/>
      <c r="RCP30" s="202"/>
      <c r="RCQ30" s="203"/>
      <c r="RCR30" s="203"/>
      <c r="RCS30" s="203"/>
      <c r="RCT30" s="203"/>
      <c r="RCU30" s="204"/>
      <c r="RCV30" s="189"/>
      <c r="RCW30" s="190"/>
      <c r="RCX30" s="191"/>
      <c r="RCY30" s="192"/>
      <c r="RCZ30" s="193"/>
      <c r="RDA30" s="192"/>
      <c r="RDB30" s="192"/>
      <c r="RDC30" s="197"/>
      <c r="RDD30" s="197"/>
      <c r="RDE30" s="195"/>
      <c r="RDF30" s="196"/>
      <c r="RDG30" s="196"/>
      <c r="RDH30" s="196"/>
      <c r="RDI30" s="196"/>
      <c r="RDJ30" s="196"/>
      <c r="RDK30" s="196"/>
      <c r="RDL30" s="197"/>
      <c r="RDM30" s="198"/>
      <c r="RDN30" s="199"/>
      <c r="RDO30" s="199"/>
      <c r="RDP30" s="195"/>
      <c r="RDQ30" s="237"/>
      <c r="RDR30" s="238"/>
      <c r="RDS30" s="202"/>
      <c r="RDT30" s="203"/>
      <c r="RDU30" s="203"/>
      <c r="RDV30" s="203"/>
      <c r="RDW30" s="203"/>
      <c r="RDX30" s="204"/>
      <c r="RDY30" s="189"/>
      <c r="RDZ30" s="190"/>
      <c r="REA30" s="191"/>
      <c r="REB30" s="192"/>
      <c r="REC30" s="193"/>
      <c r="RED30" s="192"/>
      <c r="REE30" s="192"/>
      <c r="REF30" s="197"/>
      <c r="REG30" s="197"/>
      <c r="REH30" s="195"/>
      <c r="REI30" s="196"/>
      <c r="REJ30" s="196"/>
      <c r="REK30" s="196"/>
      <c r="REL30" s="196"/>
      <c r="REM30" s="196"/>
      <c r="REN30" s="196"/>
      <c r="REO30" s="197"/>
      <c r="REP30" s="198"/>
      <c r="REQ30" s="199"/>
      <c r="RER30" s="199"/>
      <c r="RES30" s="195"/>
      <c r="RET30" s="237"/>
      <c r="REU30" s="238"/>
      <c r="REV30" s="202"/>
      <c r="REW30" s="203"/>
      <c r="REX30" s="203"/>
      <c r="REY30" s="203"/>
      <c r="REZ30" s="203"/>
      <c r="RFA30" s="204"/>
      <c r="RFB30" s="189"/>
      <c r="RFC30" s="190"/>
      <c r="RFD30" s="191"/>
      <c r="RFE30" s="192"/>
      <c r="RFF30" s="193"/>
      <c r="RFG30" s="192"/>
      <c r="RFH30" s="192"/>
      <c r="RFI30" s="197"/>
      <c r="RFJ30" s="197"/>
      <c r="RFK30" s="195"/>
      <c r="RFL30" s="196"/>
      <c r="RFM30" s="196"/>
      <c r="RFN30" s="196"/>
      <c r="RFO30" s="196"/>
      <c r="RFP30" s="196"/>
      <c r="RFQ30" s="196"/>
      <c r="RFR30" s="197"/>
      <c r="RFS30" s="198"/>
      <c r="RFT30" s="199"/>
      <c r="RFU30" s="199"/>
      <c r="RFV30" s="195"/>
      <c r="RFW30" s="237"/>
      <c r="RFX30" s="238"/>
      <c r="RFY30" s="202"/>
      <c r="RFZ30" s="203"/>
      <c r="RGA30" s="203"/>
      <c r="RGB30" s="203"/>
      <c r="RGC30" s="203"/>
      <c r="RGD30" s="204"/>
      <c r="RGE30" s="189"/>
      <c r="RGF30" s="190"/>
      <c r="RGG30" s="191"/>
      <c r="RGH30" s="192"/>
      <c r="RGI30" s="193"/>
      <c r="RGJ30" s="192"/>
      <c r="RGK30" s="192"/>
      <c r="RGL30" s="197"/>
      <c r="RGM30" s="197"/>
      <c r="RGN30" s="195"/>
      <c r="RGO30" s="196"/>
      <c r="RGP30" s="196"/>
      <c r="RGQ30" s="196"/>
      <c r="RGR30" s="196"/>
      <c r="RGS30" s="196"/>
      <c r="RGT30" s="196"/>
      <c r="RGU30" s="197"/>
      <c r="RGV30" s="198"/>
      <c r="RGW30" s="199"/>
      <c r="RGX30" s="199"/>
      <c r="RGY30" s="195"/>
      <c r="RGZ30" s="237"/>
      <c r="RHA30" s="238"/>
      <c r="RHB30" s="202"/>
      <c r="RHC30" s="203"/>
      <c r="RHD30" s="203"/>
      <c r="RHE30" s="203"/>
      <c r="RHF30" s="203"/>
      <c r="RHG30" s="204"/>
      <c r="RHH30" s="189"/>
      <c r="RHI30" s="190"/>
      <c r="RHJ30" s="191"/>
      <c r="RHK30" s="192"/>
      <c r="RHL30" s="193"/>
      <c r="RHM30" s="192"/>
      <c r="RHN30" s="192"/>
      <c r="RHO30" s="197"/>
      <c r="RHP30" s="197"/>
      <c r="RHQ30" s="195"/>
      <c r="RHR30" s="196"/>
      <c r="RHS30" s="196"/>
      <c r="RHT30" s="196"/>
      <c r="RHU30" s="196"/>
      <c r="RHV30" s="196"/>
      <c r="RHW30" s="196"/>
      <c r="RHX30" s="197"/>
      <c r="RHY30" s="198"/>
      <c r="RHZ30" s="199"/>
      <c r="RIA30" s="199"/>
      <c r="RIB30" s="195"/>
      <c r="RIC30" s="237"/>
      <c r="RID30" s="238"/>
      <c r="RIE30" s="202"/>
      <c r="RIF30" s="203"/>
      <c r="RIG30" s="203"/>
      <c r="RIH30" s="203"/>
      <c r="RII30" s="203"/>
      <c r="RIJ30" s="204"/>
      <c r="RIK30" s="189"/>
      <c r="RIL30" s="190"/>
      <c r="RIM30" s="191"/>
      <c r="RIN30" s="192"/>
      <c r="RIO30" s="193"/>
      <c r="RIP30" s="192"/>
      <c r="RIQ30" s="192"/>
      <c r="RIR30" s="197"/>
      <c r="RIS30" s="197"/>
      <c r="RIT30" s="195"/>
      <c r="RIU30" s="196"/>
      <c r="RIV30" s="196"/>
      <c r="RIW30" s="196"/>
      <c r="RIX30" s="196"/>
      <c r="RIY30" s="196"/>
      <c r="RIZ30" s="196"/>
      <c r="RJA30" s="197"/>
      <c r="RJB30" s="198"/>
      <c r="RJC30" s="199"/>
      <c r="RJD30" s="199"/>
      <c r="RJE30" s="195"/>
      <c r="RJF30" s="237"/>
      <c r="RJG30" s="238"/>
      <c r="RJH30" s="202"/>
      <c r="RJI30" s="203"/>
      <c r="RJJ30" s="203"/>
      <c r="RJK30" s="203"/>
      <c r="RJL30" s="203"/>
      <c r="RJM30" s="204"/>
      <c r="RJN30" s="189"/>
      <c r="RJO30" s="190"/>
      <c r="RJP30" s="191"/>
      <c r="RJQ30" s="192"/>
      <c r="RJR30" s="193"/>
      <c r="RJS30" s="192"/>
      <c r="RJT30" s="192"/>
      <c r="RJU30" s="197"/>
      <c r="RJV30" s="197"/>
      <c r="RJW30" s="195"/>
      <c r="RJX30" s="196"/>
      <c r="RJY30" s="196"/>
      <c r="RJZ30" s="196"/>
      <c r="RKA30" s="196"/>
      <c r="RKB30" s="196"/>
      <c r="RKC30" s="196"/>
      <c r="RKD30" s="197"/>
      <c r="RKE30" s="198"/>
      <c r="RKF30" s="199"/>
      <c r="RKG30" s="199"/>
      <c r="RKH30" s="195"/>
      <c r="RKI30" s="237"/>
      <c r="RKJ30" s="238"/>
      <c r="RKK30" s="202"/>
      <c r="RKL30" s="203"/>
      <c r="RKM30" s="203"/>
      <c r="RKN30" s="203"/>
      <c r="RKO30" s="203"/>
      <c r="RKP30" s="204"/>
      <c r="RKQ30" s="189"/>
      <c r="RKR30" s="190"/>
      <c r="RKS30" s="191"/>
      <c r="RKT30" s="192"/>
      <c r="RKU30" s="193"/>
      <c r="RKV30" s="192"/>
      <c r="RKW30" s="192"/>
      <c r="RKX30" s="197"/>
      <c r="RKY30" s="197"/>
      <c r="RKZ30" s="195"/>
      <c r="RLA30" s="196"/>
      <c r="RLB30" s="196"/>
      <c r="RLC30" s="196"/>
      <c r="RLD30" s="196"/>
      <c r="RLE30" s="196"/>
      <c r="RLF30" s="196"/>
      <c r="RLG30" s="197"/>
      <c r="RLH30" s="198"/>
      <c r="RLI30" s="199"/>
      <c r="RLJ30" s="199"/>
      <c r="RLK30" s="195"/>
      <c r="RLL30" s="237"/>
      <c r="RLM30" s="238"/>
      <c r="RLN30" s="202"/>
      <c r="RLO30" s="203"/>
      <c r="RLP30" s="203"/>
      <c r="RLQ30" s="203"/>
      <c r="RLR30" s="203"/>
      <c r="RLS30" s="204"/>
      <c r="RLT30" s="189"/>
      <c r="RLU30" s="190"/>
      <c r="RLV30" s="191"/>
      <c r="RLW30" s="192"/>
      <c r="RLX30" s="193"/>
      <c r="RLY30" s="192"/>
      <c r="RLZ30" s="192"/>
      <c r="RMA30" s="197"/>
      <c r="RMB30" s="197"/>
      <c r="RMC30" s="195"/>
      <c r="RMD30" s="196"/>
      <c r="RME30" s="196"/>
      <c r="RMF30" s="196"/>
      <c r="RMG30" s="196"/>
      <c r="RMH30" s="196"/>
      <c r="RMI30" s="196"/>
      <c r="RMJ30" s="197"/>
      <c r="RMK30" s="198"/>
      <c r="RML30" s="199"/>
      <c r="RMM30" s="199"/>
      <c r="RMN30" s="195"/>
      <c r="RMO30" s="237"/>
      <c r="RMP30" s="238"/>
      <c r="RMQ30" s="202"/>
      <c r="RMR30" s="203"/>
      <c r="RMS30" s="203"/>
      <c r="RMT30" s="203"/>
      <c r="RMU30" s="203"/>
      <c r="RMV30" s="204"/>
      <c r="RMW30" s="189"/>
      <c r="RMX30" s="190"/>
      <c r="RMY30" s="191"/>
      <c r="RMZ30" s="192"/>
      <c r="RNA30" s="193"/>
      <c r="RNB30" s="192"/>
      <c r="RNC30" s="192"/>
      <c r="RND30" s="197"/>
      <c r="RNE30" s="197"/>
      <c r="RNF30" s="195"/>
      <c r="RNG30" s="196"/>
      <c r="RNH30" s="196"/>
      <c r="RNI30" s="196"/>
      <c r="RNJ30" s="196"/>
      <c r="RNK30" s="196"/>
      <c r="RNL30" s="196"/>
      <c r="RNM30" s="197"/>
      <c r="RNN30" s="198"/>
      <c r="RNO30" s="199"/>
      <c r="RNP30" s="199"/>
      <c r="RNQ30" s="195"/>
      <c r="RNR30" s="237"/>
      <c r="RNS30" s="238"/>
      <c r="RNT30" s="202"/>
      <c r="RNU30" s="203"/>
      <c r="RNV30" s="203"/>
      <c r="RNW30" s="203"/>
      <c r="RNX30" s="203"/>
      <c r="RNY30" s="204"/>
      <c r="RNZ30" s="189"/>
      <c r="ROA30" s="190"/>
      <c r="ROB30" s="191"/>
      <c r="ROC30" s="192"/>
      <c r="ROD30" s="193"/>
      <c r="ROE30" s="192"/>
      <c r="ROF30" s="192"/>
      <c r="ROG30" s="197"/>
      <c r="ROH30" s="197"/>
      <c r="ROI30" s="195"/>
      <c r="ROJ30" s="196"/>
      <c r="ROK30" s="196"/>
      <c r="ROL30" s="196"/>
      <c r="ROM30" s="196"/>
      <c r="RON30" s="196"/>
      <c r="ROO30" s="196"/>
      <c r="ROP30" s="197"/>
      <c r="ROQ30" s="198"/>
      <c r="ROR30" s="199"/>
      <c r="ROS30" s="199"/>
      <c r="ROT30" s="195"/>
      <c r="ROU30" s="237"/>
      <c r="ROV30" s="238"/>
      <c r="ROW30" s="202"/>
      <c r="ROX30" s="203"/>
      <c r="ROY30" s="203"/>
      <c r="ROZ30" s="203"/>
      <c r="RPA30" s="203"/>
      <c r="RPB30" s="204"/>
      <c r="RPC30" s="189"/>
      <c r="RPD30" s="190"/>
      <c r="RPE30" s="191"/>
      <c r="RPF30" s="192"/>
      <c r="RPG30" s="193"/>
      <c r="RPH30" s="192"/>
      <c r="RPI30" s="192"/>
      <c r="RPJ30" s="197"/>
      <c r="RPK30" s="197"/>
      <c r="RPL30" s="195"/>
      <c r="RPM30" s="196"/>
      <c r="RPN30" s="196"/>
      <c r="RPO30" s="196"/>
      <c r="RPP30" s="196"/>
      <c r="RPQ30" s="196"/>
      <c r="RPR30" s="196"/>
      <c r="RPS30" s="197"/>
      <c r="RPT30" s="198"/>
      <c r="RPU30" s="199"/>
      <c r="RPV30" s="199"/>
      <c r="RPW30" s="195"/>
      <c r="RPX30" s="237"/>
      <c r="RPY30" s="238"/>
      <c r="RPZ30" s="202"/>
      <c r="RQA30" s="203"/>
      <c r="RQB30" s="203"/>
      <c r="RQC30" s="203"/>
      <c r="RQD30" s="203"/>
      <c r="RQE30" s="204"/>
      <c r="RQF30" s="189"/>
      <c r="RQG30" s="190"/>
      <c r="RQH30" s="191"/>
      <c r="RQI30" s="192"/>
      <c r="RQJ30" s="193"/>
      <c r="RQK30" s="192"/>
      <c r="RQL30" s="192"/>
      <c r="RQM30" s="197"/>
      <c r="RQN30" s="197"/>
      <c r="RQO30" s="195"/>
      <c r="RQP30" s="196"/>
      <c r="RQQ30" s="196"/>
      <c r="RQR30" s="196"/>
      <c r="RQS30" s="196"/>
      <c r="RQT30" s="196"/>
      <c r="RQU30" s="196"/>
      <c r="RQV30" s="197"/>
      <c r="RQW30" s="198"/>
      <c r="RQX30" s="199"/>
      <c r="RQY30" s="199"/>
      <c r="RQZ30" s="195"/>
      <c r="RRA30" s="237"/>
      <c r="RRB30" s="238"/>
      <c r="RRC30" s="202"/>
      <c r="RRD30" s="203"/>
      <c r="RRE30" s="203"/>
      <c r="RRF30" s="203"/>
      <c r="RRG30" s="203"/>
      <c r="RRH30" s="204"/>
      <c r="RRI30" s="189"/>
      <c r="RRJ30" s="190"/>
      <c r="RRK30" s="191"/>
      <c r="RRL30" s="192"/>
      <c r="RRM30" s="193"/>
      <c r="RRN30" s="192"/>
      <c r="RRO30" s="192"/>
      <c r="RRP30" s="197"/>
      <c r="RRQ30" s="197"/>
      <c r="RRR30" s="195"/>
      <c r="RRS30" s="196"/>
      <c r="RRT30" s="196"/>
      <c r="RRU30" s="196"/>
      <c r="RRV30" s="196"/>
      <c r="RRW30" s="196"/>
      <c r="RRX30" s="196"/>
      <c r="RRY30" s="197"/>
      <c r="RRZ30" s="198"/>
      <c r="RSA30" s="199"/>
      <c r="RSB30" s="199"/>
      <c r="RSC30" s="195"/>
      <c r="RSD30" s="237"/>
      <c r="RSE30" s="238"/>
      <c r="RSF30" s="202"/>
      <c r="RSG30" s="203"/>
      <c r="RSH30" s="203"/>
      <c r="RSI30" s="203"/>
      <c r="RSJ30" s="203"/>
      <c r="RSK30" s="204"/>
      <c r="RSL30" s="189"/>
      <c r="RSM30" s="190"/>
      <c r="RSN30" s="191"/>
      <c r="RSO30" s="192"/>
      <c r="RSP30" s="193"/>
      <c r="RSQ30" s="192"/>
      <c r="RSR30" s="192"/>
      <c r="RSS30" s="197"/>
      <c r="RST30" s="197"/>
      <c r="RSU30" s="195"/>
      <c r="RSV30" s="196"/>
      <c r="RSW30" s="196"/>
      <c r="RSX30" s="196"/>
      <c r="RSY30" s="196"/>
      <c r="RSZ30" s="196"/>
      <c r="RTA30" s="196"/>
      <c r="RTB30" s="197"/>
      <c r="RTC30" s="198"/>
      <c r="RTD30" s="199"/>
      <c r="RTE30" s="199"/>
      <c r="RTF30" s="195"/>
      <c r="RTG30" s="237"/>
      <c r="RTH30" s="238"/>
      <c r="RTI30" s="202"/>
      <c r="RTJ30" s="203"/>
      <c r="RTK30" s="203"/>
      <c r="RTL30" s="203"/>
      <c r="RTM30" s="203"/>
      <c r="RTN30" s="204"/>
      <c r="RTO30" s="189"/>
      <c r="RTP30" s="190"/>
      <c r="RTQ30" s="191"/>
      <c r="RTR30" s="192"/>
      <c r="RTS30" s="193"/>
      <c r="RTT30" s="192"/>
      <c r="RTU30" s="192"/>
      <c r="RTV30" s="197"/>
      <c r="RTW30" s="197"/>
      <c r="RTX30" s="195"/>
      <c r="RTY30" s="196"/>
      <c r="RTZ30" s="196"/>
      <c r="RUA30" s="196"/>
      <c r="RUB30" s="196"/>
      <c r="RUC30" s="196"/>
      <c r="RUD30" s="196"/>
      <c r="RUE30" s="197"/>
      <c r="RUF30" s="198"/>
      <c r="RUG30" s="199"/>
      <c r="RUH30" s="199"/>
      <c r="RUI30" s="195"/>
      <c r="RUJ30" s="237"/>
      <c r="RUK30" s="238"/>
      <c r="RUL30" s="202"/>
      <c r="RUM30" s="203"/>
      <c r="RUN30" s="203"/>
      <c r="RUO30" s="203"/>
      <c r="RUP30" s="203"/>
      <c r="RUQ30" s="204"/>
      <c r="RUR30" s="189"/>
      <c r="RUS30" s="190"/>
      <c r="RUT30" s="191"/>
      <c r="RUU30" s="192"/>
      <c r="RUV30" s="193"/>
      <c r="RUW30" s="192"/>
      <c r="RUX30" s="192"/>
      <c r="RUY30" s="197"/>
      <c r="RUZ30" s="197"/>
      <c r="RVA30" s="195"/>
      <c r="RVB30" s="196"/>
      <c r="RVC30" s="196"/>
      <c r="RVD30" s="196"/>
      <c r="RVE30" s="196"/>
      <c r="RVF30" s="196"/>
      <c r="RVG30" s="196"/>
      <c r="RVH30" s="197"/>
      <c r="RVI30" s="198"/>
      <c r="RVJ30" s="199"/>
      <c r="RVK30" s="199"/>
      <c r="RVL30" s="195"/>
      <c r="RVM30" s="237"/>
      <c r="RVN30" s="238"/>
      <c r="RVO30" s="202"/>
      <c r="RVP30" s="203"/>
      <c r="RVQ30" s="203"/>
      <c r="RVR30" s="203"/>
      <c r="RVS30" s="203"/>
      <c r="RVT30" s="204"/>
      <c r="RVU30" s="189"/>
      <c r="RVV30" s="190"/>
      <c r="RVW30" s="191"/>
      <c r="RVX30" s="192"/>
      <c r="RVY30" s="193"/>
      <c r="RVZ30" s="192"/>
      <c r="RWA30" s="192"/>
      <c r="RWB30" s="197"/>
      <c r="RWC30" s="197"/>
      <c r="RWD30" s="195"/>
      <c r="RWE30" s="196"/>
      <c r="RWF30" s="196"/>
      <c r="RWG30" s="196"/>
      <c r="RWH30" s="196"/>
      <c r="RWI30" s="196"/>
      <c r="RWJ30" s="196"/>
      <c r="RWK30" s="197"/>
      <c r="RWL30" s="198"/>
      <c r="RWM30" s="199"/>
      <c r="RWN30" s="199"/>
      <c r="RWO30" s="195"/>
      <c r="RWP30" s="237"/>
      <c r="RWQ30" s="238"/>
      <c r="RWR30" s="202"/>
      <c r="RWS30" s="203"/>
      <c r="RWT30" s="203"/>
      <c r="RWU30" s="203"/>
      <c r="RWV30" s="203"/>
      <c r="RWW30" s="204"/>
      <c r="RWX30" s="189"/>
      <c r="RWY30" s="190"/>
      <c r="RWZ30" s="191"/>
      <c r="RXA30" s="192"/>
      <c r="RXB30" s="193"/>
      <c r="RXC30" s="192"/>
      <c r="RXD30" s="192"/>
      <c r="RXE30" s="197"/>
      <c r="RXF30" s="197"/>
      <c r="RXG30" s="195"/>
      <c r="RXH30" s="196"/>
      <c r="RXI30" s="196"/>
      <c r="RXJ30" s="196"/>
      <c r="RXK30" s="196"/>
      <c r="RXL30" s="196"/>
      <c r="RXM30" s="196"/>
      <c r="RXN30" s="197"/>
      <c r="RXO30" s="198"/>
      <c r="RXP30" s="199"/>
      <c r="RXQ30" s="199"/>
      <c r="RXR30" s="195"/>
      <c r="RXS30" s="237"/>
      <c r="RXT30" s="238"/>
      <c r="RXU30" s="202"/>
      <c r="RXV30" s="203"/>
      <c r="RXW30" s="203"/>
      <c r="RXX30" s="203"/>
      <c r="RXY30" s="203"/>
      <c r="RXZ30" s="204"/>
      <c r="RYA30" s="189"/>
      <c r="RYB30" s="190"/>
      <c r="RYC30" s="191"/>
      <c r="RYD30" s="192"/>
      <c r="RYE30" s="193"/>
      <c r="RYF30" s="192"/>
      <c r="RYG30" s="192"/>
      <c r="RYH30" s="197"/>
      <c r="RYI30" s="197"/>
      <c r="RYJ30" s="195"/>
      <c r="RYK30" s="196"/>
      <c r="RYL30" s="196"/>
      <c r="RYM30" s="196"/>
      <c r="RYN30" s="196"/>
      <c r="RYO30" s="196"/>
      <c r="RYP30" s="196"/>
      <c r="RYQ30" s="197"/>
      <c r="RYR30" s="198"/>
      <c r="RYS30" s="199"/>
      <c r="RYT30" s="199"/>
      <c r="RYU30" s="195"/>
      <c r="RYV30" s="237"/>
      <c r="RYW30" s="238"/>
      <c r="RYX30" s="202"/>
      <c r="RYY30" s="203"/>
      <c r="RYZ30" s="203"/>
      <c r="RZA30" s="203"/>
      <c r="RZB30" s="203"/>
      <c r="RZC30" s="204"/>
      <c r="RZD30" s="189"/>
      <c r="RZE30" s="190"/>
      <c r="RZF30" s="191"/>
      <c r="RZG30" s="192"/>
      <c r="RZH30" s="193"/>
      <c r="RZI30" s="192"/>
      <c r="RZJ30" s="192"/>
      <c r="RZK30" s="197"/>
      <c r="RZL30" s="197"/>
      <c r="RZM30" s="195"/>
      <c r="RZN30" s="196"/>
      <c r="RZO30" s="196"/>
      <c r="RZP30" s="196"/>
      <c r="RZQ30" s="196"/>
      <c r="RZR30" s="196"/>
      <c r="RZS30" s="196"/>
      <c r="RZT30" s="197"/>
      <c r="RZU30" s="198"/>
      <c r="RZV30" s="199"/>
      <c r="RZW30" s="199"/>
      <c r="RZX30" s="195"/>
      <c r="RZY30" s="237"/>
      <c r="RZZ30" s="238"/>
      <c r="SAA30" s="202"/>
      <c r="SAB30" s="203"/>
      <c r="SAC30" s="203"/>
      <c r="SAD30" s="203"/>
      <c r="SAE30" s="203"/>
      <c r="SAF30" s="204"/>
      <c r="SAG30" s="189"/>
      <c r="SAH30" s="190"/>
      <c r="SAI30" s="191"/>
      <c r="SAJ30" s="192"/>
      <c r="SAK30" s="193"/>
      <c r="SAL30" s="192"/>
      <c r="SAM30" s="192"/>
      <c r="SAN30" s="197"/>
      <c r="SAO30" s="197"/>
      <c r="SAP30" s="195"/>
      <c r="SAQ30" s="196"/>
      <c r="SAR30" s="196"/>
      <c r="SAS30" s="196"/>
      <c r="SAT30" s="196"/>
      <c r="SAU30" s="196"/>
      <c r="SAV30" s="196"/>
      <c r="SAW30" s="197"/>
      <c r="SAX30" s="198"/>
      <c r="SAY30" s="199"/>
      <c r="SAZ30" s="199"/>
      <c r="SBA30" s="195"/>
      <c r="SBB30" s="237"/>
      <c r="SBC30" s="238"/>
      <c r="SBD30" s="202"/>
      <c r="SBE30" s="203"/>
      <c r="SBF30" s="203"/>
      <c r="SBG30" s="203"/>
      <c r="SBH30" s="203"/>
      <c r="SBI30" s="204"/>
      <c r="SBJ30" s="189"/>
      <c r="SBK30" s="190"/>
      <c r="SBL30" s="191"/>
      <c r="SBM30" s="192"/>
      <c r="SBN30" s="193"/>
      <c r="SBO30" s="192"/>
      <c r="SBP30" s="192"/>
      <c r="SBQ30" s="197"/>
      <c r="SBR30" s="197"/>
      <c r="SBS30" s="195"/>
      <c r="SBT30" s="196"/>
      <c r="SBU30" s="196"/>
      <c r="SBV30" s="196"/>
      <c r="SBW30" s="196"/>
      <c r="SBX30" s="196"/>
      <c r="SBY30" s="196"/>
      <c r="SBZ30" s="197"/>
      <c r="SCA30" s="198"/>
      <c r="SCB30" s="199"/>
      <c r="SCC30" s="199"/>
      <c r="SCD30" s="195"/>
      <c r="SCE30" s="237"/>
      <c r="SCF30" s="238"/>
      <c r="SCG30" s="202"/>
      <c r="SCH30" s="203"/>
      <c r="SCI30" s="203"/>
      <c r="SCJ30" s="203"/>
      <c r="SCK30" s="203"/>
      <c r="SCL30" s="204"/>
      <c r="SCM30" s="189"/>
      <c r="SCN30" s="190"/>
      <c r="SCO30" s="191"/>
      <c r="SCP30" s="192"/>
      <c r="SCQ30" s="193"/>
      <c r="SCR30" s="192"/>
      <c r="SCS30" s="192"/>
      <c r="SCT30" s="197"/>
      <c r="SCU30" s="197"/>
      <c r="SCV30" s="195"/>
      <c r="SCW30" s="196"/>
      <c r="SCX30" s="196"/>
      <c r="SCY30" s="196"/>
      <c r="SCZ30" s="196"/>
      <c r="SDA30" s="196"/>
      <c r="SDB30" s="196"/>
      <c r="SDC30" s="197"/>
      <c r="SDD30" s="198"/>
      <c r="SDE30" s="199"/>
      <c r="SDF30" s="199"/>
      <c r="SDG30" s="195"/>
      <c r="SDH30" s="237"/>
      <c r="SDI30" s="238"/>
      <c r="SDJ30" s="202"/>
      <c r="SDK30" s="203"/>
      <c r="SDL30" s="203"/>
      <c r="SDM30" s="203"/>
      <c r="SDN30" s="203"/>
      <c r="SDO30" s="204"/>
      <c r="SDP30" s="189"/>
      <c r="SDQ30" s="190"/>
      <c r="SDR30" s="191"/>
      <c r="SDS30" s="192"/>
      <c r="SDT30" s="193"/>
      <c r="SDU30" s="192"/>
      <c r="SDV30" s="192"/>
      <c r="SDW30" s="197"/>
      <c r="SDX30" s="197"/>
      <c r="SDY30" s="195"/>
      <c r="SDZ30" s="196"/>
      <c r="SEA30" s="196"/>
      <c r="SEB30" s="196"/>
      <c r="SEC30" s="196"/>
      <c r="SED30" s="196"/>
      <c r="SEE30" s="196"/>
      <c r="SEF30" s="197"/>
      <c r="SEG30" s="198"/>
      <c r="SEH30" s="199"/>
      <c r="SEI30" s="199"/>
      <c r="SEJ30" s="195"/>
      <c r="SEK30" s="237"/>
      <c r="SEL30" s="238"/>
      <c r="SEM30" s="202"/>
      <c r="SEN30" s="203"/>
      <c r="SEO30" s="203"/>
      <c r="SEP30" s="203"/>
      <c r="SEQ30" s="203"/>
      <c r="SER30" s="204"/>
      <c r="SES30" s="189"/>
      <c r="SET30" s="190"/>
      <c r="SEU30" s="191"/>
      <c r="SEV30" s="192"/>
      <c r="SEW30" s="193"/>
      <c r="SEX30" s="192"/>
      <c r="SEY30" s="192"/>
      <c r="SEZ30" s="197"/>
      <c r="SFA30" s="197"/>
      <c r="SFB30" s="195"/>
      <c r="SFC30" s="196"/>
      <c r="SFD30" s="196"/>
      <c r="SFE30" s="196"/>
      <c r="SFF30" s="196"/>
      <c r="SFG30" s="196"/>
      <c r="SFH30" s="196"/>
      <c r="SFI30" s="197"/>
      <c r="SFJ30" s="198"/>
      <c r="SFK30" s="199"/>
      <c r="SFL30" s="199"/>
      <c r="SFM30" s="195"/>
      <c r="SFN30" s="237"/>
      <c r="SFO30" s="238"/>
      <c r="SFP30" s="202"/>
      <c r="SFQ30" s="203"/>
      <c r="SFR30" s="203"/>
      <c r="SFS30" s="203"/>
      <c r="SFT30" s="203"/>
      <c r="SFU30" s="204"/>
      <c r="SFV30" s="189"/>
      <c r="SFW30" s="190"/>
      <c r="SFX30" s="191"/>
      <c r="SFY30" s="192"/>
      <c r="SFZ30" s="193"/>
      <c r="SGA30" s="192"/>
      <c r="SGB30" s="192"/>
      <c r="SGC30" s="197"/>
      <c r="SGD30" s="197"/>
      <c r="SGE30" s="195"/>
      <c r="SGF30" s="196"/>
      <c r="SGG30" s="196"/>
      <c r="SGH30" s="196"/>
      <c r="SGI30" s="196"/>
      <c r="SGJ30" s="196"/>
      <c r="SGK30" s="196"/>
      <c r="SGL30" s="197"/>
      <c r="SGM30" s="198"/>
      <c r="SGN30" s="199"/>
      <c r="SGO30" s="199"/>
      <c r="SGP30" s="195"/>
      <c r="SGQ30" s="237"/>
      <c r="SGR30" s="238"/>
      <c r="SGS30" s="202"/>
      <c r="SGT30" s="203"/>
      <c r="SGU30" s="203"/>
      <c r="SGV30" s="203"/>
      <c r="SGW30" s="203"/>
      <c r="SGX30" s="204"/>
      <c r="SGY30" s="189"/>
      <c r="SGZ30" s="190"/>
      <c r="SHA30" s="191"/>
      <c r="SHB30" s="192"/>
      <c r="SHC30" s="193"/>
      <c r="SHD30" s="192"/>
      <c r="SHE30" s="192"/>
      <c r="SHF30" s="197"/>
      <c r="SHG30" s="197"/>
      <c r="SHH30" s="195"/>
      <c r="SHI30" s="196"/>
      <c r="SHJ30" s="196"/>
      <c r="SHK30" s="196"/>
      <c r="SHL30" s="196"/>
      <c r="SHM30" s="196"/>
      <c r="SHN30" s="196"/>
      <c r="SHO30" s="197"/>
      <c r="SHP30" s="198"/>
      <c r="SHQ30" s="199"/>
      <c r="SHR30" s="199"/>
      <c r="SHS30" s="195"/>
      <c r="SHT30" s="237"/>
      <c r="SHU30" s="238"/>
      <c r="SHV30" s="202"/>
      <c r="SHW30" s="203"/>
      <c r="SHX30" s="203"/>
      <c r="SHY30" s="203"/>
      <c r="SHZ30" s="203"/>
      <c r="SIA30" s="204"/>
      <c r="SIB30" s="189"/>
      <c r="SIC30" s="190"/>
      <c r="SID30" s="191"/>
      <c r="SIE30" s="192"/>
      <c r="SIF30" s="193"/>
      <c r="SIG30" s="192"/>
      <c r="SIH30" s="192"/>
      <c r="SII30" s="197"/>
      <c r="SIJ30" s="197"/>
      <c r="SIK30" s="195"/>
      <c r="SIL30" s="196"/>
      <c r="SIM30" s="196"/>
      <c r="SIN30" s="196"/>
      <c r="SIO30" s="196"/>
      <c r="SIP30" s="196"/>
      <c r="SIQ30" s="196"/>
      <c r="SIR30" s="197"/>
      <c r="SIS30" s="198"/>
      <c r="SIT30" s="199"/>
      <c r="SIU30" s="199"/>
      <c r="SIV30" s="195"/>
      <c r="SIW30" s="237"/>
      <c r="SIX30" s="238"/>
      <c r="SIY30" s="202"/>
      <c r="SIZ30" s="203"/>
      <c r="SJA30" s="203"/>
      <c r="SJB30" s="203"/>
      <c r="SJC30" s="203"/>
      <c r="SJD30" s="204"/>
      <c r="SJE30" s="189"/>
      <c r="SJF30" s="190"/>
      <c r="SJG30" s="191"/>
      <c r="SJH30" s="192"/>
      <c r="SJI30" s="193"/>
      <c r="SJJ30" s="192"/>
      <c r="SJK30" s="192"/>
      <c r="SJL30" s="197"/>
      <c r="SJM30" s="197"/>
      <c r="SJN30" s="195"/>
      <c r="SJO30" s="196"/>
      <c r="SJP30" s="196"/>
      <c r="SJQ30" s="196"/>
      <c r="SJR30" s="196"/>
      <c r="SJS30" s="196"/>
      <c r="SJT30" s="196"/>
      <c r="SJU30" s="197"/>
      <c r="SJV30" s="198"/>
      <c r="SJW30" s="199"/>
      <c r="SJX30" s="199"/>
      <c r="SJY30" s="195"/>
      <c r="SJZ30" s="237"/>
      <c r="SKA30" s="238"/>
      <c r="SKB30" s="202"/>
      <c r="SKC30" s="203"/>
      <c r="SKD30" s="203"/>
      <c r="SKE30" s="203"/>
      <c r="SKF30" s="203"/>
      <c r="SKG30" s="204"/>
      <c r="SKH30" s="189"/>
      <c r="SKI30" s="190"/>
      <c r="SKJ30" s="191"/>
      <c r="SKK30" s="192"/>
      <c r="SKL30" s="193"/>
      <c r="SKM30" s="192"/>
      <c r="SKN30" s="192"/>
      <c r="SKO30" s="197"/>
      <c r="SKP30" s="197"/>
      <c r="SKQ30" s="195"/>
      <c r="SKR30" s="196"/>
      <c r="SKS30" s="196"/>
      <c r="SKT30" s="196"/>
      <c r="SKU30" s="196"/>
      <c r="SKV30" s="196"/>
      <c r="SKW30" s="196"/>
      <c r="SKX30" s="197"/>
      <c r="SKY30" s="198"/>
      <c r="SKZ30" s="199"/>
      <c r="SLA30" s="199"/>
      <c r="SLB30" s="195"/>
      <c r="SLC30" s="237"/>
      <c r="SLD30" s="238"/>
      <c r="SLE30" s="202"/>
      <c r="SLF30" s="203"/>
      <c r="SLG30" s="203"/>
      <c r="SLH30" s="203"/>
      <c r="SLI30" s="203"/>
      <c r="SLJ30" s="204"/>
      <c r="SLK30" s="189"/>
      <c r="SLL30" s="190"/>
      <c r="SLM30" s="191"/>
      <c r="SLN30" s="192"/>
      <c r="SLO30" s="193"/>
      <c r="SLP30" s="192"/>
      <c r="SLQ30" s="192"/>
      <c r="SLR30" s="197"/>
      <c r="SLS30" s="197"/>
      <c r="SLT30" s="195"/>
      <c r="SLU30" s="196"/>
      <c r="SLV30" s="196"/>
      <c r="SLW30" s="196"/>
      <c r="SLX30" s="196"/>
      <c r="SLY30" s="196"/>
      <c r="SLZ30" s="196"/>
      <c r="SMA30" s="197"/>
      <c r="SMB30" s="198"/>
      <c r="SMC30" s="199"/>
      <c r="SMD30" s="199"/>
      <c r="SME30" s="195"/>
      <c r="SMF30" s="237"/>
      <c r="SMG30" s="238"/>
      <c r="SMH30" s="202"/>
      <c r="SMI30" s="203"/>
      <c r="SMJ30" s="203"/>
      <c r="SMK30" s="203"/>
      <c r="SML30" s="203"/>
      <c r="SMM30" s="204"/>
      <c r="SMN30" s="189"/>
      <c r="SMO30" s="190"/>
      <c r="SMP30" s="191"/>
      <c r="SMQ30" s="192"/>
      <c r="SMR30" s="193"/>
      <c r="SMS30" s="192"/>
      <c r="SMT30" s="192"/>
      <c r="SMU30" s="197"/>
      <c r="SMV30" s="197"/>
      <c r="SMW30" s="195"/>
      <c r="SMX30" s="196"/>
      <c r="SMY30" s="196"/>
      <c r="SMZ30" s="196"/>
      <c r="SNA30" s="196"/>
      <c r="SNB30" s="196"/>
      <c r="SNC30" s="196"/>
      <c r="SND30" s="197"/>
      <c r="SNE30" s="198"/>
      <c r="SNF30" s="199"/>
      <c r="SNG30" s="199"/>
      <c r="SNH30" s="195"/>
      <c r="SNI30" s="237"/>
      <c r="SNJ30" s="238"/>
      <c r="SNK30" s="202"/>
      <c r="SNL30" s="203"/>
      <c r="SNM30" s="203"/>
      <c r="SNN30" s="203"/>
      <c r="SNO30" s="203"/>
      <c r="SNP30" s="204"/>
      <c r="SNQ30" s="189"/>
      <c r="SNR30" s="190"/>
      <c r="SNS30" s="191"/>
      <c r="SNT30" s="192"/>
      <c r="SNU30" s="193"/>
      <c r="SNV30" s="192"/>
      <c r="SNW30" s="192"/>
      <c r="SNX30" s="197"/>
      <c r="SNY30" s="197"/>
      <c r="SNZ30" s="195"/>
      <c r="SOA30" s="196"/>
      <c r="SOB30" s="196"/>
      <c r="SOC30" s="196"/>
      <c r="SOD30" s="196"/>
      <c r="SOE30" s="196"/>
      <c r="SOF30" s="196"/>
      <c r="SOG30" s="197"/>
      <c r="SOH30" s="198"/>
      <c r="SOI30" s="199"/>
      <c r="SOJ30" s="199"/>
      <c r="SOK30" s="195"/>
      <c r="SOL30" s="237"/>
      <c r="SOM30" s="238"/>
      <c r="SON30" s="202"/>
      <c r="SOO30" s="203"/>
      <c r="SOP30" s="203"/>
      <c r="SOQ30" s="203"/>
      <c r="SOR30" s="203"/>
      <c r="SOS30" s="204"/>
      <c r="SOT30" s="189"/>
      <c r="SOU30" s="190"/>
      <c r="SOV30" s="191"/>
      <c r="SOW30" s="192"/>
      <c r="SOX30" s="193"/>
      <c r="SOY30" s="192"/>
      <c r="SOZ30" s="192"/>
      <c r="SPA30" s="197"/>
      <c r="SPB30" s="197"/>
      <c r="SPC30" s="195"/>
      <c r="SPD30" s="196"/>
      <c r="SPE30" s="196"/>
      <c r="SPF30" s="196"/>
      <c r="SPG30" s="196"/>
      <c r="SPH30" s="196"/>
      <c r="SPI30" s="196"/>
      <c r="SPJ30" s="197"/>
      <c r="SPK30" s="198"/>
      <c r="SPL30" s="199"/>
      <c r="SPM30" s="199"/>
      <c r="SPN30" s="195"/>
      <c r="SPO30" s="237"/>
      <c r="SPP30" s="238"/>
      <c r="SPQ30" s="202"/>
      <c r="SPR30" s="203"/>
      <c r="SPS30" s="203"/>
      <c r="SPT30" s="203"/>
      <c r="SPU30" s="203"/>
      <c r="SPV30" s="204"/>
      <c r="SPW30" s="189"/>
      <c r="SPX30" s="190"/>
      <c r="SPY30" s="191"/>
      <c r="SPZ30" s="192"/>
      <c r="SQA30" s="193"/>
      <c r="SQB30" s="192"/>
      <c r="SQC30" s="192"/>
      <c r="SQD30" s="197"/>
      <c r="SQE30" s="197"/>
      <c r="SQF30" s="195"/>
      <c r="SQG30" s="196"/>
      <c r="SQH30" s="196"/>
      <c r="SQI30" s="196"/>
      <c r="SQJ30" s="196"/>
      <c r="SQK30" s="196"/>
      <c r="SQL30" s="196"/>
      <c r="SQM30" s="197"/>
      <c r="SQN30" s="198"/>
      <c r="SQO30" s="199"/>
      <c r="SQP30" s="199"/>
      <c r="SQQ30" s="195"/>
      <c r="SQR30" s="237"/>
      <c r="SQS30" s="238"/>
      <c r="SQT30" s="202"/>
      <c r="SQU30" s="203"/>
      <c r="SQV30" s="203"/>
      <c r="SQW30" s="203"/>
      <c r="SQX30" s="203"/>
      <c r="SQY30" s="204"/>
      <c r="SQZ30" s="189"/>
      <c r="SRA30" s="190"/>
      <c r="SRB30" s="191"/>
      <c r="SRC30" s="192"/>
      <c r="SRD30" s="193"/>
      <c r="SRE30" s="192"/>
      <c r="SRF30" s="192"/>
      <c r="SRG30" s="197"/>
      <c r="SRH30" s="197"/>
      <c r="SRI30" s="195"/>
      <c r="SRJ30" s="196"/>
      <c r="SRK30" s="196"/>
      <c r="SRL30" s="196"/>
      <c r="SRM30" s="196"/>
      <c r="SRN30" s="196"/>
      <c r="SRO30" s="196"/>
      <c r="SRP30" s="197"/>
      <c r="SRQ30" s="198"/>
      <c r="SRR30" s="199"/>
      <c r="SRS30" s="199"/>
      <c r="SRT30" s="195"/>
      <c r="SRU30" s="237"/>
      <c r="SRV30" s="238"/>
      <c r="SRW30" s="202"/>
      <c r="SRX30" s="203"/>
      <c r="SRY30" s="203"/>
      <c r="SRZ30" s="203"/>
      <c r="SSA30" s="203"/>
      <c r="SSB30" s="204"/>
      <c r="SSC30" s="189"/>
      <c r="SSD30" s="190"/>
      <c r="SSE30" s="191"/>
      <c r="SSF30" s="192"/>
      <c r="SSG30" s="193"/>
      <c r="SSH30" s="192"/>
      <c r="SSI30" s="192"/>
      <c r="SSJ30" s="197"/>
      <c r="SSK30" s="197"/>
      <c r="SSL30" s="195"/>
      <c r="SSM30" s="196"/>
      <c r="SSN30" s="196"/>
      <c r="SSO30" s="196"/>
      <c r="SSP30" s="196"/>
      <c r="SSQ30" s="196"/>
      <c r="SSR30" s="196"/>
      <c r="SSS30" s="197"/>
      <c r="SST30" s="198"/>
      <c r="SSU30" s="199"/>
      <c r="SSV30" s="199"/>
      <c r="SSW30" s="195"/>
      <c r="SSX30" s="237"/>
      <c r="SSY30" s="238"/>
      <c r="SSZ30" s="202"/>
      <c r="STA30" s="203"/>
      <c r="STB30" s="203"/>
      <c r="STC30" s="203"/>
      <c r="STD30" s="203"/>
      <c r="STE30" s="204"/>
      <c r="STF30" s="189"/>
      <c r="STG30" s="190"/>
      <c r="STH30" s="191"/>
      <c r="STI30" s="192"/>
      <c r="STJ30" s="193"/>
      <c r="STK30" s="192"/>
      <c r="STL30" s="192"/>
      <c r="STM30" s="197"/>
      <c r="STN30" s="197"/>
      <c r="STO30" s="195"/>
      <c r="STP30" s="196"/>
      <c r="STQ30" s="196"/>
      <c r="STR30" s="196"/>
      <c r="STS30" s="196"/>
      <c r="STT30" s="196"/>
      <c r="STU30" s="196"/>
      <c r="STV30" s="197"/>
      <c r="STW30" s="198"/>
      <c r="STX30" s="199"/>
      <c r="STY30" s="199"/>
      <c r="STZ30" s="195"/>
      <c r="SUA30" s="237"/>
      <c r="SUB30" s="238"/>
      <c r="SUC30" s="202"/>
      <c r="SUD30" s="203"/>
      <c r="SUE30" s="203"/>
      <c r="SUF30" s="203"/>
      <c r="SUG30" s="203"/>
      <c r="SUH30" s="204"/>
      <c r="SUI30" s="189"/>
      <c r="SUJ30" s="190"/>
      <c r="SUK30" s="191"/>
      <c r="SUL30" s="192"/>
      <c r="SUM30" s="193"/>
      <c r="SUN30" s="192"/>
      <c r="SUO30" s="192"/>
      <c r="SUP30" s="197"/>
      <c r="SUQ30" s="197"/>
      <c r="SUR30" s="195"/>
      <c r="SUS30" s="196"/>
      <c r="SUT30" s="196"/>
      <c r="SUU30" s="196"/>
      <c r="SUV30" s="196"/>
      <c r="SUW30" s="196"/>
      <c r="SUX30" s="196"/>
      <c r="SUY30" s="197"/>
      <c r="SUZ30" s="198"/>
      <c r="SVA30" s="199"/>
      <c r="SVB30" s="199"/>
      <c r="SVC30" s="195"/>
      <c r="SVD30" s="237"/>
      <c r="SVE30" s="238"/>
      <c r="SVF30" s="202"/>
      <c r="SVG30" s="203"/>
      <c r="SVH30" s="203"/>
      <c r="SVI30" s="203"/>
      <c r="SVJ30" s="203"/>
      <c r="SVK30" s="204"/>
      <c r="SVL30" s="189"/>
      <c r="SVM30" s="190"/>
      <c r="SVN30" s="191"/>
      <c r="SVO30" s="192"/>
      <c r="SVP30" s="193"/>
      <c r="SVQ30" s="192"/>
      <c r="SVR30" s="192"/>
      <c r="SVS30" s="197"/>
      <c r="SVT30" s="197"/>
      <c r="SVU30" s="195"/>
      <c r="SVV30" s="196"/>
      <c r="SVW30" s="196"/>
      <c r="SVX30" s="196"/>
      <c r="SVY30" s="196"/>
      <c r="SVZ30" s="196"/>
      <c r="SWA30" s="196"/>
      <c r="SWB30" s="197"/>
      <c r="SWC30" s="198"/>
      <c r="SWD30" s="199"/>
      <c r="SWE30" s="199"/>
      <c r="SWF30" s="195"/>
      <c r="SWG30" s="237"/>
      <c r="SWH30" s="238"/>
      <c r="SWI30" s="202"/>
      <c r="SWJ30" s="203"/>
      <c r="SWK30" s="203"/>
      <c r="SWL30" s="203"/>
      <c r="SWM30" s="203"/>
      <c r="SWN30" s="204"/>
      <c r="SWO30" s="189"/>
      <c r="SWP30" s="190"/>
      <c r="SWQ30" s="191"/>
      <c r="SWR30" s="192"/>
      <c r="SWS30" s="193"/>
      <c r="SWT30" s="192"/>
      <c r="SWU30" s="192"/>
      <c r="SWV30" s="197"/>
      <c r="SWW30" s="197"/>
      <c r="SWX30" s="195"/>
      <c r="SWY30" s="196"/>
      <c r="SWZ30" s="196"/>
      <c r="SXA30" s="196"/>
      <c r="SXB30" s="196"/>
      <c r="SXC30" s="196"/>
      <c r="SXD30" s="196"/>
      <c r="SXE30" s="197"/>
      <c r="SXF30" s="198"/>
      <c r="SXG30" s="199"/>
      <c r="SXH30" s="199"/>
      <c r="SXI30" s="195"/>
      <c r="SXJ30" s="237"/>
      <c r="SXK30" s="238"/>
      <c r="SXL30" s="202"/>
      <c r="SXM30" s="203"/>
      <c r="SXN30" s="203"/>
      <c r="SXO30" s="203"/>
      <c r="SXP30" s="203"/>
      <c r="SXQ30" s="204"/>
      <c r="SXR30" s="189"/>
      <c r="SXS30" s="190"/>
      <c r="SXT30" s="191"/>
      <c r="SXU30" s="192"/>
      <c r="SXV30" s="193"/>
      <c r="SXW30" s="192"/>
      <c r="SXX30" s="192"/>
      <c r="SXY30" s="197"/>
      <c r="SXZ30" s="197"/>
      <c r="SYA30" s="195"/>
      <c r="SYB30" s="196"/>
      <c r="SYC30" s="196"/>
      <c r="SYD30" s="196"/>
      <c r="SYE30" s="196"/>
      <c r="SYF30" s="196"/>
      <c r="SYG30" s="196"/>
      <c r="SYH30" s="197"/>
      <c r="SYI30" s="198"/>
      <c r="SYJ30" s="199"/>
      <c r="SYK30" s="199"/>
      <c r="SYL30" s="195"/>
      <c r="SYM30" s="237"/>
      <c r="SYN30" s="238"/>
      <c r="SYO30" s="202"/>
      <c r="SYP30" s="203"/>
      <c r="SYQ30" s="203"/>
      <c r="SYR30" s="203"/>
      <c r="SYS30" s="203"/>
      <c r="SYT30" s="204"/>
      <c r="SYU30" s="189"/>
      <c r="SYV30" s="190"/>
      <c r="SYW30" s="191"/>
      <c r="SYX30" s="192"/>
      <c r="SYY30" s="193"/>
      <c r="SYZ30" s="192"/>
      <c r="SZA30" s="192"/>
      <c r="SZB30" s="197"/>
      <c r="SZC30" s="197"/>
      <c r="SZD30" s="195"/>
      <c r="SZE30" s="196"/>
      <c r="SZF30" s="196"/>
      <c r="SZG30" s="196"/>
      <c r="SZH30" s="196"/>
      <c r="SZI30" s="196"/>
      <c r="SZJ30" s="196"/>
      <c r="SZK30" s="197"/>
      <c r="SZL30" s="198"/>
      <c r="SZM30" s="199"/>
      <c r="SZN30" s="199"/>
      <c r="SZO30" s="195"/>
      <c r="SZP30" s="237"/>
      <c r="SZQ30" s="238"/>
      <c r="SZR30" s="202"/>
      <c r="SZS30" s="203"/>
      <c r="SZT30" s="203"/>
      <c r="SZU30" s="203"/>
      <c r="SZV30" s="203"/>
      <c r="SZW30" s="204"/>
      <c r="SZX30" s="189"/>
      <c r="SZY30" s="190"/>
      <c r="SZZ30" s="191"/>
      <c r="TAA30" s="192"/>
      <c r="TAB30" s="193"/>
      <c r="TAC30" s="192"/>
      <c r="TAD30" s="192"/>
      <c r="TAE30" s="197"/>
      <c r="TAF30" s="197"/>
      <c r="TAG30" s="195"/>
      <c r="TAH30" s="196"/>
      <c r="TAI30" s="196"/>
      <c r="TAJ30" s="196"/>
      <c r="TAK30" s="196"/>
      <c r="TAL30" s="196"/>
      <c r="TAM30" s="196"/>
      <c r="TAN30" s="197"/>
      <c r="TAO30" s="198"/>
      <c r="TAP30" s="199"/>
      <c r="TAQ30" s="199"/>
      <c r="TAR30" s="195"/>
      <c r="TAS30" s="237"/>
      <c r="TAT30" s="238"/>
      <c r="TAU30" s="202"/>
      <c r="TAV30" s="203"/>
      <c r="TAW30" s="203"/>
      <c r="TAX30" s="203"/>
      <c r="TAY30" s="203"/>
      <c r="TAZ30" s="204"/>
      <c r="TBA30" s="189"/>
      <c r="TBB30" s="190"/>
      <c r="TBC30" s="191"/>
      <c r="TBD30" s="192"/>
      <c r="TBE30" s="193"/>
      <c r="TBF30" s="192"/>
      <c r="TBG30" s="192"/>
      <c r="TBH30" s="197"/>
      <c r="TBI30" s="197"/>
      <c r="TBJ30" s="195"/>
      <c r="TBK30" s="196"/>
      <c r="TBL30" s="196"/>
      <c r="TBM30" s="196"/>
      <c r="TBN30" s="196"/>
      <c r="TBO30" s="196"/>
      <c r="TBP30" s="196"/>
      <c r="TBQ30" s="197"/>
      <c r="TBR30" s="198"/>
      <c r="TBS30" s="199"/>
      <c r="TBT30" s="199"/>
      <c r="TBU30" s="195"/>
      <c r="TBV30" s="237"/>
      <c r="TBW30" s="238"/>
      <c r="TBX30" s="202"/>
      <c r="TBY30" s="203"/>
      <c r="TBZ30" s="203"/>
      <c r="TCA30" s="203"/>
      <c r="TCB30" s="203"/>
      <c r="TCC30" s="204"/>
      <c r="TCD30" s="189"/>
      <c r="TCE30" s="190"/>
      <c r="TCF30" s="191"/>
      <c r="TCG30" s="192"/>
      <c r="TCH30" s="193"/>
      <c r="TCI30" s="192"/>
      <c r="TCJ30" s="192"/>
      <c r="TCK30" s="197"/>
      <c r="TCL30" s="197"/>
      <c r="TCM30" s="195"/>
      <c r="TCN30" s="196"/>
      <c r="TCO30" s="196"/>
      <c r="TCP30" s="196"/>
      <c r="TCQ30" s="196"/>
      <c r="TCR30" s="196"/>
      <c r="TCS30" s="196"/>
      <c r="TCT30" s="197"/>
      <c r="TCU30" s="198"/>
      <c r="TCV30" s="199"/>
      <c r="TCW30" s="199"/>
      <c r="TCX30" s="195"/>
      <c r="TCY30" s="237"/>
      <c r="TCZ30" s="238"/>
      <c r="TDA30" s="202"/>
      <c r="TDB30" s="203"/>
      <c r="TDC30" s="203"/>
      <c r="TDD30" s="203"/>
      <c r="TDE30" s="203"/>
      <c r="TDF30" s="204"/>
      <c r="TDG30" s="189"/>
      <c r="TDH30" s="190"/>
      <c r="TDI30" s="191"/>
      <c r="TDJ30" s="192"/>
      <c r="TDK30" s="193"/>
      <c r="TDL30" s="192"/>
      <c r="TDM30" s="192"/>
      <c r="TDN30" s="197"/>
      <c r="TDO30" s="197"/>
      <c r="TDP30" s="195"/>
      <c r="TDQ30" s="196"/>
      <c r="TDR30" s="196"/>
      <c r="TDS30" s="196"/>
      <c r="TDT30" s="196"/>
      <c r="TDU30" s="196"/>
      <c r="TDV30" s="196"/>
      <c r="TDW30" s="197"/>
      <c r="TDX30" s="198"/>
      <c r="TDY30" s="199"/>
      <c r="TDZ30" s="199"/>
      <c r="TEA30" s="195"/>
      <c r="TEB30" s="237"/>
      <c r="TEC30" s="238"/>
      <c r="TED30" s="202"/>
      <c r="TEE30" s="203"/>
      <c r="TEF30" s="203"/>
      <c r="TEG30" s="203"/>
      <c r="TEH30" s="203"/>
      <c r="TEI30" s="204"/>
      <c r="TEJ30" s="189"/>
      <c r="TEK30" s="190"/>
      <c r="TEL30" s="191"/>
      <c r="TEM30" s="192"/>
      <c r="TEN30" s="193"/>
      <c r="TEO30" s="192"/>
      <c r="TEP30" s="192"/>
      <c r="TEQ30" s="197"/>
      <c r="TER30" s="197"/>
      <c r="TES30" s="195"/>
      <c r="TET30" s="196"/>
      <c r="TEU30" s="196"/>
      <c r="TEV30" s="196"/>
      <c r="TEW30" s="196"/>
      <c r="TEX30" s="196"/>
      <c r="TEY30" s="196"/>
      <c r="TEZ30" s="197"/>
      <c r="TFA30" s="198"/>
      <c r="TFB30" s="199"/>
      <c r="TFC30" s="199"/>
      <c r="TFD30" s="195"/>
      <c r="TFE30" s="237"/>
      <c r="TFF30" s="238"/>
      <c r="TFG30" s="202"/>
      <c r="TFH30" s="203"/>
      <c r="TFI30" s="203"/>
      <c r="TFJ30" s="203"/>
      <c r="TFK30" s="203"/>
      <c r="TFL30" s="204"/>
      <c r="TFM30" s="189"/>
      <c r="TFN30" s="190"/>
      <c r="TFO30" s="191"/>
      <c r="TFP30" s="192"/>
      <c r="TFQ30" s="193"/>
      <c r="TFR30" s="192"/>
      <c r="TFS30" s="192"/>
      <c r="TFT30" s="197"/>
      <c r="TFU30" s="197"/>
      <c r="TFV30" s="195"/>
      <c r="TFW30" s="196"/>
      <c r="TFX30" s="196"/>
      <c r="TFY30" s="196"/>
      <c r="TFZ30" s="196"/>
      <c r="TGA30" s="196"/>
      <c r="TGB30" s="196"/>
      <c r="TGC30" s="197"/>
      <c r="TGD30" s="198"/>
      <c r="TGE30" s="199"/>
      <c r="TGF30" s="199"/>
      <c r="TGG30" s="195"/>
      <c r="TGH30" s="237"/>
      <c r="TGI30" s="238"/>
      <c r="TGJ30" s="202"/>
      <c r="TGK30" s="203"/>
      <c r="TGL30" s="203"/>
      <c r="TGM30" s="203"/>
      <c r="TGN30" s="203"/>
      <c r="TGO30" s="204"/>
      <c r="TGP30" s="189"/>
      <c r="TGQ30" s="190"/>
      <c r="TGR30" s="191"/>
      <c r="TGS30" s="192"/>
      <c r="TGT30" s="193"/>
      <c r="TGU30" s="192"/>
      <c r="TGV30" s="192"/>
      <c r="TGW30" s="197"/>
      <c r="TGX30" s="197"/>
      <c r="TGY30" s="195"/>
      <c r="TGZ30" s="196"/>
      <c r="THA30" s="196"/>
      <c r="THB30" s="196"/>
      <c r="THC30" s="196"/>
      <c r="THD30" s="196"/>
      <c r="THE30" s="196"/>
      <c r="THF30" s="197"/>
      <c r="THG30" s="198"/>
      <c r="THH30" s="199"/>
      <c r="THI30" s="199"/>
      <c r="THJ30" s="195"/>
      <c r="THK30" s="237"/>
      <c r="THL30" s="238"/>
      <c r="THM30" s="202"/>
      <c r="THN30" s="203"/>
      <c r="THO30" s="203"/>
      <c r="THP30" s="203"/>
      <c r="THQ30" s="203"/>
      <c r="THR30" s="204"/>
      <c r="THS30" s="189"/>
      <c r="THT30" s="190"/>
      <c r="THU30" s="191"/>
      <c r="THV30" s="192"/>
      <c r="THW30" s="193"/>
      <c r="THX30" s="192"/>
      <c r="THY30" s="192"/>
      <c r="THZ30" s="197"/>
      <c r="TIA30" s="197"/>
      <c r="TIB30" s="195"/>
      <c r="TIC30" s="196"/>
      <c r="TID30" s="196"/>
      <c r="TIE30" s="196"/>
      <c r="TIF30" s="196"/>
      <c r="TIG30" s="196"/>
      <c r="TIH30" s="196"/>
      <c r="TII30" s="197"/>
      <c r="TIJ30" s="198"/>
      <c r="TIK30" s="199"/>
      <c r="TIL30" s="199"/>
      <c r="TIM30" s="195"/>
      <c r="TIN30" s="237"/>
      <c r="TIO30" s="238"/>
      <c r="TIP30" s="202"/>
      <c r="TIQ30" s="203"/>
      <c r="TIR30" s="203"/>
      <c r="TIS30" s="203"/>
      <c r="TIT30" s="203"/>
      <c r="TIU30" s="204"/>
      <c r="TIV30" s="189"/>
      <c r="TIW30" s="190"/>
      <c r="TIX30" s="191"/>
      <c r="TIY30" s="192"/>
      <c r="TIZ30" s="193"/>
      <c r="TJA30" s="192"/>
      <c r="TJB30" s="192"/>
      <c r="TJC30" s="197"/>
      <c r="TJD30" s="197"/>
      <c r="TJE30" s="195"/>
      <c r="TJF30" s="196"/>
      <c r="TJG30" s="196"/>
      <c r="TJH30" s="196"/>
      <c r="TJI30" s="196"/>
      <c r="TJJ30" s="196"/>
      <c r="TJK30" s="196"/>
      <c r="TJL30" s="197"/>
      <c r="TJM30" s="198"/>
      <c r="TJN30" s="199"/>
      <c r="TJO30" s="199"/>
      <c r="TJP30" s="195"/>
      <c r="TJQ30" s="237"/>
      <c r="TJR30" s="238"/>
      <c r="TJS30" s="202"/>
      <c r="TJT30" s="203"/>
      <c r="TJU30" s="203"/>
      <c r="TJV30" s="203"/>
      <c r="TJW30" s="203"/>
      <c r="TJX30" s="204"/>
      <c r="TJY30" s="189"/>
      <c r="TJZ30" s="190"/>
      <c r="TKA30" s="191"/>
      <c r="TKB30" s="192"/>
      <c r="TKC30" s="193"/>
      <c r="TKD30" s="192"/>
      <c r="TKE30" s="192"/>
      <c r="TKF30" s="197"/>
      <c r="TKG30" s="197"/>
      <c r="TKH30" s="195"/>
      <c r="TKI30" s="196"/>
      <c r="TKJ30" s="196"/>
      <c r="TKK30" s="196"/>
      <c r="TKL30" s="196"/>
      <c r="TKM30" s="196"/>
      <c r="TKN30" s="196"/>
      <c r="TKO30" s="197"/>
      <c r="TKP30" s="198"/>
      <c r="TKQ30" s="199"/>
      <c r="TKR30" s="199"/>
      <c r="TKS30" s="195"/>
      <c r="TKT30" s="237"/>
      <c r="TKU30" s="238"/>
      <c r="TKV30" s="202"/>
      <c r="TKW30" s="203"/>
      <c r="TKX30" s="203"/>
      <c r="TKY30" s="203"/>
      <c r="TKZ30" s="203"/>
      <c r="TLA30" s="204"/>
      <c r="TLB30" s="189"/>
      <c r="TLC30" s="190"/>
      <c r="TLD30" s="191"/>
      <c r="TLE30" s="192"/>
      <c r="TLF30" s="193"/>
      <c r="TLG30" s="192"/>
      <c r="TLH30" s="192"/>
      <c r="TLI30" s="197"/>
      <c r="TLJ30" s="197"/>
      <c r="TLK30" s="195"/>
      <c r="TLL30" s="196"/>
      <c r="TLM30" s="196"/>
      <c r="TLN30" s="196"/>
      <c r="TLO30" s="196"/>
      <c r="TLP30" s="196"/>
      <c r="TLQ30" s="196"/>
      <c r="TLR30" s="197"/>
      <c r="TLS30" s="198"/>
      <c r="TLT30" s="199"/>
      <c r="TLU30" s="199"/>
      <c r="TLV30" s="195"/>
      <c r="TLW30" s="237"/>
      <c r="TLX30" s="238"/>
      <c r="TLY30" s="202"/>
      <c r="TLZ30" s="203"/>
      <c r="TMA30" s="203"/>
      <c r="TMB30" s="203"/>
      <c r="TMC30" s="203"/>
      <c r="TMD30" s="204"/>
      <c r="TME30" s="189"/>
      <c r="TMF30" s="190"/>
      <c r="TMG30" s="191"/>
      <c r="TMH30" s="192"/>
      <c r="TMI30" s="193"/>
      <c r="TMJ30" s="192"/>
      <c r="TMK30" s="192"/>
      <c r="TML30" s="197"/>
      <c r="TMM30" s="197"/>
      <c r="TMN30" s="195"/>
      <c r="TMO30" s="196"/>
      <c r="TMP30" s="196"/>
      <c r="TMQ30" s="196"/>
      <c r="TMR30" s="196"/>
      <c r="TMS30" s="196"/>
      <c r="TMT30" s="196"/>
      <c r="TMU30" s="197"/>
      <c r="TMV30" s="198"/>
      <c r="TMW30" s="199"/>
      <c r="TMX30" s="199"/>
      <c r="TMY30" s="195"/>
      <c r="TMZ30" s="237"/>
      <c r="TNA30" s="238"/>
      <c r="TNB30" s="202"/>
      <c r="TNC30" s="203"/>
      <c r="TND30" s="203"/>
      <c r="TNE30" s="203"/>
      <c r="TNF30" s="203"/>
      <c r="TNG30" s="204"/>
      <c r="TNH30" s="189"/>
      <c r="TNI30" s="190"/>
      <c r="TNJ30" s="191"/>
      <c r="TNK30" s="192"/>
      <c r="TNL30" s="193"/>
      <c r="TNM30" s="192"/>
      <c r="TNN30" s="192"/>
      <c r="TNO30" s="197"/>
      <c r="TNP30" s="197"/>
      <c r="TNQ30" s="195"/>
      <c r="TNR30" s="196"/>
      <c r="TNS30" s="196"/>
      <c r="TNT30" s="196"/>
      <c r="TNU30" s="196"/>
      <c r="TNV30" s="196"/>
      <c r="TNW30" s="196"/>
      <c r="TNX30" s="197"/>
      <c r="TNY30" s="198"/>
      <c r="TNZ30" s="199"/>
      <c r="TOA30" s="199"/>
      <c r="TOB30" s="195"/>
      <c r="TOC30" s="237"/>
      <c r="TOD30" s="238"/>
      <c r="TOE30" s="202"/>
      <c r="TOF30" s="203"/>
      <c r="TOG30" s="203"/>
      <c r="TOH30" s="203"/>
      <c r="TOI30" s="203"/>
      <c r="TOJ30" s="204"/>
      <c r="TOK30" s="189"/>
      <c r="TOL30" s="190"/>
      <c r="TOM30" s="191"/>
      <c r="TON30" s="192"/>
      <c r="TOO30" s="193"/>
      <c r="TOP30" s="192"/>
      <c r="TOQ30" s="192"/>
      <c r="TOR30" s="197"/>
      <c r="TOS30" s="197"/>
      <c r="TOT30" s="195"/>
      <c r="TOU30" s="196"/>
      <c r="TOV30" s="196"/>
      <c r="TOW30" s="196"/>
      <c r="TOX30" s="196"/>
      <c r="TOY30" s="196"/>
      <c r="TOZ30" s="196"/>
      <c r="TPA30" s="197"/>
      <c r="TPB30" s="198"/>
      <c r="TPC30" s="199"/>
      <c r="TPD30" s="199"/>
      <c r="TPE30" s="195"/>
      <c r="TPF30" s="237"/>
      <c r="TPG30" s="238"/>
      <c r="TPH30" s="202"/>
      <c r="TPI30" s="203"/>
      <c r="TPJ30" s="203"/>
      <c r="TPK30" s="203"/>
      <c r="TPL30" s="203"/>
      <c r="TPM30" s="204"/>
      <c r="TPN30" s="189"/>
      <c r="TPO30" s="190"/>
      <c r="TPP30" s="191"/>
      <c r="TPQ30" s="192"/>
      <c r="TPR30" s="193"/>
      <c r="TPS30" s="192"/>
      <c r="TPT30" s="192"/>
      <c r="TPU30" s="197"/>
      <c r="TPV30" s="197"/>
      <c r="TPW30" s="195"/>
      <c r="TPX30" s="196"/>
      <c r="TPY30" s="196"/>
      <c r="TPZ30" s="196"/>
      <c r="TQA30" s="196"/>
      <c r="TQB30" s="196"/>
      <c r="TQC30" s="196"/>
      <c r="TQD30" s="197"/>
      <c r="TQE30" s="198"/>
      <c r="TQF30" s="199"/>
      <c r="TQG30" s="199"/>
      <c r="TQH30" s="195"/>
      <c r="TQI30" s="237"/>
      <c r="TQJ30" s="238"/>
      <c r="TQK30" s="202"/>
      <c r="TQL30" s="203"/>
      <c r="TQM30" s="203"/>
      <c r="TQN30" s="203"/>
      <c r="TQO30" s="203"/>
      <c r="TQP30" s="204"/>
      <c r="TQQ30" s="189"/>
      <c r="TQR30" s="190"/>
      <c r="TQS30" s="191"/>
      <c r="TQT30" s="192"/>
      <c r="TQU30" s="193"/>
      <c r="TQV30" s="192"/>
      <c r="TQW30" s="192"/>
      <c r="TQX30" s="197"/>
      <c r="TQY30" s="197"/>
      <c r="TQZ30" s="195"/>
      <c r="TRA30" s="196"/>
      <c r="TRB30" s="196"/>
      <c r="TRC30" s="196"/>
      <c r="TRD30" s="196"/>
      <c r="TRE30" s="196"/>
      <c r="TRF30" s="196"/>
      <c r="TRG30" s="197"/>
      <c r="TRH30" s="198"/>
      <c r="TRI30" s="199"/>
      <c r="TRJ30" s="199"/>
      <c r="TRK30" s="195"/>
      <c r="TRL30" s="237"/>
      <c r="TRM30" s="238"/>
      <c r="TRN30" s="202"/>
      <c r="TRO30" s="203"/>
      <c r="TRP30" s="203"/>
      <c r="TRQ30" s="203"/>
      <c r="TRR30" s="203"/>
      <c r="TRS30" s="204"/>
      <c r="TRT30" s="189"/>
      <c r="TRU30" s="190"/>
      <c r="TRV30" s="191"/>
      <c r="TRW30" s="192"/>
      <c r="TRX30" s="193"/>
      <c r="TRY30" s="192"/>
      <c r="TRZ30" s="192"/>
      <c r="TSA30" s="197"/>
      <c r="TSB30" s="197"/>
      <c r="TSC30" s="195"/>
      <c r="TSD30" s="196"/>
      <c r="TSE30" s="196"/>
      <c r="TSF30" s="196"/>
      <c r="TSG30" s="196"/>
      <c r="TSH30" s="196"/>
      <c r="TSI30" s="196"/>
      <c r="TSJ30" s="197"/>
      <c r="TSK30" s="198"/>
      <c r="TSL30" s="199"/>
      <c r="TSM30" s="199"/>
      <c r="TSN30" s="195"/>
      <c r="TSO30" s="237"/>
      <c r="TSP30" s="238"/>
      <c r="TSQ30" s="202"/>
      <c r="TSR30" s="203"/>
      <c r="TSS30" s="203"/>
      <c r="TST30" s="203"/>
      <c r="TSU30" s="203"/>
      <c r="TSV30" s="204"/>
      <c r="TSW30" s="189"/>
      <c r="TSX30" s="190"/>
      <c r="TSY30" s="191"/>
      <c r="TSZ30" s="192"/>
      <c r="TTA30" s="193"/>
      <c r="TTB30" s="192"/>
      <c r="TTC30" s="192"/>
      <c r="TTD30" s="197"/>
      <c r="TTE30" s="197"/>
      <c r="TTF30" s="195"/>
      <c r="TTG30" s="196"/>
      <c r="TTH30" s="196"/>
      <c r="TTI30" s="196"/>
      <c r="TTJ30" s="196"/>
      <c r="TTK30" s="196"/>
      <c r="TTL30" s="196"/>
      <c r="TTM30" s="197"/>
      <c r="TTN30" s="198"/>
      <c r="TTO30" s="199"/>
      <c r="TTP30" s="199"/>
      <c r="TTQ30" s="195"/>
      <c r="TTR30" s="237"/>
      <c r="TTS30" s="238"/>
      <c r="TTT30" s="202"/>
      <c r="TTU30" s="203"/>
      <c r="TTV30" s="203"/>
      <c r="TTW30" s="203"/>
      <c r="TTX30" s="203"/>
      <c r="TTY30" s="204"/>
      <c r="TTZ30" s="189"/>
      <c r="TUA30" s="190"/>
      <c r="TUB30" s="191"/>
      <c r="TUC30" s="192"/>
      <c r="TUD30" s="193"/>
      <c r="TUE30" s="192"/>
      <c r="TUF30" s="192"/>
      <c r="TUG30" s="197"/>
      <c r="TUH30" s="197"/>
      <c r="TUI30" s="195"/>
      <c r="TUJ30" s="196"/>
      <c r="TUK30" s="196"/>
      <c r="TUL30" s="196"/>
      <c r="TUM30" s="196"/>
      <c r="TUN30" s="196"/>
      <c r="TUO30" s="196"/>
      <c r="TUP30" s="197"/>
      <c r="TUQ30" s="198"/>
      <c r="TUR30" s="199"/>
      <c r="TUS30" s="199"/>
      <c r="TUT30" s="195"/>
      <c r="TUU30" s="237"/>
      <c r="TUV30" s="238"/>
      <c r="TUW30" s="202"/>
      <c r="TUX30" s="203"/>
      <c r="TUY30" s="203"/>
      <c r="TUZ30" s="203"/>
      <c r="TVA30" s="203"/>
      <c r="TVB30" s="204"/>
      <c r="TVC30" s="189"/>
      <c r="TVD30" s="190"/>
      <c r="TVE30" s="191"/>
      <c r="TVF30" s="192"/>
      <c r="TVG30" s="193"/>
      <c r="TVH30" s="192"/>
      <c r="TVI30" s="192"/>
      <c r="TVJ30" s="197"/>
      <c r="TVK30" s="197"/>
      <c r="TVL30" s="195"/>
      <c r="TVM30" s="196"/>
      <c r="TVN30" s="196"/>
      <c r="TVO30" s="196"/>
      <c r="TVP30" s="196"/>
      <c r="TVQ30" s="196"/>
      <c r="TVR30" s="196"/>
      <c r="TVS30" s="197"/>
      <c r="TVT30" s="198"/>
      <c r="TVU30" s="199"/>
      <c r="TVV30" s="199"/>
      <c r="TVW30" s="195"/>
      <c r="TVX30" s="237"/>
      <c r="TVY30" s="238"/>
      <c r="TVZ30" s="202"/>
      <c r="TWA30" s="203"/>
      <c r="TWB30" s="203"/>
      <c r="TWC30" s="203"/>
      <c r="TWD30" s="203"/>
      <c r="TWE30" s="204"/>
      <c r="TWF30" s="189"/>
      <c r="TWG30" s="190"/>
      <c r="TWH30" s="191"/>
      <c r="TWI30" s="192"/>
      <c r="TWJ30" s="193"/>
      <c r="TWK30" s="192"/>
      <c r="TWL30" s="192"/>
      <c r="TWM30" s="197"/>
      <c r="TWN30" s="197"/>
      <c r="TWO30" s="195"/>
      <c r="TWP30" s="196"/>
      <c r="TWQ30" s="196"/>
      <c r="TWR30" s="196"/>
      <c r="TWS30" s="196"/>
      <c r="TWT30" s="196"/>
      <c r="TWU30" s="196"/>
      <c r="TWV30" s="197"/>
      <c r="TWW30" s="198"/>
      <c r="TWX30" s="199"/>
      <c r="TWY30" s="199"/>
      <c r="TWZ30" s="195"/>
      <c r="TXA30" s="237"/>
      <c r="TXB30" s="238"/>
      <c r="TXC30" s="202"/>
      <c r="TXD30" s="203"/>
      <c r="TXE30" s="203"/>
      <c r="TXF30" s="203"/>
      <c r="TXG30" s="203"/>
      <c r="TXH30" s="204"/>
      <c r="TXI30" s="189"/>
      <c r="TXJ30" s="190"/>
      <c r="TXK30" s="191"/>
      <c r="TXL30" s="192"/>
      <c r="TXM30" s="193"/>
      <c r="TXN30" s="192"/>
      <c r="TXO30" s="192"/>
      <c r="TXP30" s="197"/>
      <c r="TXQ30" s="197"/>
      <c r="TXR30" s="195"/>
      <c r="TXS30" s="196"/>
      <c r="TXT30" s="196"/>
      <c r="TXU30" s="196"/>
      <c r="TXV30" s="196"/>
      <c r="TXW30" s="196"/>
      <c r="TXX30" s="196"/>
      <c r="TXY30" s="197"/>
      <c r="TXZ30" s="198"/>
      <c r="TYA30" s="199"/>
      <c r="TYB30" s="199"/>
      <c r="TYC30" s="195"/>
      <c r="TYD30" s="237"/>
      <c r="TYE30" s="238"/>
      <c r="TYF30" s="202"/>
      <c r="TYG30" s="203"/>
      <c r="TYH30" s="203"/>
      <c r="TYI30" s="203"/>
      <c r="TYJ30" s="203"/>
      <c r="TYK30" s="204"/>
      <c r="TYL30" s="189"/>
      <c r="TYM30" s="190"/>
      <c r="TYN30" s="191"/>
      <c r="TYO30" s="192"/>
      <c r="TYP30" s="193"/>
      <c r="TYQ30" s="192"/>
      <c r="TYR30" s="192"/>
      <c r="TYS30" s="197"/>
      <c r="TYT30" s="197"/>
      <c r="TYU30" s="195"/>
      <c r="TYV30" s="196"/>
      <c r="TYW30" s="196"/>
      <c r="TYX30" s="196"/>
      <c r="TYY30" s="196"/>
      <c r="TYZ30" s="196"/>
      <c r="TZA30" s="196"/>
      <c r="TZB30" s="197"/>
      <c r="TZC30" s="198"/>
      <c r="TZD30" s="199"/>
      <c r="TZE30" s="199"/>
      <c r="TZF30" s="195"/>
      <c r="TZG30" s="237"/>
      <c r="TZH30" s="238"/>
      <c r="TZI30" s="202"/>
      <c r="TZJ30" s="203"/>
      <c r="TZK30" s="203"/>
      <c r="TZL30" s="203"/>
      <c r="TZM30" s="203"/>
      <c r="TZN30" s="204"/>
      <c r="TZO30" s="189"/>
      <c r="TZP30" s="190"/>
      <c r="TZQ30" s="191"/>
      <c r="TZR30" s="192"/>
      <c r="TZS30" s="193"/>
      <c r="TZT30" s="192"/>
      <c r="TZU30" s="192"/>
      <c r="TZV30" s="197"/>
      <c r="TZW30" s="197"/>
      <c r="TZX30" s="195"/>
      <c r="TZY30" s="196"/>
      <c r="TZZ30" s="196"/>
      <c r="UAA30" s="196"/>
      <c r="UAB30" s="196"/>
      <c r="UAC30" s="196"/>
      <c r="UAD30" s="196"/>
      <c r="UAE30" s="197"/>
      <c r="UAF30" s="198"/>
      <c r="UAG30" s="199"/>
      <c r="UAH30" s="199"/>
      <c r="UAI30" s="195"/>
      <c r="UAJ30" s="237"/>
      <c r="UAK30" s="238"/>
      <c r="UAL30" s="202"/>
      <c r="UAM30" s="203"/>
      <c r="UAN30" s="203"/>
      <c r="UAO30" s="203"/>
      <c r="UAP30" s="203"/>
      <c r="UAQ30" s="204"/>
      <c r="UAR30" s="189"/>
      <c r="UAS30" s="190"/>
      <c r="UAT30" s="191"/>
      <c r="UAU30" s="192"/>
      <c r="UAV30" s="193"/>
      <c r="UAW30" s="192"/>
      <c r="UAX30" s="192"/>
      <c r="UAY30" s="197"/>
      <c r="UAZ30" s="197"/>
      <c r="UBA30" s="195"/>
      <c r="UBB30" s="196"/>
      <c r="UBC30" s="196"/>
      <c r="UBD30" s="196"/>
      <c r="UBE30" s="196"/>
      <c r="UBF30" s="196"/>
      <c r="UBG30" s="196"/>
      <c r="UBH30" s="197"/>
      <c r="UBI30" s="198"/>
      <c r="UBJ30" s="199"/>
      <c r="UBK30" s="199"/>
      <c r="UBL30" s="195"/>
      <c r="UBM30" s="237"/>
      <c r="UBN30" s="238"/>
      <c r="UBO30" s="202"/>
      <c r="UBP30" s="203"/>
      <c r="UBQ30" s="203"/>
      <c r="UBR30" s="203"/>
      <c r="UBS30" s="203"/>
      <c r="UBT30" s="204"/>
      <c r="UBU30" s="189"/>
      <c r="UBV30" s="190"/>
      <c r="UBW30" s="191"/>
      <c r="UBX30" s="192"/>
      <c r="UBY30" s="193"/>
      <c r="UBZ30" s="192"/>
      <c r="UCA30" s="192"/>
      <c r="UCB30" s="197"/>
      <c r="UCC30" s="197"/>
      <c r="UCD30" s="195"/>
      <c r="UCE30" s="196"/>
      <c r="UCF30" s="196"/>
      <c r="UCG30" s="196"/>
      <c r="UCH30" s="196"/>
      <c r="UCI30" s="196"/>
      <c r="UCJ30" s="196"/>
      <c r="UCK30" s="197"/>
      <c r="UCL30" s="198"/>
      <c r="UCM30" s="199"/>
      <c r="UCN30" s="199"/>
      <c r="UCO30" s="195"/>
      <c r="UCP30" s="237"/>
      <c r="UCQ30" s="238"/>
      <c r="UCR30" s="202"/>
      <c r="UCS30" s="203"/>
      <c r="UCT30" s="203"/>
      <c r="UCU30" s="203"/>
      <c r="UCV30" s="203"/>
      <c r="UCW30" s="204"/>
      <c r="UCX30" s="189"/>
      <c r="UCY30" s="190"/>
      <c r="UCZ30" s="191"/>
      <c r="UDA30" s="192"/>
      <c r="UDB30" s="193"/>
      <c r="UDC30" s="192"/>
      <c r="UDD30" s="192"/>
      <c r="UDE30" s="197"/>
      <c r="UDF30" s="197"/>
      <c r="UDG30" s="195"/>
      <c r="UDH30" s="196"/>
      <c r="UDI30" s="196"/>
      <c r="UDJ30" s="196"/>
      <c r="UDK30" s="196"/>
      <c r="UDL30" s="196"/>
      <c r="UDM30" s="196"/>
      <c r="UDN30" s="197"/>
      <c r="UDO30" s="198"/>
      <c r="UDP30" s="199"/>
      <c r="UDQ30" s="199"/>
      <c r="UDR30" s="195"/>
      <c r="UDS30" s="237"/>
      <c r="UDT30" s="238"/>
      <c r="UDU30" s="202"/>
      <c r="UDV30" s="203"/>
      <c r="UDW30" s="203"/>
      <c r="UDX30" s="203"/>
      <c r="UDY30" s="203"/>
      <c r="UDZ30" s="204"/>
      <c r="UEA30" s="189"/>
      <c r="UEB30" s="190"/>
      <c r="UEC30" s="191"/>
      <c r="UED30" s="192"/>
      <c r="UEE30" s="193"/>
      <c r="UEF30" s="192"/>
      <c r="UEG30" s="192"/>
      <c r="UEH30" s="197"/>
      <c r="UEI30" s="197"/>
      <c r="UEJ30" s="195"/>
      <c r="UEK30" s="196"/>
      <c r="UEL30" s="196"/>
      <c r="UEM30" s="196"/>
      <c r="UEN30" s="196"/>
      <c r="UEO30" s="196"/>
      <c r="UEP30" s="196"/>
      <c r="UEQ30" s="197"/>
      <c r="UER30" s="198"/>
      <c r="UES30" s="199"/>
      <c r="UET30" s="199"/>
      <c r="UEU30" s="195"/>
      <c r="UEV30" s="237"/>
      <c r="UEW30" s="238"/>
      <c r="UEX30" s="202"/>
      <c r="UEY30" s="203"/>
      <c r="UEZ30" s="203"/>
      <c r="UFA30" s="203"/>
      <c r="UFB30" s="203"/>
      <c r="UFC30" s="204"/>
      <c r="UFD30" s="189"/>
      <c r="UFE30" s="190"/>
      <c r="UFF30" s="191"/>
      <c r="UFG30" s="192"/>
      <c r="UFH30" s="193"/>
      <c r="UFI30" s="192"/>
      <c r="UFJ30" s="192"/>
      <c r="UFK30" s="197"/>
      <c r="UFL30" s="197"/>
      <c r="UFM30" s="195"/>
      <c r="UFN30" s="196"/>
      <c r="UFO30" s="196"/>
      <c r="UFP30" s="196"/>
      <c r="UFQ30" s="196"/>
      <c r="UFR30" s="196"/>
      <c r="UFS30" s="196"/>
      <c r="UFT30" s="197"/>
      <c r="UFU30" s="198"/>
      <c r="UFV30" s="199"/>
      <c r="UFW30" s="199"/>
      <c r="UFX30" s="195"/>
      <c r="UFY30" s="237"/>
      <c r="UFZ30" s="238"/>
      <c r="UGA30" s="202"/>
      <c r="UGB30" s="203"/>
      <c r="UGC30" s="203"/>
      <c r="UGD30" s="203"/>
      <c r="UGE30" s="203"/>
      <c r="UGF30" s="204"/>
      <c r="UGG30" s="189"/>
      <c r="UGH30" s="190"/>
      <c r="UGI30" s="191"/>
      <c r="UGJ30" s="192"/>
      <c r="UGK30" s="193"/>
      <c r="UGL30" s="192"/>
      <c r="UGM30" s="192"/>
      <c r="UGN30" s="197"/>
      <c r="UGO30" s="197"/>
      <c r="UGP30" s="195"/>
      <c r="UGQ30" s="196"/>
      <c r="UGR30" s="196"/>
      <c r="UGS30" s="196"/>
      <c r="UGT30" s="196"/>
      <c r="UGU30" s="196"/>
      <c r="UGV30" s="196"/>
      <c r="UGW30" s="197"/>
      <c r="UGX30" s="198"/>
      <c r="UGY30" s="199"/>
      <c r="UGZ30" s="199"/>
      <c r="UHA30" s="195"/>
      <c r="UHB30" s="237"/>
      <c r="UHC30" s="238"/>
      <c r="UHD30" s="202"/>
      <c r="UHE30" s="203"/>
      <c r="UHF30" s="203"/>
      <c r="UHG30" s="203"/>
      <c r="UHH30" s="203"/>
      <c r="UHI30" s="204"/>
      <c r="UHJ30" s="189"/>
      <c r="UHK30" s="190"/>
      <c r="UHL30" s="191"/>
      <c r="UHM30" s="192"/>
      <c r="UHN30" s="193"/>
      <c r="UHO30" s="192"/>
      <c r="UHP30" s="192"/>
      <c r="UHQ30" s="197"/>
      <c r="UHR30" s="197"/>
      <c r="UHS30" s="195"/>
      <c r="UHT30" s="196"/>
      <c r="UHU30" s="196"/>
      <c r="UHV30" s="196"/>
      <c r="UHW30" s="196"/>
      <c r="UHX30" s="196"/>
      <c r="UHY30" s="196"/>
      <c r="UHZ30" s="197"/>
      <c r="UIA30" s="198"/>
      <c r="UIB30" s="199"/>
      <c r="UIC30" s="199"/>
      <c r="UID30" s="195"/>
      <c r="UIE30" s="237"/>
      <c r="UIF30" s="238"/>
      <c r="UIG30" s="202"/>
      <c r="UIH30" s="203"/>
      <c r="UII30" s="203"/>
      <c r="UIJ30" s="203"/>
      <c r="UIK30" s="203"/>
      <c r="UIL30" s="204"/>
      <c r="UIM30" s="189"/>
      <c r="UIN30" s="190"/>
      <c r="UIO30" s="191"/>
      <c r="UIP30" s="192"/>
      <c r="UIQ30" s="193"/>
      <c r="UIR30" s="192"/>
      <c r="UIS30" s="192"/>
      <c r="UIT30" s="197"/>
      <c r="UIU30" s="197"/>
      <c r="UIV30" s="195"/>
      <c r="UIW30" s="196"/>
      <c r="UIX30" s="196"/>
      <c r="UIY30" s="196"/>
      <c r="UIZ30" s="196"/>
      <c r="UJA30" s="196"/>
      <c r="UJB30" s="196"/>
      <c r="UJC30" s="197"/>
      <c r="UJD30" s="198"/>
      <c r="UJE30" s="199"/>
      <c r="UJF30" s="199"/>
      <c r="UJG30" s="195"/>
      <c r="UJH30" s="237"/>
      <c r="UJI30" s="238"/>
      <c r="UJJ30" s="202"/>
      <c r="UJK30" s="203"/>
      <c r="UJL30" s="203"/>
      <c r="UJM30" s="203"/>
      <c r="UJN30" s="203"/>
      <c r="UJO30" s="204"/>
      <c r="UJP30" s="189"/>
      <c r="UJQ30" s="190"/>
      <c r="UJR30" s="191"/>
      <c r="UJS30" s="192"/>
      <c r="UJT30" s="193"/>
      <c r="UJU30" s="192"/>
      <c r="UJV30" s="192"/>
      <c r="UJW30" s="197"/>
      <c r="UJX30" s="197"/>
      <c r="UJY30" s="195"/>
      <c r="UJZ30" s="196"/>
      <c r="UKA30" s="196"/>
      <c r="UKB30" s="196"/>
      <c r="UKC30" s="196"/>
      <c r="UKD30" s="196"/>
      <c r="UKE30" s="196"/>
      <c r="UKF30" s="197"/>
      <c r="UKG30" s="198"/>
      <c r="UKH30" s="199"/>
      <c r="UKI30" s="199"/>
      <c r="UKJ30" s="195"/>
      <c r="UKK30" s="237"/>
      <c r="UKL30" s="238"/>
      <c r="UKM30" s="202"/>
      <c r="UKN30" s="203"/>
      <c r="UKO30" s="203"/>
      <c r="UKP30" s="203"/>
      <c r="UKQ30" s="203"/>
      <c r="UKR30" s="204"/>
      <c r="UKS30" s="189"/>
      <c r="UKT30" s="190"/>
      <c r="UKU30" s="191"/>
      <c r="UKV30" s="192"/>
      <c r="UKW30" s="193"/>
      <c r="UKX30" s="192"/>
      <c r="UKY30" s="192"/>
      <c r="UKZ30" s="197"/>
      <c r="ULA30" s="197"/>
      <c r="ULB30" s="195"/>
      <c r="ULC30" s="196"/>
      <c r="ULD30" s="196"/>
      <c r="ULE30" s="196"/>
      <c r="ULF30" s="196"/>
      <c r="ULG30" s="196"/>
      <c r="ULH30" s="196"/>
      <c r="ULI30" s="197"/>
      <c r="ULJ30" s="198"/>
      <c r="ULK30" s="199"/>
      <c r="ULL30" s="199"/>
      <c r="ULM30" s="195"/>
      <c r="ULN30" s="237"/>
      <c r="ULO30" s="238"/>
      <c r="ULP30" s="202"/>
      <c r="ULQ30" s="203"/>
      <c r="ULR30" s="203"/>
      <c r="ULS30" s="203"/>
      <c r="ULT30" s="203"/>
      <c r="ULU30" s="204"/>
      <c r="ULV30" s="189"/>
      <c r="ULW30" s="190"/>
      <c r="ULX30" s="191"/>
      <c r="ULY30" s="192"/>
      <c r="ULZ30" s="193"/>
      <c r="UMA30" s="192"/>
      <c r="UMB30" s="192"/>
      <c r="UMC30" s="197"/>
      <c r="UMD30" s="197"/>
      <c r="UME30" s="195"/>
      <c r="UMF30" s="196"/>
      <c r="UMG30" s="196"/>
      <c r="UMH30" s="196"/>
      <c r="UMI30" s="196"/>
      <c r="UMJ30" s="196"/>
      <c r="UMK30" s="196"/>
      <c r="UML30" s="197"/>
      <c r="UMM30" s="198"/>
      <c r="UMN30" s="199"/>
      <c r="UMO30" s="199"/>
      <c r="UMP30" s="195"/>
      <c r="UMQ30" s="237"/>
      <c r="UMR30" s="238"/>
      <c r="UMS30" s="202"/>
      <c r="UMT30" s="203"/>
      <c r="UMU30" s="203"/>
      <c r="UMV30" s="203"/>
      <c r="UMW30" s="203"/>
      <c r="UMX30" s="204"/>
      <c r="UMY30" s="189"/>
      <c r="UMZ30" s="190"/>
      <c r="UNA30" s="191"/>
      <c r="UNB30" s="192"/>
      <c r="UNC30" s="193"/>
      <c r="UND30" s="192"/>
      <c r="UNE30" s="192"/>
      <c r="UNF30" s="197"/>
      <c r="UNG30" s="197"/>
      <c r="UNH30" s="195"/>
      <c r="UNI30" s="196"/>
      <c r="UNJ30" s="196"/>
      <c r="UNK30" s="196"/>
      <c r="UNL30" s="196"/>
      <c r="UNM30" s="196"/>
      <c r="UNN30" s="196"/>
      <c r="UNO30" s="197"/>
      <c r="UNP30" s="198"/>
      <c r="UNQ30" s="199"/>
      <c r="UNR30" s="199"/>
      <c r="UNS30" s="195"/>
      <c r="UNT30" s="237"/>
      <c r="UNU30" s="238"/>
      <c r="UNV30" s="202"/>
      <c r="UNW30" s="203"/>
      <c r="UNX30" s="203"/>
      <c r="UNY30" s="203"/>
      <c r="UNZ30" s="203"/>
      <c r="UOA30" s="204"/>
      <c r="UOB30" s="189"/>
      <c r="UOC30" s="190"/>
      <c r="UOD30" s="191"/>
      <c r="UOE30" s="192"/>
      <c r="UOF30" s="193"/>
      <c r="UOG30" s="192"/>
      <c r="UOH30" s="192"/>
      <c r="UOI30" s="197"/>
      <c r="UOJ30" s="197"/>
      <c r="UOK30" s="195"/>
      <c r="UOL30" s="196"/>
      <c r="UOM30" s="196"/>
      <c r="UON30" s="196"/>
      <c r="UOO30" s="196"/>
      <c r="UOP30" s="196"/>
      <c r="UOQ30" s="196"/>
      <c r="UOR30" s="197"/>
      <c r="UOS30" s="198"/>
      <c r="UOT30" s="199"/>
      <c r="UOU30" s="199"/>
      <c r="UOV30" s="195"/>
      <c r="UOW30" s="237"/>
      <c r="UOX30" s="238"/>
      <c r="UOY30" s="202"/>
      <c r="UOZ30" s="203"/>
      <c r="UPA30" s="203"/>
      <c r="UPB30" s="203"/>
      <c r="UPC30" s="203"/>
      <c r="UPD30" s="204"/>
      <c r="UPE30" s="189"/>
      <c r="UPF30" s="190"/>
      <c r="UPG30" s="191"/>
      <c r="UPH30" s="192"/>
      <c r="UPI30" s="193"/>
      <c r="UPJ30" s="192"/>
      <c r="UPK30" s="192"/>
      <c r="UPL30" s="197"/>
      <c r="UPM30" s="197"/>
      <c r="UPN30" s="195"/>
      <c r="UPO30" s="196"/>
      <c r="UPP30" s="196"/>
      <c r="UPQ30" s="196"/>
      <c r="UPR30" s="196"/>
      <c r="UPS30" s="196"/>
      <c r="UPT30" s="196"/>
      <c r="UPU30" s="197"/>
      <c r="UPV30" s="198"/>
      <c r="UPW30" s="199"/>
      <c r="UPX30" s="199"/>
      <c r="UPY30" s="195"/>
      <c r="UPZ30" s="237"/>
      <c r="UQA30" s="238"/>
      <c r="UQB30" s="202"/>
      <c r="UQC30" s="203"/>
      <c r="UQD30" s="203"/>
      <c r="UQE30" s="203"/>
      <c r="UQF30" s="203"/>
      <c r="UQG30" s="204"/>
      <c r="UQH30" s="189"/>
      <c r="UQI30" s="190"/>
      <c r="UQJ30" s="191"/>
      <c r="UQK30" s="192"/>
      <c r="UQL30" s="193"/>
      <c r="UQM30" s="192"/>
      <c r="UQN30" s="192"/>
      <c r="UQO30" s="197"/>
      <c r="UQP30" s="197"/>
      <c r="UQQ30" s="195"/>
      <c r="UQR30" s="196"/>
      <c r="UQS30" s="196"/>
      <c r="UQT30" s="196"/>
      <c r="UQU30" s="196"/>
      <c r="UQV30" s="196"/>
      <c r="UQW30" s="196"/>
      <c r="UQX30" s="197"/>
      <c r="UQY30" s="198"/>
      <c r="UQZ30" s="199"/>
      <c r="URA30" s="199"/>
      <c r="URB30" s="195"/>
      <c r="URC30" s="237"/>
      <c r="URD30" s="238"/>
      <c r="URE30" s="202"/>
      <c r="URF30" s="203"/>
      <c r="URG30" s="203"/>
      <c r="URH30" s="203"/>
      <c r="URI30" s="203"/>
      <c r="URJ30" s="204"/>
      <c r="URK30" s="189"/>
      <c r="URL30" s="190"/>
      <c r="URM30" s="191"/>
      <c r="URN30" s="192"/>
      <c r="URO30" s="193"/>
      <c r="URP30" s="192"/>
      <c r="URQ30" s="192"/>
      <c r="URR30" s="197"/>
      <c r="URS30" s="197"/>
      <c r="URT30" s="195"/>
      <c r="URU30" s="196"/>
      <c r="URV30" s="196"/>
      <c r="URW30" s="196"/>
      <c r="URX30" s="196"/>
      <c r="URY30" s="196"/>
      <c r="URZ30" s="196"/>
      <c r="USA30" s="197"/>
      <c r="USB30" s="198"/>
      <c r="USC30" s="199"/>
      <c r="USD30" s="199"/>
      <c r="USE30" s="195"/>
      <c r="USF30" s="237"/>
      <c r="USG30" s="238"/>
      <c r="USH30" s="202"/>
      <c r="USI30" s="203"/>
      <c r="USJ30" s="203"/>
      <c r="USK30" s="203"/>
      <c r="USL30" s="203"/>
      <c r="USM30" s="204"/>
      <c r="USN30" s="189"/>
      <c r="USO30" s="190"/>
      <c r="USP30" s="191"/>
      <c r="USQ30" s="192"/>
      <c r="USR30" s="193"/>
      <c r="USS30" s="192"/>
      <c r="UST30" s="192"/>
      <c r="USU30" s="197"/>
      <c r="USV30" s="197"/>
      <c r="USW30" s="195"/>
      <c r="USX30" s="196"/>
      <c r="USY30" s="196"/>
      <c r="USZ30" s="196"/>
      <c r="UTA30" s="196"/>
      <c r="UTB30" s="196"/>
      <c r="UTC30" s="196"/>
      <c r="UTD30" s="197"/>
      <c r="UTE30" s="198"/>
      <c r="UTF30" s="199"/>
      <c r="UTG30" s="199"/>
      <c r="UTH30" s="195"/>
      <c r="UTI30" s="237"/>
      <c r="UTJ30" s="238"/>
      <c r="UTK30" s="202"/>
      <c r="UTL30" s="203"/>
      <c r="UTM30" s="203"/>
      <c r="UTN30" s="203"/>
      <c r="UTO30" s="203"/>
      <c r="UTP30" s="204"/>
      <c r="UTQ30" s="189"/>
      <c r="UTR30" s="190"/>
      <c r="UTS30" s="191"/>
      <c r="UTT30" s="192"/>
      <c r="UTU30" s="193"/>
      <c r="UTV30" s="192"/>
      <c r="UTW30" s="192"/>
      <c r="UTX30" s="197"/>
      <c r="UTY30" s="197"/>
      <c r="UTZ30" s="195"/>
      <c r="UUA30" s="196"/>
      <c r="UUB30" s="196"/>
      <c r="UUC30" s="196"/>
      <c r="UUD30" s="196"/>
      <c r="UUE30" s="196"/>
      <c r="UUF30" s="196"/>
      <c r="UUG30" s="197"/>
      <c r="UUH30" s="198"/>
      <c r="UUI30" s="199"/>
      <c r="UUJ30" s="199"/>
      <c r="UUK30" s="195"/>
      <c r="UUL30" s="237"/>
      <c r="UUM30" s="238"/>
      <c r="UUN30" s="202"/>
      <c r="UUO30" s="203"/>
      <c r="UUP30" s="203"/>
      <c r="UUQ30" s="203"/>
      <c r="UUR30" s="203"/>
      <c r="UUS30" s="204"/>
      <c r="UUT30" s="189"/>
      <c r="UUU30" s="190"/>
      <c r="UUV30" s="191"/>
      <c r="UUW30" s="192"/>
      <c r="UUX30" s="193"/>
      <c r="UUY30" s="192"/>
      <c r="UUZ30" s="192"/>
      <c r="UVA30" s="197"/>
      <c r="UVB30" s="197"/>
      <c r="UVC30" s="195"/>
      <c r="UVD30" s="196"/>
      <c r="UVE30" s="196"/>
      <c r="UVF30" s="196"/>
      <c r="UVG30" s="196"/>
      <c r="UVH30" s="196"/>
      <c r="UVI30" s="196"/>
      <c r="UVJ30" s="197"/>
      <c r="UVK30" s="198"/>
      <c r="UVL30" s="199"/>
      <c r="UVM30" s="199"/>
      <c r="UVN30" s="195"/>
      <c r="UVO30" s="237"/>
      <c r="UVP30" s="238"/>
      <c r="UVQ30" s="202"/>
      <c r="UVR30" s="203"/>
      <c r="UVS30" s="203"/>
      <c r="UVT30" s="203"/>
      <c r="UVU30" s="203"/>
      <c r="UVV30" s="204"/>
      <c r="UVW30" s="189"/>
      <c r="UVX30" s="190"/>
      <c r="UVY30" s="191"/>
      <c r="UVZ30" s="192"/>
      <c r="UWA30" s="193"/>
      <c r="UWB30" s="192"/>
      <c r="UWC30" s="192"/>
      <c r="UWD30" s="197"/>
      <c r="UWE30" s="197"/>
      <c r="UWF30" s="195"/>
      <c r="UWG30" s="196"/>
      <c r="UWH30" s="196"/>
      <c r="UWI30" s="196"/>
      <c r="UWJ30" s="196"/>
      <c r="UWK30" s="196"/>
      <c r="UWL30" s="196"/>
      <c r="UWM30" s="197"/>
      <c r="UWN30" s="198"/>
      <c r="UWO30" s="199"/>
      <c r="UWP30" s="199"/>
      <c r="UWQ30" s="195"/>
      <c r="UWR30" s="237"/>
      <c r="UWS30" s="238"/>
      <c r="UWT30" s="202"/>
      <c r="UWU30" s="203"/>
      <c r="UWV30" s="203"/>
      <c r="UWW30" s="203"/>
      <c r="UWX30" s="203"/>
      <c r="UWY30" s="204"/>
      <c r="UWZ30" s="189"/>
      <c r="UXA30" s="190"/>
      <c r="UXB30" s="191"/>
      <c r="UXC30" s="192"/>
      <c r="UXD30" s="193"/>
      <c r="UXE30" s="192"/>
      <c r="UXF30" s="192"/>
      <c r="UXG30" s="197"/>
      <c r="UXH30" s="197"/>
      <c r="UXI30" s="195"/>
      <c r="UXJ30" s="196"/>
      <c r="UXK30" s="196"/>
      <c r="UXL30" s="196"/>
      <c r="UXM30" s="196"/>
      <c r="UXN30" s="196"/>
      <c r="UXO30" s="196"/>
      <c r="UXP30" s="197"/>
      <c r="UXQ30" s="198"/>
      <c r="UXR30" s="199"/>
      <c r="UXS30" s="199"/>
      <c r="UXT30" s="195"/>
      <c r="UXU30" s="237"/>
      <c r="UXV30" s="238"/>
      <c r="UXW30" s="202"/>
      <c r="UXX30" s="203"/>
      <c r="UXY30" s="203"/>
      <c r="UXZ30" s="203"/>
      <c r="UYA30" s="203"/>
      <c r="UYB30" s="204"/>
      <c r="UYC30" s="189"/>
      <c r="UYD30" s="190"/>
      <c r="UYE30" s="191"/>
      <c r="UYF30" s="192"/>
      <c r="UYG30" s="193"/>
      <c r="UYH30" s="192"/>
      <c r="UYI30" s="192"/>
      <c r="UYJ30" s="197"/>
      <c r="UYK30" s="197"/>
      <c r="UYL30" s="195"/>
      <c r="UYM30" s="196"/>
      <c r="UYN30" s="196"/>
      <c r="UYO30" s="196"/>
      <c r="UYP30" s="196"/>
      <c r="UYQ30" s="196"/>
      <c r="UYR30" s="196"/>
      <c r="UYS30" s="197"/>
      <c r="UYT30" s="198"/>
      <c r="UYU30" s="199"/>
      <c r="UYV30" s="199"/>
      <c r="UYW30" s="195"/>
      <c r="UYX30" s="237"/>
      <c r="UYY30" s="238"/>
      <c r="UYZ30" s="202"/>
      <c r="UZA30" s="203"/>
      <c r="UZB30" s="203"/>
      <c r="UZC30" s="203"/>
      <c r="UZD30" s="203"/>
      <c r="UZE30" s="204"/>
      <c r="UZF30" s="189"/>
      <c r="UZG30" s="190"/>
      <c r="UZH30" s="191"/>
      <c r="UZI30" s="192"/>
      <c r="UZJ30" s="193"/>
      <c r="UZK30" s="192"/>
      <c r="UZL30" s="192"/>
      <c r="UZM30" s="197"/>
      <c r="UZN30" s="197"/>
      <c r="UZO30" s="195"/>
      <c r="UZP30" s="196"/>
      <c r="UZQ30" s="196"/>
      <c r="UZR30" s="196"/>
      <c r="UZS30" s="196"/>
      <c r="UZT30" s="196"/>
      <c r="UZU30" s="196"/>
      <c r="UZV30" s="197"/>
      <c r="UZW30" s="198"/>
      <c r="UZX30" s="199"/>
      <c r="UZY30" s="199"/>
      <c r="UZZ30" s="195"/>
      <c r="VAA30" s="237"/>
      <c r="VAB30" s="238"/>
      <c r="VAC30" s="202"/>
      <c r="VAD30" s="203"/>
      <c r="VAE30" s="203"/>
      <c r="VAF30" s="203"/>
      <c r="VAG30" s="203"/>
      <c r="VAH30" s="204"/>
      <c r="VAI30" s="189"/>
      <c r="VAJ30" s="190"/>
      <c r="VAK30" s="191"/>
      <c r="VAL30" s="192"/>
      <c r="VAM30" s="193"/>
      <c r="VAN30" s="192"/>
      <c r="VAO30" s="192"/>
      <c r="VAP30" s="197"/>
      <c r="VAQ30" s="197"/>
      <c r="VAR30" s="195"/>
      <c r="VAS30" s="196"/>
      <c r="VAT30" s="196"/>
      <c r="VAU30" s="196"/>
      <c r="VAV30" s="196"/>
      <c r="VAW30" s="196"/>
      <c r="VAX30" s="196"/>
      <c r="VAY30" s="197"/>
      <c r="VAZ30" s="198"/>
      <c r="VBA30" s="199"/>
      <c r="VBB30" s="199"/>
      <c r="VBC30" s="195"/>
      <c r="VBD30" s="237"/>
      <c r="VBE30" s="238"/>
      <c r="VBF30" s="202"/>
      <c r="VBG30" s="203"/>
      <c r="VBH30" s="203"/>
      <c r="VBI30" s="203"/>
      <c r="VBJ30" s="203"/>
      <c r="VBK30" s="204"/>
      <c r="VBL30" s="189"/>
      <c r="VBM30" s="190"/>
      <c r="VBN30" s="191"/>
      <c r="VBO30" s="192"/>
      <c r="VBP30" s="193"/>
      <c r="VBQ30" s="192"/>
      <c r="VBR30" s="192"/>
      <c r="VBS30" s="197"/>
      <c r="VBT30" s="197"/>
      <c r="VBU30" s="195"/>
      <c r="VBV30" s="196"/>
      <c r="VBW30" s="196"/>
      <c r="VBX30" s="196"/>
      <c r="VBY30" s="196"/>
      <c r="VBZ30" s="196"/>
      <c r="VCA30" s="196"/>
      <c r="VCB30" s="197"/>
      <c r="VCC30" s="198"/>
      <c r="VCD30" s="199"/>
      <c r="VCE30" s="199"/>
      <c r="VCF30" s="195"/>
      <c r="VCG30" s="237"/>
      <c r="VCH30" s="238"/>
      <c r="VCI30" s="202"/>
      <c r="VCJ30" s="203"/>
      <c r="VCK30" s="203"/>
      <c r="VCL30" s="203"/>
      <c r="VCM30" s="203"/>
      <c r="VCN30" s="204"/>
      <c r="VCO30" s="189"/>
      <c r="VCP30" s="190"/>
      <c r="VCQ30" s="191"/>
      <c r="VCR30" s="192"/>
      <c r="VCS30" s="193"/>
      <c r="VCT30" s="192"/>
      <c r="VCU30" s="192"/>
      <c r="VCV30" s="197"/>
      <c r="VCW30" s="197"/>
      <c r="VCX30" s="195"/>
      <c r="VCY30" s="196"/>
      <c r="VCZ30" s="196"/>
      <c r="VDA30" s="196"/>
      <c r="VDB30" s="196"/>
      <c r="VDC30" s="196"/>
      <c r="VDD30" s="196"/>
      <c r="VDE30" s="197"/>
      <c r="VDF30" s="198"/>
      <c r="VDG30" s="199"/>
      <c r="VDH30" s="199"/>
      <c r="VDI30" s="195"/>
      <c r="VDJ30" s="237"/>
      <c r="VDK30" s="238"/>
      <c r="VDL30" s="202"/>
      <c r="VDM30" s="203"/>
      <c r="VDN30" s="203"/>
      <c r="VDO30" s="203"/>
      <c r="VDP30" s="203"/>
      <c r="VDQ30" s="204"/>
      <c r="VDR30" s="189"/>
      <c r="VDS30" s="190"/>
      <c r="VDT30" s="191"/>
      <c r="VDU30" s="192"/>
      <c r="VDV30" s="193"/>
      <c r="VDW30" s="192"/>
      <c r="VDX30" s="192"/>
      <c r="VDY30" s="197"/>
      <c r="VDZ30" s="197"/>
      <c r="VEA30" s="195"/>
      <c r="VEB30" s="196"/>
      <c r="VEC30" s="196"/>
      <c r="VED30" s="196"/>
      <c r="VEE30" s="196"/>
      <c r="VEF30" s="196"/>
      <c r="VEG30" s="196"/>
      <c r="VEH30" s="197"/>
      <c r="VEI30" s="198"/>
      <c r="VEJ30" s="199"/>
      <c r="VEK30" s="199"/>
      <c r="VEL30" s="195"/>
      <c r="VEM30" s="237"/>
      <c r="VEN30" s="238"/>
      <c r="VEO30" s="202"/>
      <c r="VEP30" s="203"/>
      <c r="VEQ30" s="203"/>
      <c r="VER30" s="203"/>
      <c r="VES30" s="203"/>
      <c r="VET30" s="204"/>
      <c r="VEU30" s="189"/>
      <c r="VEV30" s="190"/>
      <c r="VEW30" s="191"/>
      <c r="VEX30" s="192"/>
      <c r="VEY30" s="193"/>
      <c r="VEZ30" s="192"/>
      <c r="VFA30" s="192"/>
      <c r="VFB30" s="197"/>
      <c r="VFC30" s="197"/>
      <c r="VFD30" s="195"/>
      <c r="VFE30" s="196"/>
      <c r="VFF30" s="196"/>
      <c r="VFG30" s="196"/>
      <c r="VFH30" s="196"/>
      <c r="VFI30" s="196"/>
      <c r="VFJ30" s="196"/>
      <c r="VFK30" s="197"/>
      <c r="VFL30" s="198"/>
      <c r="VFM30" s="199"/>
      <c r="VFN30" s="199"/>
      <c r="VFO30" s="195"/>
      <c r="VFP30" s="237"/>
      <c r="VFQ30" s="238"/>
      <c r="VFR30" s="202"/>
      <c r="VFS30" s="203"/>
      <c r="VFT30" s="203"/>
      <c r="VFU30" s="203"/>
      <c r="VFV30" s="203"/>
      <c r="VFW30" s="204"/>
      <c r="VFX30" s="189"/>
      <c r="VFY30" s="190"/>
      <c r="VFZ30" s="191"/>
      <c r="VGA30" s="192"/>
      <c r="VGB30" s="193"/>
      <c r="VGC30" s="192"/>
      <c r="VGD30" s="192"/>
      <c r="VGE30" s="197"/>
      <c r="VGF30" s="197"/>
      <c r="VGG30" s="195"/>
      <c r="VGH30" s="196"/>
      <c r="VGI30" s="196"/>
      <c r="VGJ30" s="196"/>
      <c r="VGK30" s="196"/>
      <c r="VGL30" s="196"/>
      <c r="VGM30" s="196"/>
      <c r="VGN30" s="197"/>
      <c r="VGO30" s="198"/>
      <c r="VGP30" s="199"/>
      <c r="VGQ30" s="199"/>
      <c r="VGR30" s="195"/>
      <c r="VGS30" s="237"/>
      <c r="VGT30" s="238"/>
      <c r="VGU30" s="202"/>
      <c r="VGV30" s="203"/>
      <c r="VGW30" s="203"/>
      <c r="VGX30" s="203"/>
      <c r="VGY30" s="203"/>
      <c r="VGZ30" s="204"/>
      <c r="VHA30" s="189"/>
      <c r="VHB30" s="190"/>
      <c r="VHC30" s="191"/>
      <c r="VHD30" s="192"/>
      <c r="VHE30" s="193"/>
      <c r="VHF30" s="192"/>
      <c r="VHG30" s="192"/>
      <c r="VHH30" s="197"/>
      <c r="VHI30" s="197"/>
      <c r="VHJ30" s="195"/>
      <c r="VHK30" s="196"/>
      <c r="VHL30" s="196"/>
      <c r="VHM30" s="196"/>
      <c r="VHN30" s="196"/>
      <c r="VHO30" s="196"/>
      <c r="VHP30" s="196"/>
      <c r="VHQ30" s="197"/>
      <c r="VHR30" s="198"/>
      <c r="VHS30" s="199"/>
      <c r="VHT30" s="199"/>
      <c r="VHU30" s="195"/>
      <c r="VHV30" s="237"/>
      <c r="VHW30" s="238"/>
      <c r="VHX30" s="202"/>
      <c r="VHY30" s="203"/>
      <c r="VHZ30" s="203"/>
      <c r="VIA30" s="203"/>
      <c r="VIB30" s="203"/>
      <c r="VIC30" s="204"/>
      <c r="VID30" s="189"/>
      <c r="VIE30" s="190"/>
      <c r="VIF30" s="191"/>
      <c r="VIG30" s="192"/>
      <c r="VIH30" s="193"/>
      <c r="VII30" s="192"/>
      <c r="VIJ30" s="192"/>
      <c r="VIK30" s="197"/>
      <c r="VIL30" s="197"/>
      <c r="VIM30" s="195"/>
      <c r="VIN30" s="196"/>
      <c r="VIO30" s="196"/>
      <c r="VIP30" s="196"/>
      <c r="VIQ30" s="196"/>
      <c r="VIR30" s="196"/>
      <c r="VIS30" s="196"/>
      <c r="VIT30" s="197"/>
      <c r="VIU30" s="198"/>
      <c r="VIV30" s="199"/>
      <c r="VIW30" s="199"/>
      <c r="VIX30" s="195"/>
      <c r="VIY30" s="237"/>
      <c r="VIZ30" s="238"/>
      <c r="VJA30" s="202"/>
      <c r="VJB30" s="203"/>
      <c r="VJC30" s="203"/>
      <c r="VJD30" s="203"/>
      <c r="VJE30" s="203"/>
      <c r="VJF30" s="204"/>
      <c r="VJG30" s="189"/>
      <c r="VJH30" s="190"/>
      <c r="VJI30" s="191"/>
      <c r="VJJ30" s="192"/>
      <c r="VJK30" s="193"/>
      <c r="VJL30" s="192"/>
      <c r="VJM30" s="192"/>
      <c r="VJN30" s="197"/>
      <c r="VJO30" s="197"/>
      <c r="VJP30" s="195"/>
      <c r="VJQ30" s="196"/>
      <c r="VJR30" s="196"/>
      <c r="VJS30" s="196"/>
      <c r="VJT30" s="196"/>
      <c r="VJU30" s="196"/>
      <c r="VJV30" s="196"/>
      <c r="VJW30" s="197"/>
      <c r="VJX30" s="198"/>
      <c r="VJY30" s="199"/>
      <c r="VJZ30" s="199"/>
      <c r="VKA30" s="195"/>
      <c r="VKB30" s="237"/>
      <c r="VKC30" s="238"/>
      <c r="VKD30" s="202"/>
      <c r="VKE30" s="203"/>
      <c r="VKF30" s="203"/>
      <c r="VKG30" s="203"/>
      <c r="VKH30" s="203"/>
      <c r="VKI30" s="204"/>
      <c r="VKJ30" s="189"/>
      <c r="VKK30" s="190"/>
      <c r="VKL30" s="191"/>
      <c r="VKM30" s="192"/>
      <c r="VKN30" s="193"/>
      <c r="VKO30" s="192"/>
      <c r="VKP30" s="192"/>
      <c r="VKQ30" s="197"/>
      <c r="VKR30" s="197"/>
      <c r="VKS30" s="195"/>
      <c r="VKT30" s="196"/>
      <c r="VKU30" s="196"/>
      <c r="VKV30" s="196"/>
      <c r="VKW30" s="196"/>
      <c r="VKX30" s="196"/>
      <c r="VKY30" s="196"/>
      <c r="VKZ30" s="197"/>
      <c r="VLA30" s="198"/>
      <c r="VLB30" s="199"/>
      <c r="VLC30" s="199"/>
      <c r="VLD30" s="195"/>
      <c r="VLE30" s="237"/>
      <c r="VLF30" s="238"/>
      <c r="VLG30" s="202"/>
      <c r="VLH30" s="203"/>
      <c r="VLI30" s="203"/>
      <c r="VLJ30" s="203"/>
      <c r="VLK30" s="203"/>
      <c r="VLL30" s="204"/>
      <c r="VLM30" s="189"/>
      <c r="VLN30" s="190"/>
      <c r="VLO30" s="191"/>
      <c r="VLP30" s="192"/>
      <c r="VLQ30" s="193"/>
      <c r="VLR30" s="192"/>
      <c r="VLS30" s="192"/>
      <c r="VLT30" s="197"/>
      <c r="VLU30" s="197"/>
      <c r="VLV30" s="195"/>
      <c r="VLW30" s="196"/>
      <c r="VLX30" s="196"/>
      <c r="VLY30" s="196"/>
      <c r="VLZ30" s="196"/>
      <c r="VMA30" s="196"/>
      <c r="VMB30" s="196"/>
      <c r="VMC30" s="197"/>
      <c r="VMD30" s="198"/>
      <c r="VME30" s="199"/>
      <c r="VMF30" s="199"/>
      <c r="VMG30" s="195"/>
      <c r="VMH30" s="237"/>
      <c r="VMI30" s="238"/>
      <c r="VMJ30" s="202"/>
      <c r="VMK30" s="203"/>
      <c r="VML30" s="203"/>
      <c r="VMM30" s="203"/>
      <c r="VMN30" s="203"/>
      <c r="VMO30" s="204"/>
      <c r="VMP30" s="189"/>
      <c r="VMQ30" s="190"/>
      <c r="VMR30" s="191"/>
      <c r="VMS30" s="192"/>
      <c r="VMT30" s="193"/>
      <c r="VMU30" s="192"/>
      <c r="VMV30" s="192"/>
      <c r="VMW30" s="197"/>
      <c r="VMX30" s="197"/>
      <c r="VMY30" s="195"/>
      <c r="VMZ30" s="196"/>
      <c r="VNA30" s="196"/>
      <c r="VNB30" s="196"/>
      <c r="VNC30" s="196"/>
      <c r="VND30" s="196"/>
      <c r="VNE30" s="196"/>
      <c r="VNF30" s="197"/>
      <c r="VNG30" s="198"/>
      <c r="VNH30" s="199"/>
      <c r="VNI30" s="199"/>
      <c r="VNJ30" s="195"/>
      <c r="VNK30" s="237"/>
      <c r="VNL30" s="238"/>
      <c r="VNM30" s="202"/>
      <c r="VNN30" s="203"/>
      <c r="VNO30" s="203"/>
      <c r="VNP30" s="203"/>
      <c r="VNQ30" s="203"/>
      <c r="VNR30" s="204"/>
      <c r="VNS30" s="189"/>
      <c r="VNT30" s="190"/>
      <c r="VNU30" s="191"/>
      <c r="VNV30" s="192"/>
      <c r="VNW30" s="193"/>
      <c r="VNX30" s="192"/>
      <c r="VNY30" s="192"/>
      <c r="VNZ30" s="197"/>
      <c r="VOA30" s="197"/>
      <c r="VOB30" s="195"/>
      <c r="VOC30" s="196"/>
      <c r="VOD30" s="196"/>
      <c r="VOE30" s="196"/>
      <c r="VOF30" s="196"/>
      <c r="VOG30" s="196"/>
      <c r="VOH30" s="196"/>
      <c r="VOI30" s="197"/>
      <c r="VOJ30" s="198"/>
      <c r="VOK30" s="199"/>
      <c r="VOL30" s="199"/>
      <c r="VOM30" s="195"/>
      <c r="VON30" s="237"/>
      <c r="VOO30" s="238"/>
      <c r="VOP30" s="202"/>
      <c r="VOQ30" s="203"/>
      <c r="VOR30" s="203"/>
      <c r="VOS30" s="203"/>
      <c r="VOT30" s="203"/>
      <c r="VOU30" s="204"/>
      <c r="VOV30" s="189"/>
      <c r="VOW30" s="190"/>
      <c r="VOX30" s="191"/>
      <c r="VOY30" s="192"/>
      <c r="VOZ30" s="193"/>
      <c r="VPA30" s="192"/>
      <c r="VPB30" s="192"/>
      <c r="VPC30" s="197"/>
      <c r="VPD30" s="197"/>
      <c r="VPE30" s="195"/>
      <c r="VPF30" s="196"/>
      <c r="VPG30" s="196"/>
      <c r="VPH30" s="196"/>
      <c r="VPI30" s="196"/>
      <c r="VPJ30" s="196"/>
      <c r="VPK30" s="196"/>
      <c r="VPL30" s="197"/>
      <c r="VPM30" s="198"/>
      <c r="VPN30" s="199"/>
      <c r="VPO30" s="199"/>
      <c r="VPP30" s="195"/>
      <c r="VPQ30" s="237"/>
      <c r="VPR30" s="238"/>
      <c r="VPS30" s="202"/>
      <c r="VPT30" s="203"/>
      <c r="VPU30" s="203"/>
      <c r="VPV30" s="203"/>
      <c r="VPW30" s="203"/>
      <c r="VPX30" s="204"/>
      <c r="VPY30" s="189"/>
      <c r="VPZ30" s="190"/>
      <c r="VQA30" s="191"/>
      <c r="VQB30" s="192"/>
      <c r="VQC30" s="193"/>
      <c r="VQD30" s="192"/>
      <c r="VQE30" s="192"/>
      <c r="VQF30" s="197"/>
      <c r="VQG30" s="197"/>
      <c r="VQH30" s="195"/>
      <c r="VQI30" s="196"/>
      <c r="VQJ30" s="196"/>
      <c r="VQK30" s="196"/>
      <c r="VQL30" s="196"/>
      <c r="VQM30" s="196"/>
      <c r="VQN30" s="196"/>
      <c r="VQO30" s="197"/>
      <c r="VQP30" s="198"/>
      <c r="VQQ30" s="199"/>
      <c r="VQR30" s="199"/>
      <c r="VQS30" s="195"/>
      <c r="VQT30" s="237"/>
      <c r="VQU30" s="238"/>
      <c r="VQV30" s="202"/>
      <c r="VQW30" s="203"/>
      <c r="VQX30" s="203"/>
      <c r="VQY30" s="203"/>
      <c r="VQZ30" s="203"/>
      <c r="VRA30" s="204"/>
      <c r="VRB30" s="189"/>
      <c r="VRC30" s="190"/>
      <c r="VRD30" s="191"/>
      <c r="VRE30" s="192"/>
      <c r="VRF30" s="193"/>
      <c r="VRG30" s="192"/>
      <c r="VRH30" s="192"/>
      <c r="VRI30" s="197"/>
      <c r="VRJ30" s="197"/>
      <c r="VRK30" s="195"/>
      <c r="VRL30" s="196"/>
      <c r="VRM30" s="196"/>
      <c r="VRN30" s="196"/>
      <c r="VRO30" s="196"/>
      <c r="VRP30" s="196"/>
      <c r="VRQ30" s="196"/>
      <c r="VRR30" s="197"/>
      <c r="VRS30" s="198"/>
      <c r="VRT30" s="199"/>
      <c r="VRU30" s="199"/>
      <c r="VRV30" s="195"/>
      <c r="VRW30" s="237"/>
      <c r="VRX30" s="238"/>
      <c r="VRY30" s="202"/>
      <c r="VRZ30" s="203"/>
      <c r="VSA30" s="203"/>
      <c r="VSB30" s="203"/>
      <c r="VSC30" s="203"/>
      <c r="VSD30" s="204"/>
      <c r="VSE30" s="189"/>
      <c r="VSF30" s="190"/>
      <c r="VSG30" s="191"/>
      <c r="VSH30" s="192"/>
      <c r="VSI30" s="193"/>
      <c r="VSJ30" s="192"/>
      <c r="VSK30" s="192"/>
      <c r="VSL30" s="197"/>
      <c r="VSM30" s="197"/>
      <c r="VSN30" s="195"/>
      <c r="VSO30" s="196"/>
      <c r="VSP30" s="196"/>
      <c r="VSQ30" s="196"/>
      <c r="VSR30" s="196"/>
      <c r="VSS30" s="196"/>
      <c r="VST30" s="196"/>
      <c r="VSU30" s="197"/>
      <c r="VSV30" s="198"/>
      <c r="VSW30" s="199"/>
      <c r="VSX30" s="199"/>
      <c r="VSY30" s="195"/>
      <c r="VSZ30" s="237"/>
      <c r="VTA30" s="238"/>
      <c r="VTB30" s="202"/>
      <c r="VTC30" s="203"/>
      <c r="VTD30" s="203"/>
      <c r="VTE30" s="203"/>
      <c r="VTF30" s="203"/>
      <c r="VTG30" s="204"/>
      <c r="VTH30" s="189"/>
      <c r="VTI30" s="190"/>
      <c r="VTJ30" s="191"/>
      <c r="VTK30" s="192"/>
      <c r="VTL30" s="193"/>
      <c r="VTM30" s="192"/>
      <c r="VTN30" s="192"/>
      <c r="VTO30" s="197"/>
      <c r="VTP30" s="197"/>
      <c r="VTQ30" s="195"/>
      <c r="VTR30" s="196"/>
      <c r="VTS30" s="196"/>
      <c r="VTT30" s="196"/>
      <c r="VTU30" s="196"/>
      <c r="VTV30" s="196"/>
      <c r="VTW30" s="196"/>
      <c r="VTX30" s="197"/>
      <c r="VTY30" s="198"/>
      <c r="VTZ30" s="199"/>
      <c r="VUA30" s="199"/>
      <c r="VUB30" s="195"/>
      <c r="VUC30" s="237"/>
      <c r="VUD30" s="238"/>
      <c r="VUE30" s="202"/>
      <c r="VUF30" s="203"/>
      <c r="VUG30" s="203"/>
      <c r="VUH30" s="203"/>
      <c r="VUI30" s="203"/>
      <c r="VUJ30" s="204"/>
      <c r="VUK30" s="189"/>
      <c r="VUL30" s="190"/>
      <c r="VUM30" s="191"/>
      <c r="VUN30" s="192"/>
      <c r="VUO30" s="193"/>
      <c r="VUP30" s="192"/>
      <c r="VUQ30" s="192"/>
      <c r="VUR30" s="197"/>
      <c r="VUS30" s="197"/>
      <c r="VUT30" s="195"/>
      <c r="VUU30" s="196"/>
      <c r="VUV30" s="196"/>
      <c r="VUW30" s="196"/>
      <c r="VUX30" s="196"/>
      <c r="VUY30" s="196"/>
      <c r="VUZ30" s="196"/>
      <c r="VVA30" s="197"/>
      <c r="VVB30" s="198"/>
      <c r="VVC30" s="199"/>
      <c r="VVD30" s="199"/>
      <c r="VVE30" s="195"/>
      <c r="VVF30" s="237"/>
      <c r="VVG30" s="238"/>
      <c r="VVH30" s="202"/>
      <c r="VVI30" s="203"/>
      <c r="VVJ30" s="203"/>
      <c r="VVK30" s="203"/>
      <c r="VVL30" s="203"/>
      <c r="VVM30" s="204"/>
      <c r="VVN30" s="189"/>
      <c r="VVO30" s="190"/>
      <c r="VVP30" s="191"/>
      <c r="VVQ30" s="192"/>
      <c r="VVR30" s="193"/>
      <c r="VVS30" s="192"/>
      <c r="VVT30" s="192"/>
      <c r="VVU30" s="197"/>
      <c r="VVV30" s="197"/>
      <c r="VVW30" s="195"/>
      <c r="VVX30" s="196"/>
      <c r="VVY30" s="196"/>
      <c r="VVZ30" s="196"/>
      <c r="VWA30" s="196"/>
      <c r="VWB30" s="196"/>
      <c r="VWC30" s="196"/>
      <c r="VWD30" s="197"/>
      <c r="VWE30" s="198"/>
      <c r="VWF30" s="199"/>
      <c r="VWG30" s="199"/>
      <c r="VWH30" s="195"/>
      <c r="VWI30" s="237"/>
      <c r="VWJ30" s="238"/>
      <c r="VWK30" s="202"/>
      <c r="VWL30" s="203"/>
      <c r="VWM30" s="203"/>
      <c r="VWN30" s="203"/>
      <c r="VWO30" s="203"/>
      <c r="VWP30" s="204"/>
      <c r="VWQ30" s="189"/>
      <c r="VWR30" s="190"/>
      <c r="VWS30" s="191"/>
      <c r="VWT30" s="192"/>
      <c r="VWU30" s="193"/>
      <c r="VWV30" s="192"/>
      <c r="VWW30" s="192"/>
      <c r="VWX30" s="197"/>
      <c r="VWY30" s="197"/>
      <c r="VWZ30" s="195"/>
      <c r="VXA30" s="196"/>
      <c r="VXB30" s="196"/>
      <c r="VXC30" s="196"/>
      <c r="VXD30" s="196"/>
      <c r="VXE30" s="196"/>
      <c r="VXF30" s="196"/>
      <c r="VXG30" s="197"/>
      <c r="VXH30" s="198"/>
      <c r="VXI30" s="199"/>
      <c r="VXJ30" s="199"/>
      <c r="VXK30" s="195"/>
      <c r="VXL30" s="237"/>
      <c r="VXM30" s="238"/>
      <c r="VXN30" s="202"/>
      <c r="VXO30" s="203"/>
      <c r="VXP30" s="203"/>
      <c r="VXQ30" s="203"/>
      <c r="VXR30" s="203"/>
      <c r="VXS30" s="204"/>
      <c r="VXT30" s="189"/>
      <c r="VXU30" s="190"/>
      <c r="VXV30" s="191"/>
      <c r="VXW30" s="192"/>
      <c r="VXX30" s="193"/>
      <c r="VXY30" s="192"/>
      <c r="VXZ30" s="192"/>
      <c r="VYA30" s="197"/>
      <c r="VYB30" s="197"/>
      <c r="VYC30" s="195"/>
      <c r="VYD30" s="196"/>
      <c r="VYE30" s="196"/>
      <c r="VYF30" s="196"/>
      <c r="VYG30" s="196"/>
      <c r="VYH30" s="196"/>
      <c r="VYI30" s="196"/>
      <c r="VYJ30" s="197"/>
      <c r="VYK30" s="198"/>
      <c r="VYL30" s="199"/>
      <c r="VYM30" s="199"/>
      <c r="VYN30" s="195"/>
      <c r="VYO30" s="237"/>
      <c r="VYP30" s="238"/>
      <c r="VYQ30" s="202"/>
      <c r="VYR30" s="203"/>
      <c r="VYS30" s="203"/>
      <c r="VYT30" s="203"/>
      <c r="VYU30" s="203"/>
      <c r="VYV30" s="204"/>
      <c r="VYW30" s="189"/>
      <c r="VYX30" s="190"/>
      <c r="VYY30" s="191"/>
      <c r="VYZ30" s="192"/>
      <c r="VZA30" s="193"/>
      <c r="VZB30" s="192"/>
      <c r="VZC30" s="192"/>
      <c r="VZD30" s="197"/>
      <c r="VZE30" s="197"/>
      <c r="VZF30" s="195"/>
      <c r="VZG30" s="196"/>
      <c r="VZH30" s="196"/>
      <c r="VZI30" s="196"/>
      <c r="VZJ30" s="196"/>
      <c r="VZK30" s="196"/>
      <c r="VZL30" s="196"/>
      <c r="VZM30" s="197"/>
      <c r="VZN30" s="198"/>
      <c r="VZO30" s="199"/>
      <c r="VZP30" s="199"/>
      <c r="VZQ30" s="195"/>
      <c r="VZR30" s="237"/>
      <c r="VZS30" s="238"/>
      <c r="VZT30" s="202"/>
      <c r="VZU30" s="203"/>
      <c r="VZV30" s="203"/>
      <c r="VZW30" s="203"/>
      <c r="VZX30" s="203"/>
      <c r="VZY30" s="204"/>
      <c r="VZZ30" s="189"/>
      <c r="WAA30" s="190"/>
      <c r="WAB30" s="191"/>
      <c r="WAC30" s="192"/>
      <c r="WAD30" s="193"/>
      <c r="WAE30" s="192"/>
      <c r="WAF30" s="192"/>
      <c r="WAG30" s="197"/>
      <c r="WAH30" s="197"/>
      <c r="WAI30" s="195"/>
      <c r="WAJ30" s="196"/>
      <c r="WAK30" s="196"/>
      <c r="WAL30" s="196"/>
      <c r="WAM30" s="196"/>
      <c r="WAN30" s="196"/>
      <c r="WAO30" s="196"/>
      <c r="WAP30" s="197"/>
      <c r="WAQ30" s="198"/>
      <c r="WAR30" s="199"/>
      <c r="WAS30" s="199"/>
      <c r="WAT30" s="195"/>
      <c r="WAU30" s="237"/>
      <c r="WAV30" s="238"/>
      <c r="WAW30" s="202"/>
      <c r="WAX30" s="203"/>
      <c r="WAY30" s="203"/>
      <c r="WAZ30" s="203"/>
      <c r="WBA30" s="203"/>
      <c r="WBB30" s="204"/>
      <c r="WBC30" s="189"/>
      <c r="WBD30" s="190"/>
      <c r="WBE30" s="191"/>
      <c r="WBF30" s="192"/>
      <c r="WBG30" s="193"/>
      <c r="WBH30" s="192"/>
      <c r="WBI30" s="192"/>
      <c r="WBJ30" s="197"/>
      <c r="WBK30" s="197"/>
      <c r="WBL30" s="195"/>
      <c r="WBM30" s="196"/>
      <c r="WBN30" s="196"/>
      <c r="WBO30" s="196"/>
      <c r="WBP30" s="196"/>
      <c r="WBQ30" s="196"/>
      <c r="WBR30" s="196"/>
      <c r="WBS30" s="197"/>
      <c r="WBT30" s="198"/>
      <c r="WBU30" s="199"/>
      <c r="WBV30" s="199"/>
      <c r="WBW30" s="195"/>
      <c r="WBX30" s="237"/>
      <c r="WBY30" s="238"/>
      <c r="WBZ30" s="202"/>
      <c r="WCA30" s="203"/>
      <c r="WCB30" s="203"/>
      <c r="WCC30" s="203"/>
      <c r="WCD30" s="203"/>
      <c r="WCE30" s="204"/>
      <c r="WCF30" s="189"/>
      <c r="WCG30" s="190"/>
      <c r="WCH30" s="191"/>
      <c r="WCI30" s="192"/>
      <c r="WCJ30" s="193"/>
      <c r="WCK30" s="192"/>
      <c r="WCL30" s="192"/>
      <c r="WCM30" s="197"/>
      <c r="WCN30" s="197"/>
      <c r="WCO30" s="195"/>
      <c r="WCP30" s="196"/>
      <c r="WCQ30" s="196"/>
      <c r="WCR30" s="196"/>
      <c r="WCS30" s="196"/>
      <c r="WCT30" s="196"/>
      <c r="WCU30" s="196"/>
      <c r="WCV30" s="197"/>
      <c r="WCW30" s="198"/>
      <c r="WCX30" s="199"/>
      <c r="WCY30" s="199"/>
      <c r="WCZ30" s="195"/>
      <c r="WDA30" s="237"/>
      <c r="WDB30" s="238"/>
      <c r="WDC30" s="202"/>
      <c r="WDD30" s="203"/>
      <c r="WDE30" s="203"/>
      <c r="WDF30" s="203"/>
      <c r="WDG30" s="203"/>
      <c r="WDH30" s="204"/>
      <c r="WDI30" s="189"/>
      <c r="WDJ30" s="190"/>
      <c r="WDK30" s="191"/>
      <c r="WDL30" s="192"/>
      <c r="WDM30" s="193"/>
      <c r="WDN30" s="192"/>
      <c r="WDO30" s="192"/>
      <c r="WDP30" s="197"/>
      <c r="WDQ30" s="197"/>
      <c r="WDR30" s="195"/>
      <c r="WDS30" s="196"/>
      <c r="WDT30" s="196"/>
      <c r="WDU30" s="196"/>
      <c r="WDV30" s="196"/>
      <c r="WDW30" s="196"/>
      <c r="WDX30" s="196"/>
      <c r="WDY30" s="197"/>
      <c r="WDZ30" s="198"/>
      <c r="WEA30" s="199"/>
      <c r="WEB30" s="199"/>
      <c r="WEC30" s="195"/>
      <c r="WED30" s="237"/>
      <c r="WEE30" s="238"/>
      <c r="WEF30" s="202"/>
      <c r="WEG30" s="203"/>
      <c r="WEH30" s="203"/>
      <c r="WEI30" s="203"/>
      <c r="WEJ30" s="203"/>
      <c r="WEK30" s="204"/>
      <c r="WEL30" s="189"/>
      <c r="WEM30" s="190"/>
      <c r="WEN30" s="191"/>
      <c r="WEO30" s="192"/>
      <c r="WEP30" s="193"/>
      <c r="WEQ30" s="192"/>
      <c r="WER30" s="192"/>
      <c r="WES30" s="197"/>
      <c r="WET30" s="197"/>
      <c r="WEU30" s="195"/>
      <c r="WEV30" s="196"/>
      <c r="WEW30" s="196"/>
      <c r="WEX30" s="196"/>
      <c r="WEY30" s="196"/>
      <c r="WEZ30" s="196"/>
      <c r="WFA30" s="196"/>
      <c r="WFB30" s="197"/>
      <c r="WFC30" s="198"/>
      <c r="WFD30" s="199"/>
      <c r="WFE30" s="199"/>
      <c r="WFF30" s="195"/>
      <c r="WFG30" s="237"/>
      <c r="WFH30" s="238"/>
      <c r="WFI30" s="202"/>
      <c r="WFJ30" s="203"/>
      <c r="WFK30" s="203"/>
      <c r="WFL30" s="203"/>
      <c r="WFM30" s="203"/>
      <c r="WFN30" s="204"/>
      <c r="WFO30" s="189"/>
      <c r="WFP30" s="190"/>
      <c r="WFQ30" s="191"/>
      <c r="WFR30" s="192"/>
      <c r="WFS30" s="193"/>
      <c r="WFT30" s="192"/>
      <c r="WFU30" s="192"/>
      <c r="WFV30" s="197"/>
      <c r="WFW30" s="197"/>
      <c r="WFX30" s="195"/>
      <c r="WFY30" s="196"/>
      <c r="WFZ30" s="196"/>
      <c r="WGA30" s="196"/>
      <c r="WGB30" s="196"/>
      <c r="WGC30" s="196"/>
      <c r="WGD30" s="196"/>
      <c r="WGE30" s="197"/>
      <c r="WGF30" s="198"/>
      <c r="WGG30" s="199"/>
      <c r="WGH30" s="199"/>
      <c r="WGI30" s="195"/>
      <c r="WGJ30" s="237"/>
      <c r="WGK30" s="238"/>
      <c r="WGL30" s="202"/>
      <c r="WGM30" s="203"/>
      <c r="WGN30" s="203"/>
      <c r="WGO30" s="203"/>
      <c r="WGP30" s="203"/>
      <c r="WGQ30" s="204"/>
      <c r="WGR30" s="189"/>
      <c r="WGS30" s="190"/>
      <c r="WGT30" s="191"/>
      <c r="WGU30" s="192"/>
      <c r="WGV30" s="193"/>
      <c r="WGW30" s="192"/>
      <c r="WGX30" s="192"/>
      <c r="WGY30" s="197"/>
      <c r="WGZ30" s="197"/>
      <c r="WHA30" s="195"/>
      <c r="WHB30" s="196"/>
      <c r="WHC30" s="196"/>
      <c r="WHD30" s="196"/>
      <c r="WHE30" s="196"/>
      <c r="WHF30" s="196"/>
      <c r="WHG30" s="196"/>
      <c r="WHH30" s="197"/>
      <c r="WHI30" s="198"/>
      <c r="WHJ30" s="199"/>
      <c r="WHK30" s="199"/>
      <c r="WHL30" s="195"/>
      <c r="WHM30" s="237"/>
      <c r="WHN30" s="238"/>
      <c r="WHO30" s="202"/>
      <c r="WHP30" s="203"/>
      <c r="WHQ30" s="203"/>
      <c r="WHR30" s="203"/>
      <c r="WHS30" s="203"/>
      <c r="WHT30" s="204"/>
      <c r="WHU30" s="189"/>
      <c r="WHV30" s="190"/>
      <c r="WHW30" s="191"/>
      <c r="WHX30" s="192"/>
      <c r="WHY30" s="193"/>
      <c r="WHZ30" s="192"/>
      <c r="WIA30" s="192"/>
      <c r="WIB30" s="197"/>
      <c r="WIC30" s="197"/>
      <c r="WID30" s="195"/>
      <c r="WIE30" s="196"/>
      <c r="WIF30" s="196"/>
      <c r="WIG30" s="196"/>
      <c r="WIH30" s="196"/>
      <c r="WII30" s="196"/>
      <c r="WIJ30" s="196"/>
      <c r="WIK30" s="197"/>
      <c r="WIL30" s="198"/>
      <c r="WIM30" s="199"/>
      <c r="WIN30" s="199"/>
      <c r="WIO30" s="195"/>
      <c r="WIP30" s="237"/>
      <c r="WIQ30" s="238"/>
      <c r="WIR30" s="202"/>
      <c r="WIS30" s="203"/>
      <c r="WIT30" s="203"/>
      <c r="WIU30" s="203"/>
      <c r="WIV30" s="203"/>
      <c r="WIW30" s="204"/>
      <c r="WIX30" s="189"/>
      <c r="WIY30" s="190"/>
      <c r="WIZ30" s="191"/>
      <c r="WJA30" s="192"/>
      <c r="WJB30" s="193"/>
      <c r="WJC30" s="192"/>
      <c r="WJD30" s="192"/>
      <c r="WJE30" s="197"/>
      <c r="WJF30" s="197"/>
      <c r="WJG30" s="195"/>
      <c r="WJH30" s="196"/>
      <c r="WJI30" s="196"/>
      <c r="WJJ30" s="196"/>
      <c r="WJK30" s="196"/>
      <c r="WJL30" s="196"/>
      <c r="WJM30" s="196"/>
      <c r="WJN30" s="197"/>
      <c r="WJO30" s="198"/>
      <c r="WJP30" s="199"/>
      <c r="WJQ30" s="199"/>
      <c r="WJR30" s="195"/>
      <c r="WJS30" s="237"/>
      <c r="WJT30" s="238"/>
      <c r="WJU30" s="202"/>
      <c r="WJV30" s="203"/>
      <c r="WJW30" s="203"/>
      <c r="WJX30" s="203"/>
      <c r="WJY30" s="203"/>
      <c r="WJZ30" s="204"/>
      <c r="WKA30" s="189"/>
      <c r="WKB30" s="190"/>
      <c r="WKC30" s="191"/>
      <c r="WKD30" s="192"/>
      <c r="WKE30" s="193"/>
      <c r="WKF30" s="192"/>
      <c r="WKG30" s="192"/>
      <c r="WKH30" s="197"/>
      <c r="WKI30" s="197"/>
      <c r="WKJ30" s="195"/>
      <c r="WKK30" s="196"/>
      <c r="WKL30" s="196"/>
      <c r="WKM30" s="196"/>
      <c r="WKN30" s="196"/>
      <c r="WKO30" s="196"/>
      <c r="WKP30" s="196"/>
      <c r="WKQ30" s="197"/>
      <c r="WKR30" s="198"/>
      <c r="WKS30" s="199"/>
      <c r="WKT30" s="199"/>
      <c r="WKU30" s="195"/>
      <c r="WKV30" s="237"/>
      <c r="WKW30" s="238"/>
      <c r="WKX30" s="202"/>
      <c r="WKY30" s="203"/>
      <c r="WKZ30" s="203"/>
      <c r="WLA30" s="203"/>
      <c r="WLB30" s="203"/>
      <c r="WLC30" s="204"/>
      <c r="WLD30" s="189"/>
      <c r="WLE30" s="190"/>
      <c r="WLF30" s="191"/>
      <c r="WLG30" s="192"/>
      <c r="WLH30" s="193"/>
      <c r="WLI30" s="192"/>
      <c r="WLJ30" s="192"/>
      <c r="WLK30" s="197"/>
      <c r="WLL30" s="197"/>
      <c r="WLM30" s="195"/>
      <c r="WLN30" s="196"/>
      <c r="WLO30" s="196"/>
      <c r="WLP30" s="196"/>
      <c r="WLQ30" s="196"/>
      <c r="WLR30" s="196"/>
      <c r="WLS30" s="196"/>
      <c r="WLT30" s="197"/>
      <c r="WLU30" s="198"/>
      <c r="WLV30" s="199"/>
      <c r="WLW30" s="199"/>
      <c r="WLX30" s="195"/>
      <c r="WLY30" s="237"/>
      <c r="WLZ30" s="238"/>
      <c r="WMA30" s="202"/>
      <c r="WMB30" s="203"/>
      <c r="WMC30" s="203"/>
      <c r="WMD30" s="203"/>
      <c r="WME30" s="203"/>
      <c r="WMF30" s="204"/>
      <c r="WMG30" s="189"/>
      <c r="WMH30" s="190"/>
      <c r="WMI30" s="191"/>
      <c r="WMJ30" s="192"/>
      <c r="WMK30" s="193"/>
      <c r="WML30" s="192"/>
      <c r="WMM30" s="192"/>
      <c r="WMN30" s="197"/>
      <c r="WMO30" s="197"/>
      <c r="WMP30" s="195"/>
      <c r="WMQ30" s="196"/>
      <c r="WMR30" s="196"/>
      <c r="WMS30" s="196"/>
      <c r="WMT30" s="196"/>
      <c r="WMU30" s="196"/>
      <c r="WMV30" s="196"/>
      <c r="WMW30" s="197"/>
      <c r="WMX30" s="198"/>
      <c r="WMY30" s="199"/>
      <c r="WMZ30" s="199"/>
      <c r="WNA30" s="195"/>
      <c r="WNB30" s="237"/>
      <c r="WNC30" s="238"/>
      <c r="WND30" s="202"/>
      <c r="WNE30" s="203"/>
      <c r="WNF30" s="203"/>
      <c r="WNG30" s="203"/>
      <c r="WNH30" s="203"/>
      <c r="WNI30" s="204"/>
      <c r="WNJ30" s="189"/>
      <c r="WNK30" s="190"/>
      <c r="WNL30" s="191"/>
      <c r="WNM30" s="192"/>
      <c r="WNN30" s="193"/>
      <c r="WNO30" s="192"/>
      <c r="WNP30" s="192"/>
      <c r="WNQ30" s="197"/>
      <c r="WNR30" s="197"/>
      <c r="WNS30" s="195"/>
      <c r="WNT30" s="196"/>
      <c r="WNU30" s="196"/>
      <c r="WNV30" s="196"/>
      <c r="WNW30" s="196"/>
      <c r="WNX30" s="196"/>
      <c r="WNY30" s="196"/>
      <c r="WNZ30" s="197"/>
      <c r="WOA30" s="198"/>
      <c r="WOB30" s="199"/>
      <c r="WOC30" s="199"/>
      <c r="WOD30" s="195"/>
      <c r="WOE30" s="237"/>
      <c r="WOF30" s="238"/>
      <c r="WOG30" s="202"/>
      <c r="WOH30" s="203"/>
      <c r="WOI30" s="203"/>
      <c r="WOJ30" s="203"/>
      <c r="WOK30" s="203"/>
      <c r="WOL30" s="204"/>
      <c r="WOM30" s="189"/>
      <c r="WON30" s="190"/>
      <c r="WOO30" s="191"/>
      <c r="WOP30" s="192"/>
      <c r="WOQ30" s="193"/>
      <c r="WOR30" s="192"/>
      <c r="WOS30" s="192"/>
      <c r="WOT30" s="197"/>
      <c r="WOU30" s="197"/>
      <c r="WOV30" s="195"/>
      <c r="WOW30" s="196"/>
      <c r="WOX30" s="196"/>
      <c r="WOY30" s="196"/>
      <c r="WOZ30" s="196"/>
      <c r="WPA30" s="196"/>
      <c r="WPB30" s="196"/>
      <c r="WPC30" s="197"/>
      <c r="WPD30" s="198"/>
      <c r="WPE30" s="199"/>
      <c r="WPF30" s="199"/>
      <c r="WPG30" s="195"/>
      <c r="WPH30" s="237"/>
      <c r="WPI30" s="238"/>
      <c r="WPJ30" s="202"/>
      <c r="WPK30" s="203"/>
      <c r="WPL30" s="203"/>
      <c r="WPM30" s="203"/>
      <c r="WPN30" s="203"/>
      <c r="WPO30" s="204"/>
      <c r="WPP30" s="189"/>
      <c r="WPQ30" s="190"/>
      <c r="WPR30" s="191"/>
      <c r="WPS30" s="192"/>
      <c r="WPT30" s="193"/>
      <c r="WPU30" s="192"/>
      <c r="WPV30" s="192"/>
      <c r="WPW30" s="197"/>
      <c r="WPX30" s="197"/>
      <c r="WPY30" s="195"/>
      <c r="WPZ30" s="196"/>
      <c r="WQA30" s="196"/>
      <c r="WQB30" s="196"/>
      <c r="WQC30" s="196"/>
      <c r="WQD30" s="196"/>
      <c r="WQE30" s="196"/>
      <c r="WQF30" s="197"/>
      <c r="WQG30" s="198"/>
      <c r="WQH30" s="199"/>
      <c r="WQI30" s="199"/>
      <c r="WQJ30" s="195"/>
      <c r="WQK30" s="237"/>
      <c r="WQL30" s="238"/>
      <c r="WQM30" s="202"/>
      <c r="WQN30" s="203"/>
      <c r="WQO30" s="203"/>
      <c r="WQP30" s="203"/>
      <c r="WQQ30" s="203"/>
      <c r="WQR30" s="204"/>
      <c r="WQS30" s="189"/>
      <c r="WQT30" s="190"/>
      <c r="WQU30" s="191"/>
      <c r="WQV30" s="192"/>
      <c r="WQW30" s="193"/>
      <c r="WQX30" s="192"/>
      <c r="WQY30" s="192"/>
      <c r="WQZ30" s="197"/>
      <c r="WRA30" s="197"/>
      <c r="WRB30" s="195"/>
      <c r="WRC30" s="196"/>
      <c r="WRD30" s="196"/>
      <c r="WRE30" s="196"/>
      <c r="WRF30" s="196"/>
      <c r="WRG30" s="196"/>
      <c r="WRH30" s="196"/>
      <c r="WRI30" s="197"/>
      <c r="WRJ30" s="198"/>
      <c r="WRK30" s="199"/>
      <c r="WRL30" s="199"/>
      <c r="WRM30" s="195"/>
      <c r="WRN30" s="237"/>
      <c r="WRO30" s="238"/>
      <c r="WRP30" s="202"/>
      <c r="WRQ30" s="203"/>
      <c r="WRR30" s="203"/>
      <c r="WRS30" s="203"/>
      <c r="WRT30" s="203"/>
      <c r="WRU30" s="204"/>
      <c r="WRV30" s="189"/>
      <c r="WRW30" s="190"/>
      <c r="WRX30" s="191"/>
      <c r="WRY30" s="192"/>
      <c r="WRZ30" s="193"/>
      <c r="WSA30" s="192"/>
      <c r="WSB30" s="192"/>
      <c r="WSC30" s="197"/>
      <c r="WSD30" s="197"/>
      <c r="WSE30" s="195"/>
      <c r="WSF30" s="196"/>
      <c r="WSG30" s="196"/>
      <c r="WSH30" s="196"/>
      <c r="WSI30" s="196"/>
      <c r="WSJ30" s="196"/>
      <c r="WSK30" s="196"/>
      <c r="WSL30" s="197"/>
      <c r="WSM30" s="198"/>
      <c r="WSN30" s="199"/>
      <c r="WSO30" s="199"/>
      <c r="WSP30" s="195"/>
      <c r="WSQ30" s="237"/>
      <c r="WSR30" s="238"/>
      <c r="WSS30" s="202"/>
      <c r="WST30" s="203"/>
      <c r="WSU30" s="203"/>
      <c r="WSV30" s="203"/>
      <c r="WSW30" s="203"/>
      <c r="WSX30" s="204"/>
      <c r="WSY30" s="189"/>
      <c r="WSZ30" s="190"/>
      <c r="WTA30" s="191"/>
      <c r="WTB30" s="192"/>
      <c r="WTC30" s="193"/>
      <c r="WTD30" s="192"/>
      <c r="WTE30" s="192"/>
      <c r="WTF30" s="197"/>
      <c r="WTG30" s="197"/>
      <c r="WTH30" s="195"/>
      <c r="WTI30" s="196"/>
      <c r="WTJ30" s="196"/>
      <c r="WTK30" s="196"/>
      <c r="WTL30" s="196"/>
      <c r="WTM30" s="196"/>
      <c r="WTN30" s="196"/>
      <c r="WTO30" s="197"/>
      <c r="WTP30" s="198"/>
      <c r="WTQ30" s="199"/>
      <c r="WTR30" s="199"/>
      <c r="WTS30" s="195"/>
      <c r="WTT30" s="237"/>
      <c r="WTU30" s="238"/>
      <c r="WTV30" s="202"/>
      <c r="WTW30" s="203"/>
      <c r="WTX30" s="203"/>
      <c r="WTY30" s="203"/>
      <c r="WTZ30" s="203"/>
      <c r="WUA30" s="204"/>
      <c r="WUB30" s="189"/>
      <c r="WUC30" s="190"/>
      <c r="WUD30" s="191"/>
      <c r="WUE30" s="192"/>
      <c r="WUF30" s="193"/>
      <c r="WUG30" s="192"/>
      <c r="WUH30" s="192"/>
      <c r="WUI30" s="197"/>
      <c r="WUJ30" s="197"/>
      <c r="WUK30" s="195"/>
      <c r="WUL30" s="196"/>
      <c r="WUM30" s="196"/>
      <c r="WUN30" s="196"/>
      <c r="WUO30" s="196"/>
      <c r="WUP30" s="196"/>
      <c r="WUQ30" s="196"/>
      <c r="WUR30" s="197"/>
      <c r="WUS30" s="198"/>
      <c r="WUT30" s="199"/>
      <c r="WUU30" s="199"/>
      <c r="WUV30" s="195"/>
      <c r="WUW30" s="237"/>
      <c r="WUX30" s="238"/>
      <c r="WUY30" s="202"/>
      <c r="WUZ30" s="203"/>
      <c r="WVA30" s="203"/>
      <c r="WVB30" s="203"/>
      <c r="WVC30" s="203"/>
      <c r="WVD30" s="204"/>
      <c r="WVE30" s="189"/>
      <c r="WVF30" s="190"/>
      <c r="WVG30" s="191"/>
      <c r="WVH30" s="192"/>
      <c r="WVI30" s="193"/>
      <c r="WVJ30" s="192"/>
      <c r="WVK30" s="192"/>
      <c r="WVL30" s="197"/>
      <c r="WVM30" s="197"/>
      <c r="WVN30" s="195"/>
      <c r="WVO30" s="196"/>
      <c r="WVP30" s="196"/>
      <c r="WVQ30" s="196"/>
      <c r="WVR30" s="196"/>
      <c r="WVS30" s="196"/>
      <c r="WVT30" s="196"/>
      <c r="WVU30" s="197"/>
      <c r="WVV30" s="198"/>
      <c r="WVW30" s="199"/>
      <c r="WVX30" s="199"/>
      <c r="WVY30" s="195"/>
      <c r="WVZ30" s="237"/>
      <c r="WWA30" s="238"/>
      <c r="WWB30" s="202"/>
      <c r="WWC30" s="203"/>
      <c r="WWD30" s="203"/>
      <c r="WWE30" s="203"/>
      <c r="WWF30" s="203"/>
      <c r="WWG30" s="204"/>
      <c r="WWH30" s="189"/>
      <c r="WWI30" s="190"/>
      <c r="WWJ30" s="191"/>
      <c r="WWK30" s="192"/>
      <c r="WWL30" s="193"/>
      <c r="WWM30" s="192"/>
      <c r="WWN30" s="192"/>
      <c r="WWO30" s="197"/>
      <c r="WWP30" s="197"/>
      <c r="WWQ30" s="195"/>
      <c r="WWR30" s="196"/>
      <c r="WWS30" s="196"/>
      <c r="WWT30" s="196"/>
      <c r="WWU30" s="196"/>
      <c r="WWV30" s="196"/>
      <c r="WWW30" s="196"/>
      <c r="WWX30" s="197"/>
      <c r="WWY30" s="198"/>
      <c r="WWZ30" s="199"/>
      <c r="WXA30" s="199"/>
      <c r="WXB30" s="195"/>
      <c r="WXC30" s="237"/>
      <c r="WXD30" s="238"/>
      <c r="WXE30" s="202"/>
      <c r="WXF30" s="203"/>
      <c r="WXG30" s="203"/>
      <c r="WXH30" s="203"/>
      <c r="WXI30" s="203"/>
      <c r="WXJ30" s="204"/>
      <c r="WXK30" s="189"/>
      <c r="WXL30" s="190"/>
      <c r="WXM30" s="191"/>
      <c r="WXN30" s="192"/>
      <c r="WXO30" s="193"/>
      <c r="WXP30" s="192"/>
      <c r="WXQ30" s="192"/>
      <c r="WXR30" s="197"/>
      <c r="WXS30" s="197"/>
      <c r="WXT30" s="195"/>
      <c r="WXU30" s="196"/>
      <c r="WXV30" s="196"/>
      <c r="WXW30" s="196"/>
      <c r="WXX30" s="196"/>
      <c r="WXY30" s="196"/>
      <c r="WXZ30" s="196"/>
      <c r="WYA30" s="197"/>
      <c r="WYB30" s="198"/>
      <c r="WYC30" s="199"/>
      <c r="WYD30" s="199"/>
      <c r="WYE30" s="195"/>
      <c r="WYF30" s="237"/>
      <c r="WYG30" s="238"/>
      <c r="WYH30" s="202"/>
      <c r="WYI30" s="203"/>
      <c r="WYJ30" s="203"/>
      <c r="WYK30" s="203"/>
      <c r="WYL30" s="203"/>
      <c r="WYM30" s="204"/>
      <c r="WYN30" s="189"/>
      <c r="WYO30" s="190"/>
      <c r="WYP30" s="191"/>
      <c r="WYQ30" s="192"/>
      <c r="WYR30" s="193"/>
      <c r="WYS30" s="192"/>
      <c r="WYT30" s="192"/>
      <c r="WYU30" s="197"/>
      <c r="WYV30" s="197"/>
      <c r="WYW30" s="195"/>
      <c r="WYX30" s="196"/>
      <c r="WYY30" s="196"/>
      <c r="WYZ30" s="196"/>
      <c r="WZA30" s="196"/>
      <c r="WZB30" s="196"/>
      <c r="WZC30" s="196"/>
      <c r="WZD30" s="197"/>
      <c r="WZE30" s="198"/>
      <c r="WZF30" s="199"/>
      <c r="WZG30" s="199"/>
      <c r="WZH30" s="195"/>
      <c r="WZI30" s="237"/>
      <c r="WZJ30" s="238"/>
      <c r="WZK30" s="202"/>
      <c r="WZL30" s="203"/>
      <c r="WZM30" s="203"/>
      <c r="WZN30" s="203"/>
      <c r="WZO30" s="203"/>
      <c r="WZP30" s="204"/>
      <c r="WZQ30" s="189"/>
      <c r="WZR30" s="190"/>
      <c r="WZS30" s="191"/>
      <c r="WZT30" s="192"/>
      <c r="WZU30" s="193"/>
      <c r="WZV30" s="192"/>
      <c r="WZW30" s="192"/>
      <c r="WZX30" s="197"/>
      <c r="WZY30" s="197"/>
      <c r="WZZ30" s="195"/>
      <c r="XAA30" s="196"/>
      <c r="XAB30" s="196"/>
      <c r="XAC30" s="196"/>
      <c r="XAD30" s="196"/>
      <c r="XAE30" s="196"/>
      <c r="XAF30" s="196"/>
      <c r="XAG30" s="197"/>
      <c r="XAH30" s="198"/>
      <c r="XAI30" s="199"/>
      <c r="XAJ30" s="199"/>
      <c r="XAK30" s="195"/>
      <c r="XAL30" s="237"/>
      <c r="XAM30" s="238"/>
      <c r="XAN30" s="202"/>
      <c r="XAO30" s="203"/>
      <c r="XAP30" s="203"/>
      <c r="XAQ30" s="203"/>
      <c r="XAR30" s="203"/>
      <c r="XAS30" s="204"/>
      <c r="XAT30" s="189"/>
      <c r="XAU30" s="190"/>
      <c r="XAV30" s="191"/>
      <c r="XAW30" s="192"/>
      <c r="XAX30" s="193"/>
      <c r="XAY30" s="192"/>
      <c r="XAZ30" s="192"/>
      <c r="XBA30" s="197"/>
      <c r="XBB30" s="197"/>
      <c r="XBC30" s="195"/>
      <c r="XBD30" s="196"/>
      <c r="XBE30" s="196"/>
      <c r="XBF30" s="196"/>
      <c r="XBG30" s="196"/>
      <c r="XBH30" s="196"/>
      <c r="XBI30" s="196"/>
      <c r="XBJ30" s="197"/>
      <c r="XBK30" s="198"/>
      <c r="XBL30" s="199"/>
      <c r="XBM30" s="199"/>
      <c r="XBN30" s="195"/>
      <c r="XBO30" s="237"/>
      <c r="XBP30" s="238"/>
      <c r="XBQ30" s="202"/>
      <c r="XBR30" s="203"/>
      <c r="XBS30" s="203"/>
      <c r="XBT30" s="203"/>
      <c r="XBU30" s="203"/>
      <c r="XBV30" s="204"/>
      <c r="XBW30" s="189"/>
      <c r="XBX30" s="190"/>
      <c r="XBY30" s="191"/>
      <c r="XBZ30" s="192"/>
      <c r="XCA30" s="193"/>
      <c r="XCB30" s="192"/>
      <c r="XCC30" s="192"/>
      <c r="XCD30" s="197"/>
      <c r="XCE30" s="197"/>
      <c r="XCF30" s="195"/>
      <c r="XCG30" s="196"/>
      <c r="XCH30" s="196"/>
      <c r="XCI30" s="196"/>
      <c r="XCJ30" s="196"/>
      <c r="XCK30" s="196"/>
      <c r="XCL30" s="196"/>
      <c r="XCM30" s="197"/>
      <c r="XCN30" s="198"/>
      <c r="XCO30" s="199"/>
      <c r="XCP30" s="199"/>
      <c r="XCQ30" s="195"/>
      <c r="XCR30" s="237"/>
      <c r="XCS30" s="238"/>
      <c r="XCT30" s="202"/>
      <c r="XCU30" s="203"/>
      <c r="XCV30" s="203"/>
      <c r="XCW30" s="203"/>
      <c r="XCX30" s="203"/>
      <c r="XCY30" s="204"/>
      <c r="XCZ30" s="189"/>
      <c r="XDA30" s="190"/>
      <c r="XDB30" s="191"/>
      <c r="XDC30" s="192"/>
      <c r="XDD30" s="193"/>
      <c r="XDE30" s="192"/>
      <c r="XDF30" s="192"/>
      <c r="XDG30" s="197"/>
      <c r="XDH30" s="197"/>
      <c r="XDI30" s="195"/>
      <c r="XDJ30" s="196"/>
      <c r="XDK30" s="196"/>
      <c r="XDL30" s="196"/>
      <c r="XDM30" s="196"/>
      <c r="XDN30" s="196"/>
      <c r="XDO30" s="196"/>
      <c r="XDP30" s="197"/>
      <c r="XDQ30" s="198"/>
      <c r="XDR30" s="199"/>
      <c r="XDS30" s="199"/>
      <c r="XDT30" s="195"/>
      <c r="XDU30" s="237"/>
      <c r="XDV30" s="238"/>
      <c r="XDW30" s="202"/>
      <c r="XDX30" s="203"/>
      <c r="XDY30" s="203"/>
      <c r="XDZ30" s="203"/>
      <c r="XEA30" s="203"/>
      <c r="XEB30" s="204"/>
      <c r="XEC30" s="189"/>
      <c r="XED30" s="190"/>
      <c r="XEE30" s="191"/>
      <c r="XEF30" s="192"/>
      <c r="XEG30" s="193"/>
      <c r="XEH30" s="192"/>
      <c r="XEI30" s="192"/>
      <c r="XEJ30" s="197"/>
      <c r="XEK30" s="197"/>
      <c r="XEL30" s="195"/>
      <c r="XEM30" s="196"/>
      <c r="XEN30" s="196"/>
      <c r="XEO30" s="196"/>
      <c r="XEP30" s="196"/>
      <c r="XEQ30" s="196"/>
      <c r="XER30" s="196"/>
      <c r="XES30" s="197"/>
      <c r="XET30" s="198"/>
      <c r="XEU30" s="199"/>
      <c r="XEV30" s="199"/>
      <c r="XEW30" s="195"/>
      <c r="XEX30" s="237"/>
      <c r="XEY30" s="238"/>
      <c r="XEZ30" s="202"/>
      <c r="XFA30" s="203"/>
      <c r="XFB30" s="203"/>
      <c r="XFC30" s="203"/>
      <c r="XFD30" s="203"/>
    </row>
    <row r="31" spans="1:16384" ht="15.95" customHeight="1" thickBot="1">
      <c r="A31" s="206"/>
      <c r="B31" s="207"/>
      <c r="C31" s="239"/>
      <c r="D31" s="239"/>
      <c r="E31" s="240"/>
      <c r="F31" s="239"/>
      <c r="G31" s="239"/>
      <c r="H31" s="240"/>
      <c r="I31" s="240"/>
      <c r="J31" s="240"/>
      <c r="K31" s="210"/>
      <c r="L31" s="210"/>
      <c r="M31" s="210"/>
      <c r="N31" s="210"/>
      <c r="O31" s="210"/>
      <c r="P31" s="210"/>
      <c r="Q31" s="240"/>
      <c r="R31" s="241"/>
      <c r="S31" s="242"/>
      <c r="T31" s="243"/>
      <c r="U31" s="241"/>
      <c r="V31" s="211"/>
      <c r="W31" s="214"/>
      <c r="X31" s="209"/>
      <c r="Y31" s="209"/>
      <c r="Z31" s="209"/>
      <c r="AA31" s="209"/>
      <c r="AB31" s="209"/>
      <c r="AC31" s="215"/>
      <c r="AI31"/>
    </row>
    <row r="32" spans="1:16384" ht="15.95" customHeight="1">
      <c r="A32" s="65"/>
      <c r="B32" s="216"/>
      <c r="C32" s="67"/>
      <c r="D32" s="68" t="s">
        <v>72</v>
      </c>
      <c r="E32" s="69"/>
      <c r="F32" s="69"/>
      <c r="G32" s="31"/>
      <c r="H32" s="244"/>
      <c r="I32" s="72"/>
      <c r="J32" s="67"/>
      <c r="K32" s="74"/>
      <c r="L32" s="74"/>
      <c r="M32" s="75" t="s">
        <v>53</v>
      </c>
      <c r="N32" s="74"/>
      <c r="O32" s="74"/>
      <c r="P32" s="219" t="s">
        <v>53</v>
      </c>
      <c r="Q32" s="72"/>
      <c r="R32" s="220"/>
      <c r="S32" s="221"/>
      <c r="T32" s="222"/>
      <c r="U32" s="79"/>
      <c r="V32" s="80"/>
      <c r="W32" s="81"/>
      <c r="X32" s="73"/>
      <c r="Y32" s="73"/>
      <c r="Z32" s="73"/>
      <c r="AA32" s="70"/>
      <c r="AB32" s="70"/>
      <c r="AC32" s="79"/>
      <c r="AI32"/>
    </row>
    <row r="33" spans="1:38" ht="15.95" customHeight="1" outlineLevel="1">
      <c r="A33" s="245" t="s">
        <v>73</v>
      </c>
      <c r="B33" s="246"/>
      <c r="C33" s="247"/>
      <c r="D33" s="248"/>
      <c r="E33" s="249"/>
      <c r="F33" s="250"/>
      <c r="G33" s="251"/>
      <c r="H33" s="252"/>
      <c r="I33" s="253"/>
      <c r="J33" s="254">
        <f>H33+I33</f>
        <v>0</v>
      </c>
      <c r="K33" s="255"/>
      <c r="L33" s="255"/>
      <c r="M33" s="256">
        <f>K33+L33</f>
        <v>0</v>
      </c>
      <c r="N33" s="257"/>
      <c r="O33" s="258"/>
      <c r="P33" s="256">
        <f>N33+O33</f>
        <v>0</v>
      </c>
      <c r="Q33" s="259">
        <f>M33*$Q$10</f>
        <v>0</v>
      </c>
      <c r="R33" s="260">
        <f>J33+Q33</f>
        <v>0</v>
      </c>
      <c r="S33" s="261">
        <f>P33*$S$10</f>
        <v>0</v>
      </c>
      <c r="T33" s="262">
        <v>0</v>
      </c>
      <c r="U33" s="263">
        <f>J33+Q33+S33+T33</f>
        <v>0</v>
      </c>
      <c r="V33" s="264"/>
      <c r="W33" s="265"/>
      <c r="X33" s="266">
        <f>J33*$V33</f>
        <v>0</v>
      </c>
      <c r="Y33" s="266">
        <f t="shared" ref="Y33:AC36" si="34">Q33*$V33</f>
        <v>0</v>
      </c>
      <c r="Z33" s="266">
        <f t="shared" si="34"/>
        <v>0</v>
      </c>
      <c r="AA33" s="266">
        <f t="shared" si="34"/>
        <v>0</v>
      </c>
      <c r="AB33" s="266">
        <f t="shared" si="34"/>
        <v>0</v>
      </c>
      <c r="AC33" s="267">
        <f t="shared" si="34"/>
        <v>0</v>
      </c>
      <c r="AI33"/>
    </row>
    <row r="34" spans="1:38" ht="15.95" customHeight="1" outlineLevel="1">
      <c r="A34" s="245" t="s">
        <v>74</v>
      </c>
      <c r="B34" s="246"/>
      <c r="C34" s="247"/>
      <c r="D34" s="248"/>
      <c r="E34" s="249"/>
      <c r="F34" s="250"/>
      <c r="G34" s="251"/>
      <c r="H34" s="252"/>
      <c r="I34" s="253"/>
      <c r="J34" s="254">
        <f>H34+I34</f>
        <v>0</v>
      </c>
      <c r="K34" s="255"/>
      <c r="L34" s="255"/>
      <c r="M34" s="256">
        <f>K34+L34</f>
        <v>0</v>
      </c>
      <c r="N34" s="257"/>
      <c r="O34" s="258"/>
      <c r="P34" s="256">
        <f>N34+O34</f>
        <v>0</v>
      </c>
      <c r="Q34" s="259">
        <f>M34*$Q$10</f>
        <v>0</v>
      </c>
      <c r="R34" s="260">
        <f>J34+Q34</f>
        <v>0</v>
      </c>
      <c r="S34" s="261">
        <f>P34*$S$10</f>
        <v>0</v>
      </c>
      <c r="T34" s="262">
        <v>0</v>
      </c>
      <c r="U34" s="263">
        <f>J34+Q34+S34+T34</f>
        <v>0</v>
      </c>
      <c r="V34" s="264"/>
      <c r="W34" s="265"/>
      <c r="X34" s="266">
        <f>J34*$V34</f>
        <v>0</v>
      </c>
      <c r="Y34" s="266">
        <f t="shared" si="34"/>
        <v>0</v>
      </c>
      <c r="Z34" s="266">
        <f t="shared" si="34"/>
        <v>0</v>
      </c>
      <c r="AA34" s="266">
        <f t="shared" si="34"/>
        <v>0</v>
      </c>
      <c r="AB34" s="266">
        <f t="shared" si="34"/>
        <v>0</v>
      </c>
      <c r="AC34" s="267">
        <f t="shared" si="34"/>
        <v>0</v>
      </c>
      <c r="AI34"/>
    </row>
    <row r="35" spans="1:38" ht="15.95" customHeight="1" outlineLevel="1">
      <c r="A35" s="245" t="s">
        <v>75</v>
      </c>
      <c r="B35" s="246"/>
      <c r="C35" s="247"/>
      <c r="D35" s="248"/>
      <c r="E35" s="249"/>
      <c r="F35" s="250"/>
      <c r="G35" s="251"/>
      <c r="H35" s="252"/>
      <c r="I35" s="253"/>
      <c r="J35" s="254">
        <f>H35+I35</f>
        <v>0</v>
      </c>
      <c r="K35" s="255"/>
      <c r="L35" s="255"/>
      <c r="M35" s="256">
        <f>K35+L35</f>
        <v>0</v>
      </c>
      <c r="N35" s="257"/>
      <c r="O35" s="258"/>
      <c r="P35" s="256">
        <f>N35+O35</f>
        <v>0</v>
      </c>
      <c r="Q35" s="259">
        <f>M35*$Q$10</f>
        <v>0</v>
      </c>
      <c r="R35" s="260">
        <f>J35+Q35</f>
        <v>0</v>
      </c>
      <c r="S35" s="261">
        <f>P35*$S$10</f>
        <v>0</v>
      </c>
      <c r="T35" s="262">
        <v>0</v>
      </c>
      <c r="U35" s="263">
        <f>J35+Q35+S35+T35</f>
        <v>0</v>
      </c>
      <c r="V35" s="264"/>
      <c r="W35" s="265"/>
      <c r="X35" s="266">
        <f>J35*$V35</f>
        <v>0</v>
      </c>
      <c r="Y35" s="266">
        <f t="shared" si="34"/>
        <v>0</v>
      </c>
      <c r="Z35" s="266">
        <f t="shared" si="34"/>
        <v>0</v>
      </c>
      <c r="AA35" s="266">
        <f t="shared" si="34"/>
        <v>0</v>
      </c>
      <c r="AB35" s="266">
        <f t="shared" si="34"/>
        <v>0</v>
      </c>
      <c r="AC35" s="267">
        <f t="shared" si="34"/>
        <v>0</v>
      </c>
      <c r="AI35"/>
    </row>
    <row r="36" spans="1:38" ht="15.95" customHeight="1" outlineLevel="1">
      <c r="A36" s="245" t="s">
        <v>76</v>
      </c>
      <c r="B36" s="246"/>
      <c r="C36" s="247"/>
      <c r="D36" s="248"/>
      <c r="E36" s="249"/>
      <c r="F36" s="250"/>
      <c r="G36" s="251"/>
      <c r="H36" s="252"/>
      <c r="I36" s="253"/>
      <c r="J36" s="254">
        <f>H36+I36</f>
        <v>0</v>
      </c>
      <c r="K36" s="255"/>
      <c r="L36" s="255"/>
      <c r="M36" s="256">
        <f>K36+L36</f>
        <v>0</v>
      </c>
      <c r="N36" s="257"/>
      <c r="O36" s="258"/>
      <c r="P36" s="256">
        <f>N36+O36</f>
        <v>0</v>
      </c>
      <c r="Q36" s="259">
        <f>M36*$Q$10</f>
        <v>0</v>
      </c>
      <c r="R36" s="260">
        <f>J36+Q36</f>
        <v>0</v>
      </c>
      <c r="S36" s="261">
        <f>P36*$S$10</f>
        <v>0</v>
      </c>
      <c r="T36" s="262">
        <v>0</v>
      </c>
      <c r="U36" s="263">
        <f>J36+Q36+S36+T36</f>
        <v>0</v>
      </c>
      <c r="V36" s="264"/>
      <c r="W36" s="265"/>
      <c r="X36" s="266">
        <f>J36*$V36</f>
        <v>0</v>
      </c>
      <c r="Y36" s="266">
        <f t="shared" si="34"/>
        <v>0</v>
      </c>
      <c r="Z36" s="266">
        <f t="shared" si="34"/>
        <v>0</v>
      </c>
      <c r="AA36" s="266">
        <f t="shared" si="34"/>
        <v>0</v>
      </c>
      <c r="AB36" s="266">
        <f t="shared" si="34"/>
        <v>0</v>
      </c>
      <c r="AC36" s="267">
        <f t="shared" si="34"/>
        <v>0</v>
      </c>
      <c r="AI36"/>
    </row>
    <row r="37" spans="1:38" ht="15.95" customHeight="1" thickBot="1">
      <c r="A37" s="189" t="s">
        <v>77</v>
      </c>
      <c r="B37" s="190"/>
      <c r="C37" s="191"/>
      <c r="D37" s="192"/>
      <c r="E37" s="193"/>
      <c r="F37" s="192"/>
      <c r="G37" s="192"/>
      <c r="H37" s="197"/>
      <c r="I37" s="197"/>
      <c r="J37" s="195" t="e">
        <f>SH.COMM/NbreCOMM</f>
        <v>#DIV/0!</v>
      </c>
      <c r="K37" s="196"/>
      <c r="L37" s="196"/>
      <c r="M37" s="196"/>
      <c r="N37" s="196"/>
      <c r="O37" s="196"/>
      <c r="P37" s="196"/>
      <c r="Q37" s="197"/>
      <c r="R37" s="198" t="e">
        <f>SU.COMM/NbreCOMM</f>
        <v>#DIV/0!</v>
      </c>
      <c r="S37" s="199"/>
      <c r="T37" s="199"/>
      <c r="U37" s="195" t="e">
        <v>#DIV/0!</v>
      </c>
      <c r="V37" s="237">
        <f t="shared" ref="V37:AC37" si="35">SUM(V33:V36)</f>
        <v>0</v>
      </c>
      <c r="W37" s="238">
        <f t="shared" si="35"/>
        <v>0</v>
      </c>
      <c r="X37" s="202">
        <f t="shared" si="35"/>
        <v>0</v>
      </c>
      <c r="Y37" s="203">
        <f t="shared" si="35"/>
        <v>0</v>
      </c>
      <c r="Z37" s="203">
        <f t="shared" si="35"/>
        <v>0</v>
      </c>
      <c r="AA37" s="203">
        <f t="shared" si="35"/>
        <v>0</v>
      </c>
      <c r="AB37" s="203">
        <f t="shared" si="35"/>
        <v>0</v>
      </c>
      <c r="AC37" s="204">
        <f t="shared" si="35"/>
        <v>0</v>
      </c>
      <c r="AI37"/>
    </row>
    <row r="38" spans="1:38" customFormat="1" ht="15.95" customHeight="1" thickBot="1"/>
    <row r="39" spans="1:38" ht="15.95" customHeight="1" thickBot="1">
      <c r="A39" s="268" t="s">
        <v>78</v>
      </c>
      <c r="B39" s="269"/>
      <c r="C39" s="270"/>
      <c r="D39" s="271"/>
      <c r="E39" s="272"/>
      <c r="F39" s="271"/>
      <c r="G39" s="271"/>
      <c r="H39" s="273"/>
      <c r="I39" s="273"/>
      <c r="J39" s="274">
        <f>SH.T/Nbre_Total</f>
        <v>12.171428571428571</v>
      </c>
      <c r="K39" s="275"/>
      <c r="L39" s="275"/>
      <c r="M39" s="275"/>
      <c r="N39" s="275"/>
      <c r="O39" s="275"/>
      <c r="P39" s="275"/>
      <c r="Q39" s="274"/>
      <c r="R39" s="274">
        <f>SU.T/Nbre_Total</f>
        <v>12.171428571428571</v>
      </c>
      <c r="S39" s="274"/>
      <c r="T39" s="274"/>
      <c r="U39" s="276">
        <f>SF.T/Nbre_Total</f>
        <v>16.100000000000001</v>
      </c>
      <c r="V39" s="277">
        <f>V16+V24+V37+NbrePLS</f>
        <v>35</v>
      </c>
      <c r="W39" s="277">
        <f>W16+W24+W37+W30</f>
        <v>35</v>
      </c>
      <c r="X39" s="277">
        <f>SH.LLS+SH.LLTS+SH.PLS</f>
        <v>426</v>
      </c>
      <c r="Y39" s="277">
        <f>Y16+Y24+Y30+Y37</f>
        <v>0</v>
      </c>
      <c r="Z39" s="277">
        <f>SU.LLS+SU.LLTS+SU.PLS+SU.COMM</f>
        <v>426</v>
      </c>
      <c r="AA39" s="277">
        <f>AA16+AA24++AA30+AA37</f>
        <v>137.5</v>
      </c>
      <c r="AB39" s="277">
        <f>AB16+AB24+AB30+AB37</f>
        <v>0</v>
      </c>
      <c r="AC39" s="278">
        <f>SF.LLS+SF.LLTS+SF.PLS+AC37</f>
        <v>563.5</v>
      </c>
      <c r="AI39"/>
    </row>
    <row r="40" spans="1:38" ht="15.95" customHeight="1">
      <c r="A40" s="279"/>
      <c r="B40" s="280"/>
      <c r="C40" s="281"/>
      <c r="D40" s="282"/>
      <c r="E40" s="283"/>
      <c r="F40" s="282"/>
      <c r="G40" s="284"/>
      <c r="H40" s="284"/>
      <c r="I40" s="284"/>
      <c r="J40" s="284"/>
      <c r="K40" s="285"/>
      <c r="L40" s="285"/>
      <c r="M40" s="285"/>
      <c r="N40" s="285"/>
      <c r="O40" s="285"/>
      <c r="P40" s="285"/>
      <c r="Q40" s="284"/>
      <c r="R40" s="286"/>
      <c r="T40" s="287"/>
      <c r="U40" s="288" t="s">
        <v>25</v>
      </c>
      <c r="V40" s="282" t="s">
        <v>2</v>
      </c>
      <c r="W40" s="289">
        <f>W16</f>
        <v>0</v>
      </c>
      <c r="X40" s="284"/>
      <c r="Y40" s="290" t="s">
        <v>44</v>
      </c>
      <c r="Z40" s="291" t="s">
        <v>79</v>
      </c>
      <c r="AA40" s="292"/>
      <c r="AB40" s="293" t="s">
        <v>80</v>
      </c>
      <c r="AC40" s="294"/>
      <c r="AI40"/>
    </row>
    <row r="41" spans="1:38" ht="15.95" customHeight="1">
      <c r="A41" s="279"/>
      <c r="B41" s="280"/>
      <c r="C41" s="281"/>
      <c r="D41" s="282"/>
      <c r="E41" s="283"/>
      <c r="F41" s="283"/>
      <c r="G41" s="284"/>
      <c r="H41" s="284"/>
      <c r="I41" s="284"/>
      <c r="J41" s="284"/>
      <c r="K41" s="285"/>
      <c r="L41" s="285"/>
      <c r="M41" s="285"/>
      <c r="N41" s="285"/>
      <c r="O41" s="285"/>
      <c r="P41" s="285"/>
      <c r="Q41" s="284"/>
      <c r="R41" s="283"/>
      <c r="T41" s="287"/>
      <c r="U41" s="295"/>
      <c r="V41" s="282" t="s">
        <v>3</v>
      </c>
      <c r="W41" s="296">
        <f>W24</f>
        <v>35</v>
      </c>
      <c r="X41" s="284"/>
      <c r="Y41" s="297"/>
      <c r="Z41" s="298" t="s">
        <v>81</v>
      </c>
      <c r="AA41" s="299">
        <f>AA40-AB39*2</f>
        <v>0</v>
      </c>
      <c r="AB41" s="300" t="s">
        <v>82</v>
      </c>
      <c r="AC41" s="301"/>
      <c r="AI41"/>
    </row>
    <row r="42" spans="1:38" ht="15.95" hidden="1" customHeight="1">
      <c r="A42" s="37" t="s">
        <v>83</v>
      </c>
      <c r="B42" s="38" t="s">
        <v>84</v>
      </c>
      <c r="C42" s="38" t="s">
        <v>85</v>
      </c>
      <c r="D42" s="38">
        <v>2018</v>
      </c>
      <c r="E42" s="38"/>
      <c r="F42" s="302"/>
      <c r="G42" s="302" t="s">
        <v>86</v>
      </c>
      <c r="H42" s="303"/>
      <c r="I42" s="304"/>
      <c r="J42" s="304"/>
      <c r="K42" s="39"/>
      <c r="L42" s="39"/>
      <c r="M42" s="39"/>
      <c r="N42" s="39"/>
      <c r="O42" s="39"/>
      <c r="P42" s="39"/>
      <c r="Q42" s="39"/>
      <c r="R42" s="302"/>
      <c r="S42" s="302"/>
      <c r="T42" s="302"/>
      <c r="U42" s="39"/>
      <c r="V42" s="302" t="s">
        <v>87</v>
      </c>
      <c r="W42" s="303"/>
      <c r="X42" s="302"/>
      <c r="Y42" s="302"/>
      <c r="Z42" s="302"/>
      <c r="AA42" s="302"/>
      <c r="AB42" s="39"/>
      <c r="AC42" s="305"/>
      <c r="AI42"/>
    </row>
    <row r="43" spans="1:38" ht="15.95" hidden="1" customHeight="1">
      <c r="A43" s="306" t="s">
        <v>88</v>
      </c>
      <c r="B43" s="307" t="s">
        <v>89</v>
      </c>
      <c r="C43" s="307"/>
      <c r="E43" s="309" t="s">
        <v>90</v>
      </c>
      <c r="F43" s="310" t="s">
        <v>91</v>
      </c>
      <c r="G43" s="311" t="s">
        <v>23</v>
      </c>
      <c r="H43" s="309" t="s">
        <v>92</v>
      </c>
      <c r="I43" s="312" t="s">
        <v>23</v>
      </c>
      <c r="J43" s="312"/>
      <c r="K43" s="313"/>
      <c r="L43" s="313"/>
      <c r="M43" s="313"/>
      <c r="N43" s="313"/>
      <c r="O43" s="313"/>
      <c r="P43" s="313"/>
      <c r="Q43" s="309" t="s">
        <v>93</v>
      </c>
      <c r="R43" s="314" t="s">
        <v>91</v>
      </c>
      <c r="S43" s="311" t="s">
        <v>23</v>
      </c>
      <c r="T43" s="309" t="s">
        <v>25</v>
      </c>
      <c r="U43" s="315" t="s">
        <v>91</v>
      </c>
      <c r="V43" s="315"/>
      <c r="W43" s="31"/>
      <c r="Y43" s="317" t="s">
        <v>2</v>
      </c>
      <c r="Z43" s="317" t="s">
        <v>3</v>
      </c>
      <c r="AA43" s="317" t="s">
        <v>4</v>
      </c>
      <c r="AB43" s="317" t="s">
        <v>72</v>
      </c>
      <c r="AC43" s="318" t="s">
        <v>94</v>
      </c>
      <c r="AD43" s="31"/>
      <c r="AE43" s="319"/>
      <c r="AI43"/>
      <c r="AJ43"/>
      <c r="AK43"/>
      <c r="AL43"/>
    </row>
    <row r="44" spans="1:38" ht="15.95" hidden="1" customHeight="1">
      <c r="A44" s="320">
        <v>42736</v>
      </c>
      <c r="B44" s="321" t="s">
        <v>95</v>
      </c>
      <c r="C44" s="322">
        <v>1618.5</v>
      </c>
      <c r="D44" s="323">
        <v>2017</v>
      </c>
      <c r="E44" s="324"/>
      <c r="F44" s="325">
        <v>36559</v>
      </c>
      <c r="G44" s="326">
        <v>1162</v>
      </c>
      <c r="H44" s="324"/>
      <c r="I44" s="327">
        <v>150</v>
      </c>
      <c r="J44" s="328"/>
      <c r="K44" s="313"/>
      <c r="L44" s="313"/>
      <c r="M44" s="313"/>
      <c r="N44" s="313"/>
      <c r="O44" s="313"/>
      <c r="P44" s="313"/>
      <c r="Q44" s="324"/>
      <c r="R44" s="329">
        <v>32605</v>
      </c>
      <c r="S44" s="329">
        <v>1037</v>
      </c>
      <c r="T44" s="324"/>
      <c r="U44" s="329">
        <v>2691</v>
      </c>
      <c r="V44" s="330"/>
      <c r="W44" s="331"/>
      <c r="X44" s="331" t="s">
        <v>93</v>
      </c>
      <c r="Y44" s="332">
        <f>($R$45*NbreLLS)+($S$45*SF.LLS)</f>
        <v>0</v>
      </c>
      <c r="Z44" s="332">
        <f>($R$45*NbreLLTS)+($S$45*SF.LLTS)</f>
        <v>1759933</v>
      </c>
      <c r="AA44" s="332"/>
      <c r="AB44" s="332"/>
      <c r="AC44" s="332">
        <f>Y44+Z44+AB44</f>
        <v>1759933</v>
      </c>
      <c r="AD44" s="333"/>
      <c r="AE44" s="334"/>
      <c r="AI44"/>
      <c r="AJ44"/>
      <c r="AK44"/>
      <c r="AL44"/>
    </row>
    <row r="45" spans="1:38" ht="15.95" hidden="1" customHeight="1">
      <c r="A45" s="320">
        <v>43101</v>
      </c>
      <c r="B45" s="321" t="s">
        <v>96</v>
      </c>
      <c r="C45" s="322">
        <v>1650.5</v>
      </c>
      <c r="D45" s="323">
        <v>2018</v>
      </c>
      <c r="E45" s="335"/>
      <c r="F45" s="336">
        <f>F44*$C$46</f>
        <v>37281.822366388631</v>
      </c>
      <c r="G45" s="336">
        <f>G44*$C$46</f>
        <v>1184.9743589743589</v>
      </c>
      <c r="H45" s="335"/>
      <c r="I45" s="336">
        <v>150</v>
      </c>
      <c r="J45" s="337"/>
      <c r="K45" s="313"/>
      <c r="L45" s="313"/>
      <c r="M45" s="313"/>
      <c r="N45" s="313"/>
      <c r="O45" s="313"/>
      <c r="P45" s="313"/>
      <c r="Q45" s="324"/>
      <c r="R45" s="338">
        <v>33250</v>
      </c>
      <c r="S45" s="338">
        <v>1058</v>
      </c>
      <c r="T45" s="335"/>
      <c r="U45" s="338">
        <v>2744</v>
      </c>
      <c r="V45" s="339"/>
      <c r="W45" s="340"/>
      <c r="X45" s="340" t="s">
        <v>25</v>
      </c>
      <c r="Y45" s="332">
        <f>($W$40*$U$45)</f>
        <v>0</v>
      </c>
      <c r="Z45" s="332">
        <f>($W$41*$U$45)</f>
        <v>96040</v>
      </c>
      <c r="AA45" s="332"/>
      <c r="AB45" s="332"/>
      <c r="AC45" s="332">
        <f>Y45+Z45+AB45</f>
        <v>96040</v>
      </c>
      <c r="AD45" s="333"/>
      <c r="AE45" s="341"/>
      <c r="AI45"/>
      <c r="AJ45"/>
      <c r="AK45"/>
      <c r="AL45"/>
    </row>
    <row r="46" spans="1:38" ht="15.95" hidden="1" customHeight="1">
      <c r="B46" s="343" t="s">
        <v>97</v>
      </c>
      <c r="C46" s="344">
        <f>C45/C44</f>
        <v>1.0197713932653691</v>
      </c>
      <c r="H46"/>
      <c r="K46" s="313"/>
      <c r="L46" s="313"/>
      <c r="M46" s="313"/>
      <c r="N46" s="313"/>
      <c r="O46" s="313"/>
      <c r="P46" s="313"/>
      <c r="Q46" s="335"/>
      <c r="T46" s="345" t="s">
        <v>98</v>
      </c>
      <c r="U46" s="346"/>
      <c r="V46" s="347"/>
      <c r="W46" s="348" t="s">
        <v>99</v>
      </c>
      <c r="X46" s="349" t="s">
        <v>98</v>
      </c>
      <c r="Y46" s="332">
        <f>$U$46*F59</f>
        <v>0</v>
      </c>
      <c r="Z46" s="332">
        <f>$U$46*G59</f>
        <v>0</v>
      </c>
      <c r="AA46" s="332"/>
      <c r="AB46" s="332"/>
      <c r="AC46" s="332">
        <f>Y46+Z46+AB46</f>
        <v>0</v>
      </c>
      <c r="AD46" s="11"/>
      <c r="AE46" s="319"/>
      <c r="AI46"/>
      <c r="AJ46"/>
      <c r="AK46"/>
      <c r="AL46"/>
    </row>
    <row r="47" spans="1:38" ht="15.95" hidden="1" customHeight="1">
      <c r="A47" s="11"/>
      <c r="B47" s="307" t="s">
        <v>100</v>
      </c>
      <c r="C47" s="307"/>
      <c r="D47" s="306" t="s">
        <v>101</v>
      </c>
      <c r="F47" s="350"/>
      <c r="G47"/>
      <c r="H47"/>
      <c r="I47" s="351"/>
      <c r="J47" s="351"/>
      <c r="K47" s="313"/>
      <c r="L47" s="313"/>
      <c r="M47" s="313"/>
      <c r="N47" s="313"/>
      <c r="O47" s="313"/>
      <c r="P47" s="313"/>
      <c r="Q47" s="351"/>
      <c r="R47" s="351"/>
      <c r="U47" s="11"/>
      <c r="V47" s="11"/>
      <c r="W47" s="352"/>
      <c r="X47" s="352" t="s">
        <v>102</v>
      </c>
      <c r="Y47" s="353"/>
      <c r="Z47" s="353"/>
      <c r="AA47" s="353"/>
      <c r="AB47" s="353"/>
      <c r="AC47" s="353">
        <f>Y47+Z47</f>
        <v>0</v>
      </c>
      <c r="AD47" s="11"/>
      <c r="AE47" s="319"/>
      <c r="AI47"/>
      <c r="AJ47"/>
      <c r="AK47"/>
      <c r="AL47"/>
    </row>
    <row r="48" spans="1:38" ht="15.95" hidden="1" customHeight="1">
      <c r="A48" s="354">
        <v>42736</v>
      </c>
      <c r="B48" s="321" t="s">
        <v>95</v>
      </c>
      <c r="C48" s="355">
        <v>125.26</v>
      </c>
      <c r="D48" s="356">
        <v>6.92</v>
      </c>
      <c r="E48" s="350" t="s">
        <v>103</v>
      </c>
      <c r="F48" s="357" t="s">
        <v>2</v>
      </c>
      <c r="G48" s="357" t="s">
        <v>3</v>
      </c>
      <c r="H48" s="318" t="s">
        <v>104</v>
      </c>
      <c r="I48" s="318" t="s">
        <v>94</v>
      </c>
      <c r="J48" s="318"/>
      <c r="K48" s="313"/>
      <c r="L48" s="313"/>
      <c r="M48" s="313"/>
      <c r="N48" s="313"/>
      <c r="O48" s="313"/>
      <c r="P48" s="313"/>
      <c r="Q48" s="316"/>
      <c r="R48" s="351"/>
      <c r="T48" s="309" t="s">
        <v>105</v>
      </c>
      <c r="U48" s="329">
        <v>8780</v>
      </c>
      <c r="V48" s="330"/>
      <c r="W48" s="358"/>
      <c r="X48" s="358" t="s">
        <v>106</v>
      </c>
      <c r="Y48" s="359">
        <f>SUM(Y44:Y46)</f>
        <v>0</v>
      </c>
      <c r="Z48" s="359">
        <f>SUM(Z44:Z47)</f>
        <v>1855973</v>
      </c>
      <c r="AA48" s="359"/>
      <c r="AB48" s="359"/>
      <c r="AC48" s="359">
        <f>Y48+Z48</f>
        <v>1855973</v>
      </c>
      <c r="AD48" s="11"/>
      <c r="AE48" s="319"/>
      <c r="AI48"/>
      <c r="AJ48"/>
      <c r="AK48"/>
      <c r="AL48"/>
    </row>
    <row r="49" spans="1:40" ht="15.95" hidden="1" customHeight="1">
      <c r="A49" s="354">
        <v>43101</v>
      </c>
      <c r="B49" s="321" t="s">
        <v>96</v>
      </c>
      <c r="C49" s="355">
        <v>126.19</v>
      </c>
      <c r="D49" s="356">
        <v>6.97</v>
      </c>
      <c r="E49" s="318" t="s">
        <v>90</v>
      </c>
      <c r="F49" s="360">
        <f>($F$45*NbreLLS)+($G$45*SF.LLS)</f>
        <v>0</v>
      </c>
      <c r="G49" s="361">
        <f>($F$45*NbreLLTS)+($G$45*SF.LLTS)</f>
        <v>1972596.8341056535</v>
      </c>
      <c r="H49" s="361">
        <v>192202.84102564101</v>
      </c>
      <c r="I49" s="362">
        <f>F49+G49+H49</f>
        <v>2164799.6751312944</v>
      </c>
      <c r="J49" s="363"/>
      <c r="K49" s="364"/>
      <c r="L49" s="364"/>
      <c r="M49" s="364"/>
      <c r="N49" s="364"/>
      <c r="O49" s="364"/>
      <c r="P49" s="364"/>
      <c r="Q49" s="316"/>
      <c r="R49" s="365"/>
      <c r="T49" s="335"/>
      <c r="U49" s="338">
        <v>8954</v>
      </c>
      <c r="V49" s="339"/>
      <c r="W49" s="351"/>
      <c r="X49" s="351" t="s">
        <v>107</v>
      </c>
      <c r="Y49" s="366">
        <v>0.27</v>
      </c>
      <c r="Z49" s="367">
        <v>0.32500000000000001</v>
      </c>
      <c r="AA49" s="368"/>
      <c r="AB49" s="368"/>
      <c r="AD49" s="11"/>
      <c r="AE49" s="369"/>
      <c r="AI49"/>
      <c r="AJ49"/>
      <c r="AK49"/>
      <c r="AL49"/>
    </row>
    <row r="50" spans="1:40" ht="15" hidden="1" customHeight="1">
      <c r="A50" s="370"/>
      <c r="B50" s="343" t="s">
        <v>97</v>
      </c>
      <c r="C50" s="371">
        <f>C49/C48</f>
        <v>1.0074245569216029</v>
      </c>
      <c r="E50" s="31" t="s">
        <v>108</v>
      </c>
      <c r="F50" s="372" t="e">
        <f>F49/SF.LLS</f>
        <v>#DIV/0!</v>
      </c>
      <c r="G50" s="373">
        <f>G49/SF.LLTS</f>
        <v>3500.6154997438393</v>
      </c>
      <c r="H50" s="373">
        <v>1184.9743589743589</v>
      </c>
      <c r="I50" s="372">
        <f>I49/SF.T</f>
        <v>3841.7030614574878</v>
      </c>
      <c r="J50" s="374"/>
      <c r="K50" s="375"/>
      <c r="L50" s="375"/>
      <c r="M50" s="375"/>
      <c r="N50" s="375"/>
      <c r="O50" s="375"/>
      <c r="P50" s="375"/>
      <c r="Q50" s="316"/>
      <c r="R50" s="365"/>
      <c r="U50" s="376"/>
      <c r="V50" s="376"/>
      <c r="W50" s="377"/>
      <c r="X50" s="377" t="s">
        <v>109</v>
      </c>
      <c r="Y50" s="378">
        <f>Y48*Y49</f>
        <v>0</v>
      </c>
      <c r="Z50" s="378">
        <f>Z48*Z49</f>
        <v>603191.22499999998</v>
      </c>
      <c r="AA50" s="378"/>
      <c r="AB50" s="378"/>
      <c r="AC50" s="379">
        <f>Y50+Z50</f>
        <v>603191.22499999998</v>
      </c>
      <c r="AD50" s="11"/>
      <c r="AE50" s="319"/>
      <c r="AI50"/>
      <c r="AJ50"/>
      <c r="AK50"/>
      <c r="AL50"/>
    </row>
    <row r="51" spans="1:40" ht="15" hidden="1" customHeight="1">
      <c r="A51" s="351"/>
      <c r="B51" s="343"/>
      <c r="C51" s="380" t="s">
        <v>110</v>
      </c>
      <c r="D51" s="381">
        <f>LMDOM_LLS*0.8</f>
        <v>5.5760000000000005</v>
      </c>
      <c r="E51" s="31"/>
      <c r="F51" s="374"/>
      <c r="G51" s="382"/>
      <c r="H51" s="382"/>
      <c r="I51" s="374"/>
      <c r="J51" s="374"/>
      <c r="K51" s="375"/>
      <c r="L51" s="375"/>
      <c r="M51" s="375"/>
      <c r="N51" s="375"/>
      <c r="O51" s="375"/>
      <c r="P51" s="375"/>
      <c r="Q51" s="316"/>
      <c r="R51" s="365"/>
      <c r="U51" s="376"/>
      <c r="V51" s="376"/>
      <c r="W51" s="383"/>
      <c r="X51" s="383"/>
      <c r="Y51" s="384"/>
      <c r="Z51" s="385"/>
      <c r="AA51" s="385"/>
      <c r="AB51" s="385"/>
      <c r="AC51" s="386"/>
      <c r="AD51" s="11"/>
      <c r="AE51" s="319"/>
      <c r="AI51"/>
      <c r="AJ51"/>
      <c r="AK51"/>
      <c r="AL51"/>
    </row>
    <row r="52" spans="1:40" ht="15.95" hidden="1" customHeight="1">
      <c r="A52" s="14"/>
      <c r="B52" s="343"/>
      <c r="C52" s="380" t="s">
        <v>111</v>
      </c>
      <c r="D52" s="381">
        <f>LMDOM_LLS*1.5</f>
        <v>10.455</v>
      </c>
      <c r="E52" s="351"/>
      <c r="F52" s="351"/>
      <c r="G52" s="351"/>
      <c r="H52" s="351"/>
      <c r="I52" s="351"/>
      <c r="J52" s="351"/>
      <c r="K52" s="387"/>
      <c r="L52" s="387"/>
      <c r="M52" s="387"/>
      <c r="N52" s="387"/>
      <c r="O52" s="387"/>
      <c r="P52" s="387"/>
      <c r="Q52" s="316"/>
      <c r="R52" s="351"/>
      <c r="S52" s="351"/>
      <c r="T52" s="351"/>
      <c r="U52" s="351"/>
      <c r="V52" s="351"/>
      <c r="Y52" s="388"/>
      <c r="Z52" s="389"/>
      <c r="AA52" s="389"/>
      <c r="AB52" s="389"/>
      <c r="AC52" s="390"/>
      <c r="AD52" s="316"/>
      <c r="AE52" s="391"/>
      <c r="AI52"/>
      <c r="AJ52"/>
      <c r="AK52"/>
      <c r="AL52"/>
    </row>
    <row r="53" spans="1:40" ht="15.95" hidden="1" customHeight="1">
      <c r="A53" s="392" t="s">
        <v>112</v>
      </c>
      <c r="B53" s="38" t="s">
        <v>113</v>
      </c>
      <c r="C53" s="393"/>
      <c r="D53" s="394"/>
      <c r="E53" s="395" t="s">
        <v>114</v>
      </c>
      <c r="F53" s="302" t="s">
        <v>2</v>
      </c>
      <c r="G53" s="38" t="s">
        <v>3</v>
      </c>
      <c r="H53" s="38" t="s">
        <v>4</v>
      </c>
      <c r="I53" s="302" t="s">
        <v>104</v>
      </c>
      <c r="J53" s="38" t="s">
        <v>94</v>
      </c>
      <c r="K53" s="396" t="s">
        <v>2</v>
      </c>
      <c r="L53" s="396" t="s">
        <v>3</v>
      </c>
      <c r="M53" s="396" t="s">
        <v>4</v>
      </c>
      <c r="N53" s="397" t="s">
        <v>104</v>
      </c>
      <c r="O53" s="398"/>
      <c r="P53" s="398"/>
      <c r="Q53" s="399" t="s">
        <v>108</v>
      </c>
      <c r="R53" s="399" t="s">
        <v>115</v>
      </c>
      <c r="T53" s="399"/>
      <c r="U53" s="399"/>
      <c r="V53" s="39"/>
      <c r="W53" s="302" t="s">
        <v>87</v>
      </c>
      <c r="X53" s="302"/>
      <c r="Y53" s="400" t="s">
        <v>2</v>
      </c>
      <c r="Z53" s="401" t="s">
        <v>3</v>
      </c>
      <c r="AA53" s="38" t="s">
        <v>4</v>
      </c>
      <c r="AB53" s="302" t="s">
        <v>104</v>
      </c>
      <c r="AC53" s="401" t="s">
        <v>94</v>
      </c>
      <c r="AD53" s="316"/>
      <c r="AE53" s="402"/>
      <c r="AF53" s="14"/>
      <c r="AI53"/>
      <c r="AJ53"/>
      <c r="AK53"/>
      <c r="AL53"/>
    </row>
    <row r="54" spans="1:40" ht="10.5" hidden="1" customHeight="1">
      <c r="A54" s="30"/>
      <c r="B54" s="31"/>
      <c r="C54" s="31"/>
      <c r="D54" s="32"/>
      <c r="E54" s="32"/>
      <c r="F54" s="403"/>
      <c r="G54" s="403"/>
      <c r="H54" s="403"/>
      <c r="I54" s="403"/>
      <c r="J54" s="403"/>
      <c r="K54" s="404" t="s">
        <v>116</v>
      </c>
      <c r="L54" s="404" t="s">
        <v>116</v>
      </c>
      <c r="M54" s="404" t="s">
        <v>116</v>
      </c>
      <c r="N54" s="404" t="s">
        <v>116</v>
      </c>
      <c r="O54" s="398"/>
      <c r="P54" s="398"/>
      <c r="Q54" s="405"/>
      <c r="R54" s="405"/>
      <c r="T54" s="406"/>
      <c r="U54" s="351"/>
      <c r="V54" s="32"/>
      <c r="Y54" s="388"/>
      <c r="Z54" s="389"/>
      <c r="AA54" s="407"/>
      <c r="AB54" s="408"/>
      <c r="AC54" s="390"/>
      <c r="AD54" s="316"/>
      <c r="AE54" s="409"/>
      <c r="AF54" s="14"/>
      <c r="AI54"/>
      <c r="AJ54"/>
      <c r="AK54"/>
      <c r="AL54"/>
    </row>
    <row r="55" spans="1:40" ht="15.95" hidden="1" customHeight="1">
      <c r="A55" s="410" t="s">
        <v>117</v>
      </c>
      <c r="B55" s="411"/>
      <c r="C55" s="411" t="s">
        <v>118</v>
      </c>
      <c r="D55" s="411"/>
      <c r="E55" s="32" t="s">
        <v>117</v>
      </c>
      <c r="F55" s="412">
        <f>[1]Bdgt!R185</f>
        <v>0</v>
      </c>
      <c r="G55" s="412">
        <f>[1]Bdgt!V185</f>
        <v>98860.877499999988</v>
      </c>
      <c r="H55" s="412">
        <f>[1]Bdgt!Z185</f>
        <v>0</v>
      </c>
      <c r="I55" s="412">
        <f>[1]Bdgt!AD185</f>
        <v>0</v>
      </c>
      <c r="J55" s="413">
        <f>F55+G55+H55+I55</f>
        <v>98860.877499999988</v>
      </c>
      <c r="K55" s="414" t="e">
        <f>F55/SF.LLS</f>
        <v>#DIV/0!</v>
      </c>
      <c r="L55" s="414">
        <f>G55/SF.LLTS</f>
        <v>175.44077639751549</v>
      </c>
      <c r="M55" s="414" t="e">
        <f>H55/SF.PLS</f>
        <v>#DIV/0!</v>
      </c>
      <c r="N55" s="414" t="e">
        <v>#DIV/0!</v>
      </c>
      <c r="O55" s="398"/>
      <c r="P55" s="398"/>
      <c r="Q55" s="415">
        <f>J55/SF.T</f>
        <v>175.44077639751549</v>
      </c>
      <c r="R55" s="416">
        <f>J55/Nbre_Total</f>
        <v>2824.5964999999997</v>
      </c>
      <c r="T55" s="417" t="s">
        <v>119</v>
      </c>
      <c r="U55" s="418"/>
      <c r="V55" s="419"/>
      <c r="W55" s="420" t="s">
        <v>120</v>
      </c>
      <c r="X55" s="421"/>
      <c r="Y55" s="422">
        <f>SUM(Y56:Y61)</f>
        <v>0</v>
      </c>
      <c r="Z55" s="422">
        <f>SUM(Z56:Z61)</f>
        <v>0</v>
      </c>
      <c r="AA55" s="422">
        <f>SUM(AA56:AA61)</f>
        <v>0</v>
      </c>
      <c r="AB55" s="422">
        <f>SUM(AB56:AB61)</f>
        <v>0</v>
      </c>
      <c r="AC55" s="422">
        <f>SUM(AC56:AC61)</f>
        <v>0</v>
      </c>
      <c r="AD55" s="316"/>
      <c r="AE55" s="423"/>
      <c r="AF55" s="14"/>
      <c r="AI55"/>
      <c r="AJ55"/>
      <c r="AK55"/>
      <c r="AL55"/>
    </row>
    <row r="56" spans="1:40" ht="15.95" hidden="1" customHeight="1">
      <c r="A56" s="424"/>
      <c r="B56" s="282"/>
      <c r="C56" s="282"/>
      <c r="D56" s="283"/>
      <c r="E56" s="32" t="s">
        <v>121</v>
      </c>
      <c r="F56" s="412">
        <f>[1]Bdgt!R186</f>
        <v>0</v>
      </c>
      <c r="G56" s="412">
        <f>[1]Bdgt!V186</f>
        <v>35377.649999999994</v>
      </c>
      <c r="H56" s="412">
        <f>[1]Bdgt!Z186</f>
        <v>0</v>
      </c>
      <c r="I56" s="412">
        <f>[1]Bdgt!AD186</f>
        <v>0</v>
      </c>
      <c r="J56" s="413">
        <f t="shared" ref="J56:J57" si="36">F56+G56+H56+I56</f>
        <v>35377.649999999994</v>
      </c>
      <c r="K56" s="414" t="e">
        <f>F56/SF.LLS</f>
        <v>#DIV/0!</v>
      </c>
      <c r="L56" s="414">
        <f>G56/SF.LLTS</f>
        <v>62.78198757763974</v>
      </c>
      <c r="M56" s="414" t="e">
        <f>H56/SF.PLS</f>
        <v>#DIV/0!</v>
      </c>
      <c r="N56" s="414" t="e">
        <v>#DIV/0!</v>
      </c>
      <c r="O56" s="425"/>
      <c r="P56" s="425"/>
      <c r="Q56" s="415">
        <f>J56/SF.T</f>
        <v>62.78198757763974</v>
      </c>
      <c r="R56" s="426">
        <f>J56/Nbre_Total</f>
        <v>1010.7899999999998</v>
      </c>
      <c r="T56" s="417" t="s">
        <v>122</v>
      </c>
      <c r="U56" s="418"/>
      <c r="V56" s="419"/>
      <c r="W56" s="427" t="s">
        <v>93</v>
      </c>
      <c r="X56" s="428"/>
      <c r="Y56" s="429">
        <f>[1]Bdgt!R168</f>
        <v>0</v>
      </c>
      <c r="Z56" s="429">
        <f>[1]Bdgt!V168</f>
        <v>0</v>
      </c>
      <c r="AA56" s="429"/>
      <c r="AB56" s="429"/>
      <c r="AC56" s="429">
        <f>Y56+Z56+AA56+AB56</f>
        <v>0</v>
      </c>
      <c r="AD56" s="316"/>
      <c r="AE56" s="430"/>
      <c r="AF56" s="14"/>
      <c r="AI56"/>
      <c r="AJ56"/>
      <c r="AK56"/>
      <c r="AL56"/>
    </row>
    <row r="57" spans="1:40" ht="15.95" hidden="1" customHeight="1">
      <c r="A57" s="424"/>
      <c r="B57" s="282"/>
      <c r="D57" s="432"/>
      <c r="E57" s="433">
        <f>J58/J69</f>
        <v>0.49163608685107135</v>
      </c>
      <c r="F57" s="434"/>
      <c r="G57" s="434"/>
      <c r="H57" s="434"/>
      <c r="I57" s="434"/>
      <c r="J57" s="413">
        <f t="shared" si="36"/>
        <v>0</v>
      </c>
      <c r="K57" s="435"/>
      <c r="L57" s="435"/>
      <c r="M57" s="435"/>
      <c r="N57" s="435"/>
      <c r="O57" s="425"/>
      <c r="P57" s="425"/>
      <c r="Q57" s="436"/>
      <c r="R57" s="436"/>
      <c r="U57" s="437"/>
      <c r="V57" s="438"/>
      <c r="W57" s="14" t="s">
        <v>123</v>
      </c>
      <c r="X57" s="14"/>
      <c r="Y57" s="429"/>
      <c r="Z57" s="429"/>
      <c r="AA57" s="429"/>
      <c r="AB57" s="429"/>
      <c r="AC57" s="429">
        <f t="shared" ref="AC57:AC66" si="37">Y57+Z57+AA57+AB57</f>
        <v>0</v>
      </c>
      <c r="AD57" s="316"/>
      <c r="AE57" s="423"/>
      <c r="AF57" s="14"/>
      <c r="AI57"/>
      <c r="AJ57"/>
      <c r="AK57"/>
      <c r="AL57"/>
      <c r="AM57"/>
      <c r="AN57"/>
    </row>
    <row r="58" spans="1:40" ht="15.95" hidden="1" customHeight="1">
      <c r="A58" s="424"/>
      <c r="B58" s="282"/>
      <c r="C58" s="32"/>
      <c r="D58" s="432"/>
      <c r="E58" s="427" t="s">
        <v>124</v>
      </c>
      <c r="F58" s="439">
        <f>SUM(F55:F57)</f>
        <v>0</v>
      </c>
      <c r="G58" s="439">
        <f>SUM(G55:G57)</f>
        <v>134238.52749999997</v>
      </c>
      <c r="H58" s="439">
        <f>SUM(H55:H57)</f>
        <v>0</v>
      </c>
      <c r="I58" s="439">
        <f>SUM(I55:I57)</f>
        <v>0</v>
      </c>
      <c r="J58" s="422">
        <f>SUM(J55:J57)</f>
        <v>134238.52749999997</v>
      </c>
      <c r="K58" s="414" t="e">
        <f t="shared" ref="K58:K63" si="38">F58/SF.LLS</f>
        <v>#DIV/0!</v>
      </c>
      <c r="L58" s="414">
        <f t="shared" ref="L58:L63" si="39">G58/SF.LLTS</f>
        <v>238.22276397515523</v>
      </c>
      <c r="M58" s="414" t="e">
        <f t="shared" ref="M58:M63" si="40">H58/SF.PLS</f>
        <v>#DIV/0!</v>
      </c>
      <c r="N58" s="440" t="e">
        <v>#DIV/0!</v>
      </c>
      <c r="O58" s="425"/>
      <c r="P58" s="425"/>
      <c r="Q58" s="441">
        <f t="shared" ref="Q58:Q68" si="41">J58/SF.T</f>
        <v>238.22276397515523</v>
      </c>
      <c r="R58" s="441">
        <f t="shared" ref="R58:R68" si="42">J58/Nbre_Total</f>
        <v>3835.3864999999992</v>
      </c>
      <c r="U58" s="437"/>
      <c r="V58" s="442">
        <f>U49</f>
        <v>8954</v>
      </c>
      <c r="W58" s="32" t="s">
        <v>125</v>
      </c>
      <c r="Y58" s="412"/>
      <c r="Z58" s="429"/>
      <c r="AA58" s="429"/>
      <c r="AB58" s="429"/>
      <c r="AC58" s="429">
        <f t="shared" si="37"/>
        <v>0</v>
      </c>
      <c r="AD58" s="316"/>
      <c r="AE58" s="423"/>
      <c r="AF58" s="14"/>
      <c r="AI58"/>
      <c r="AJ58"/>
      <c r="AK58"/>
      <c r="AL58"/>
      <c r="AM58"/>
      <c r="AN58"/>
    </row>
    <row r="59" spans="1:40" ht="15.95" hidden="1" customHeight="1">
      <c r="A59" s="424"/>
      <c r="B59" s="282"/>
      <c r="C59" s="32" t="s">
        <v>126</v>
      </c>
      <c r="D59" s="443"/>
      <c r="E59" s="32" t="s">
        <v>127</v>
      </c>
      <c r="F59" s="412">
        <f>[1]Bdgt!R189</f>
        <v>0</v>
      </c>
      <c r="G59" s="412">
        <f>[1]Bdgt!V189</f>
        <v>0</v>
      </c>
      <c r="H59" s="412">
        <f>[1]Bdgt!Z189</f>
        <v>0</v>
      </c>
      <c r="I59" s="412">
        <f>[1]Bdgt!AD189</f>
        <v>0</v>
      </c>
      <c r="J59" s="413">
        <f t="shared" ref="J59:J62" si="43">F59+G59+H59+I59</f>
        <v>0</v>
      </c>
      <c r="K59" s="414" t="e">
        <f t="shared" si="38"/>
        <v>#DIV/0!</v>
      </c>
      <c r="L59" s="414">
        <f t="shared" si="39"/>
        <v>0</v>
      </c>
      <c r="M59" s="414" t="e">
        <f t="shared" si="40"/>
        <v>#DIV/0!</v>
      </c>
      <c r="N59" s="440" t="e">
        <v>#DIV/0!</v>
      </c>
      <c r="O59" s="425"/>
      <c r="P59" s="425"/>
      <c r="Q59" s="415">
        <f t="shared" si="41"/>
        <v>0</v>
      </c>
      <c r="R59" s="415">
        <f t="shared" si="42"/>
        <v>0</v>
      </c>
      <c r="U59" s="437"/>
      <c r="V59" s="442">
        <f>4000</f>
        <v>4000</v>
      </c>
      <c r="W59" s="444" t="s">
        <v>128</v>
      </c>
      <c r="Y59" s="412"/>
      <c r="Z59" s="429"/>
      <c r="AA59" s="429"/>
      <c r="AB59" s="429"/>
      <c r="AC59" s="429">
        <f t="shared" si="37"/>
        <v>0</v>
      </c>
      <c r="AD59" s="316"/>
      <c r="AE59" s="423"/>
      <c r="AF59" s="14"/>
      <c r="AH59" s="445"/>
      <c r="AI59"/>
      <c r="AJ59"/>
      <c r="AK59"/>
      <c r="AL59"/>
      <c r="AM59"/>
      <c r="AN59"/>
    </row>
    <row r="60" spans="1:40" ht="15.95" hidden="1" customHeight="1">
      <c r="A60" s="30" t="s">
        <v>129</v>
      </c>
      <c r="B60" s="446"/>
      <c r="C60" s="351" t="s">
        <v>130</v>
      </c>
      <c r="D60" s="446"/>
      <c r="E60" s="32" t="s">
        <v>131</v>
      </c>
      <c r="F60" s="412">
        <f>[1]Bdgt!R190</f>
        <v>0</v>
      </c>
      <c r="G60" s="412">
        <f>[1]Bdgt!V190</f>
        <v>57175.999999999993</v>
      </c>
      <c r="H60" s="412">
        <f>[1]Bdgt!Z190</f>
        <v>0</v>
      </c>
      <c r="I60" s="412">
        <f>[1]Bdgt!AD190</f>
        <v>0</v>
      </c>
      <c r="J60" s="413">
        <f t="shared" si="43"/>
        <v>57175.999999999993</v>
      </c>
      <c r="K60" s="414" t="e">
        <f t="shared" si="38"/>
        <v>#DIV/0!</v>
      </c>
      <c r="L60" s="414">
        <f t="shared" si="39"/>
        <v>101.46583850931675</v>
      </c>
      <c r="M60" s="414" t="e">
        <f t="shared" si="40"/>
        <v>#DIV/0!</v>
      </c>
      <c r="N60" s="440" t="e">
        <v>#DIV/0!</v>
      </c>
      <c r="O60" s="425"/>
      <c r="P60" s="425"/>
      <c r="Q60" s="415">
        <f t="shared" si="41"/>
        <v>101.46583850931675</v>
      </c>
      <c r="R60" s="415">
        <f t="shared" si="42"/>
        <v>1633.5999999999997</v>
      </c>
      <c r="U60" s="447"/>
      <c r="V60" s="448">
        <v>3200</v>
      </c>
      <c r="W60" s="444" t="s">
        <v>132</v>
      </c>
      <c r="X60" s="449" t="s">
        <v>133</v>
      </c>
      <c r="Y60" s="412">
        <f>[1]Bdgt!R171</f>
        <v>0</v>
      </c>
      <c r="Z60" s="412">
        <f>[1]Bdgt!V171</f>
        <v>0</v>
      </c>
      <c r="AA60" s="412">
        <f>[1]Bdgt!Z171</f>
        <v>0</v>
      </c>
      <c r="AB60" s="429"/>
      <c r="AC60" s="429">
        <f t="shared" si="37"/>
        <v>0</v>
      </c>
      <c r="AD60" s="316"/>
      <c r="AE60" s="409"/>
      <c r="AF60" s="14"/>
      <c r="AH60" s="283"/>
      <c r="AI60"/>
      <c r="AJ60"/>
      <c r="AK60"/>
      <c r="AL60"/>
      <c r="AM60"/>
      <c r="AN60"/>
    </row>
    <row r="61" spans="1:40" ht="15.95" hidden="1" customHeight="1">
      <c r="A61" s="30" t="s">
        <v>134</v>
      </c>
      <c r="B61" s="450"/>
      <c r="C61" s="32" t="s">
        <v>135</v>
      </c>
      <c r="D61" s="451"/>
      <c r="E61" s="32" t="s">
        <v>136</v>
      </c>
      <c r="F61" s="412">
        <f>[1]Bdgt!R191</f>
        <v>0</v>
      </c>
      <c r="G61" s="412">
        <f>[1]Bdgt!V191</f>
        <v>1173.0999794059753</v>
      </c>
      <c r="H61" s="412">
        <f>[1]Bdgt!Z191</f>
        <v>0</v>
      </c>
      <c r="I61" s="412">
        <f>[1]Bdgt!AD191</f>
        <v>0</v>
      </c>
      <c r="J61" s="413">
        <f t="shared" si="43"/>
        <v>1173.0999794059753</v>
      </c>
      <c r="K61" s="414" t="e">
        <f t="shared" si="38"/>
        <v>#DIV/0!</v>
      </c>
      <c r="L61" s="414">
        <f t="shared" si="39"/>
        <v>2.0818100788038603</v>
      </c>
      <c r="M61" s="414" t="e">
        <f t="shared" si="40"/>
        <v>#DIV/0!</v>
      </c>
      <c r="N61" s="440" t="e">
        <v>#DIV/0!</v>
      </c>
      <c r="O61" s="425"/>
      <c r="P61" s="425"/>
      <c r="Q61" s="415">
        <f t="shared" si="41"/>
        <v>2.0818100788038603</v>
      </c>
      <c r="R61" s="415">
        <f t="shared" si="42"/>
        <v>33.517142268742155</v>
      </c>
      <c r="U61" s="437"/>
      <c r="V61" s="438"/>
      <c r="W61" s="444" t="s">
        <v>132</v>
      </c>
      <c r="X61" s="449" t="s">
        <v>137</v>
      </c>
      <c r="Y61" s="412">
        <f>[1]Bdgt!R172</f>
        <v>0</v>
      </c>
      <c r="Z61" s="429">
        <f>[1]Bdgt!V172</f>
        <v>0</v>
      </c>
      <c r="AA61" s="429">
        <f>[1]Bdgt!Z172</f>
        <v>0</v>
      </c>
      <c r="AB61" s="429"/>
      <c r="AC61" s="429">
        <f t="shared" si="37"/>
        <v>0</v>
      </c>
      <c r="AD61" s="316"/>
      <c r="AE61" s="452"/>
      <c r="AF61" s="14"/>
      <c r="AI61"/>
      <c r="AJ61"/>
      <c r="AK61"/>
      <c r="AL61"/>
      <c r="AM61"/>
      <c r="AN61"/>
    </row>
    <row r="62" spans="1:40" ht="15.95" hidden="1" customHeight="1">
      <c r="A62" s="30" t="s">
        <v>138</v>
      </c>
      <c r="B62" s="453"/>
      <c r="C62" s="32" t="s">
        <v>139</v>
      </c>
      <c r="D62" s="446">
        <v>43589</v>
      </c>
      <c r="E62" s="11" t="s">
        <v>140</v>
      </c>
      <c r="F62" s="412">
        <f>[1]Bdgt!R192</f>
        <v>0</v>
      </c>
      <c r="G62" s="412">
        <f>[1]Bdgt!V192</f>
        <v>0</v>
      </c>
      <c r="H62" s="412">
        <f>[1]Bdgt!Z192</f>
        <v>0</v>
      </c>
      <c r="I62" s="412">
        <f>[1]Bdgt!AD192</f>
        <v>0</v>
      </c>
      <c r="J62" s="413">
        <f t="shared" si="43"/>
        <v>0</v>
      </c>
      <c r="K62" s="414" t="e">
        <f t="shared" si="38"/>
        <v>#DIV/0!</v>
      </c>
      <c r="L62" s="414">
        <f t="shared" si="39"/>
        <v>0</v>
      </c>
      <c r="M62" s="414" t="e">
        <f t="shared" si="40"/>
        <v>#DIV/0!</v>
      </c>
      <c r="N62" s="440">
        <v>0</v>
      </c>
      <c r="O62" s="425"/>
      <c r="P62" s="425"/>
      <c r="Q62" s="415">
        <f t="shared" si="41"/>
        <v>0</v>
      </c>
      <c r="R62" s="415">
        <f t="shared" si="42"/>
        <v>0</v>
      </c>
      <c r="T62" s="14"/>
      <c r="U62" s="14"/>
      <c r="V62" s="14"/>
      <c r="W62" s="420" t="s">
        <v>141</v>
      </c>
      <c r="X62" s="421"/>
      <c r="Y62" s="439">
        <f>SUM(Y63:Y64)</f>
        <v>0</v>
      </c>
      <c r="Z62" s="454">
        <f>SUM(Z63:Z64)</f>
        <v>113658.64090441413</v>
      </c>
      <c r="AA62" s="454">
        <f>SUM(AA63:AA64)</f>
        <v>0</v>
      </c>
      <c r="AB62" s="454">
        <f>SUM(AB63:AB64)</f>
        <v>0</v>
      </c>
      <c r="AC62" s="454">
        <f>SUM(AC63:AC64)</f>
        <v>113658.64090441413</v>
      </c>
      <c r="AD62" s="316"/>
      <c r="AE62" s="455"/>
      <c r="AF62" s="14"/>
      <c r="AI62"/>
      <c r="AJ62"/>
      <c r="AK62"/>
      <c r="AL62"/>
      <c r="AM62"/>
      <c r="AN62"/>
    </row>
    <row r="63" spans="1:40" ht="15.95" hidden="1" customHeight="1">
      <c r="A63" s="30" t="s">
        <v>142</v>
      </c>
      <c r="B63" s="456" t="e">
        <f>B62/B61</f>
        <v>#DIV/0!</v>
      </c>
      <c r="C63" s="32" t="s">
        <v>143</v>
      </c>
      <c r="D63" s="457">
        <v>15</v>
      </c>
      <c r="E63" s="427" t="s">
        <v>144</v>
      </c>
      <c r="F63" s="439">
        <f>SUM(F59:F62)</f>
        <v>0</v>
      </c>
      <c r="G63" s="439">
        <f>SUM(G59:G62)</f>
        <v>58349.099979405968</v>
      </c>
      <c r="H63" s="439">
        <f>SUM(H59:H62)</f>
        <v>0</v>
      </c>
      <c r="I63" s="439">
        <f>SUM(I59:I62)</f>
        <v>0</v>
      </c>
      <c r="J63" s="422">
        <f>SUM(J59:J62)</f>
        <v>58349.099979405968</v>
      </c>
      <c r="K63" s="414" t="e">
        <f t="shared" si="38"/>
        <v>#DIV/0!</v>
      </c>
      <c r="L63" s="414">
        <f t="shared" si="39"/>
        <v>103.54764858812062</v>
      </c>
      <c r="M63" s="414" t="e">
        <f t="shared" si="40"/>
        <v>#DIV/0!</v>
      </c>
      <c r="N63" s="440">
        <v>0</v>
      </c>
      <c r="O63" s="425"/>
      <c r="P63" s="425"/>
      <c r="Q63" s="441">
        <f t="shared" si="41"/>
        <v>103.54764858812062</v>
      </c>
      <c r="R63" s="441">
        <f t="shared" si="42"/>
        <v>1667.1171422687419</v>
      </c>
      <c r="T63" s="14"/>
      <c r="U63" s="14"/>
      <c r="V63" s="14"/>
      <c r="W63" s="32" t="s">
        <v>145</v>
      </c>
      <c r="X63" s="458"/>
      <c r="Y63" s="412">
        <f>[1]Bdgt!R161</f>
        <v>0</v>
      </c>
      <c r="Z63" s="412">
        <f>[1]Bdgt!V161</f>
        <v>0</v>
      </c>
      <c r="AA63" s="412">
        <f>[1]Bdgt!Z161</f>
        <v>0</v>
      </c>
      <c r="AB63" s="412"/>
      <c r="AC63" s="412">
        <f t="shared" si="37"/>
        <v>0</v>
      </c>
      <c r="AD63" s="316"/>
      <c r="AE63" s="430"/>
      <c r="AF63" s="14"/>
      <c r="AI63"/>
      <c r="AJ63"/>
      <c r="AK63"/>
      <c r="AL63"/>
      <c r="AM63"/>
      <c r="AN63"/>
    </row>
    <row r="64" spans="1:40" ht="15.95" hidden="1" customHeight="1">
      <c r="A64" s="30" t="s">
        <v>146</v>
      </c>
      <c r="B64" s="456" t="e">
        <f>B62/SP</f>
        <v>#DIV/0!</v>
      </c>
      <c r="C64" s="32" t="s">
        <v>147</v>
      </c>
      <c r="D64" s="459">
        <f>DATE(YEAR($D$62),MONTH($D$62)+$D$63,DAY($D$62))</f>
        <v>44047</v>
      </c>
      <c r="E64" s="11" t="s">
        <v>148</v>
      </c>
      <c r="F64" s="412">
        <f>[1]Bdgt!R195</f>
        <v>0</v>
      </c>
      <c r="G64" s="412">
        <f>[1]Bdgt!V195</f>
        <v>80456.868419578212</v>
      </c>
      <c r="H64" s="412">
        <f>[1]Bdgt!Z195</f>
        <v>0</v>
      </c>
      <c r="I64" s="412">
        <f>[1]Bdgt!AD195</f>
        <v>0</v>
      </c>
      <c r="J64" s="413">
        <f t="shared" ref="J64:J66" si="44">F64+G64+H64+I64</f>
        <v>80456.868419578212</v>
      </c>
      <c r="K64" s="414"/>
      <c r="L64" s="414"/>
      <c r="M64" s="414"/>
      <c r="N64" s="440"/>
      <c r="O64" s="425"/>
      <c r="P64" s="425"/>
      <c r="Q64" s="415">
        <f t="shared" si="41"/>
        <v>142.78060056713082</v>
      </c>
      <c r="R64" s="415">
        <f t="shared" si="42"/>
        <v>2298.7676691308061</v>
      </c>
      <c r="U64" s="460"/>
      <c r="V64" s="438"/>
      <c r="W64" s="32" t="s">
        <v>149</v>
      </c>
      <c r="X64" s="283"/>
      <c r="Y64" s="412">
        <f>[1]Bdgt!R162</f>
        <v>0</v>
      </c>
      <c r="Z64" s="412">
        <f>[1]Bdgt!V162</f>
        <v>113658.64090441413</v>
      </c>
      <c r="AA64" s="412">
        <f>[1]Bdgt!Z162</f>
        <v>0</v>
      </c>
      <c r="AB64" s="412"/>
      <c r="AC64" s="412">
        <f t="shared" si="37"/>
        <v>113658.64090441413</v>
      </c>
      <c r="AD64" s="316"/>
      <c r="AE64" s="461"/>
      <c r="AF64" s="14"/>
      <c r="AI64"/>
      <c r="AJ64"/>
      <c r="AK64"/>
      <c r="AL64"/>
    </row>
    <row r="65" spans="1:39" ht="15.95" hidden="1" customHeight="1">
      <c r="A65" s="30" t="s">
        <v>150</v>
      </c>
      <c r="B65" s="450" t="s">
        <v>151</v>
      </c>
      <c r="C65" s="32" t="s">
        <v>152</v>
      </c>
      <c r="D65" s="459">
        <f>DATE(YEAR($D$62),MONTH($D$62)+$D$63+1,DAY($D$62))</f>
        <v>44078</v>
      </c>
      <c r="E65" s="11" t="s">
        <v>153</v>
      </c>
      <c r="F65" s="412"/>
      <c r="G65" s="412"/>
      <c r="H65" s="412"/>
      <c r="I65" s="412"/>
      <c r="J65" s="413">
        <f t="shared" si="44"/>
        <v>0</v>
      </c>
      <c r="K65" s="414"/>
      <c r="L65" s="414"/>
      <c r="M65" s="414"/>
      <c r="N65" s="440"/>
      <c r="O65" s="425"/>
      <c r="P65" s="425"/>
      <c r="Q65" s="415">
        <f t="shared" si="41"/>
        <v>0</v>
      </c>
      <c r="R65" s="415">
        <f t="shared" si="42"/>
        <v>0</v>
      </c>
      <c r="U65" s="460"/>
      <c r="V65" s="438"/>
      <c r="W65" s="420" t="s">
        <v>154</v>
      </c>
      <c r="X65" s="421"/>
      <c r="Y65" s="439">
        <f>SUM(Y66:Y67)</f>
        <v>0</v>
      </c>
      <c r="Z65" s="439">
        <f>SUM(Z66:Z67)</f>
        <v>0</v>
      </c>
      <c r="AA65" s="439">
        <f>SUM(AA66:AA67)</f>
        <v>0</v>
      </c>
      <c r="AB65" s="439">
        <f>SUM(AB66)</f>
        <v>0</v>
      </c>
      <c r="AC65" s="439">
        <f>SUM(AC66:AC67)</f>
        <v>0</v>
      </c>
      <c r="AD65" s="316"/>
      <c r="AE65" s="462"/>
      <c r="AF65" s="14"/>
      <c r="AI65"/>
      <c r="AJ65"/>
      <c r="AK65"/>
      <c r="AL65"/>
    </row>
    <row r="66" spans="1:39" ht="15.95" hidden="1" customHeight="1">
      <c r="A66" s="424"/>
      <c r="B66" s="282"/>
      <c r="C66" s="32" t="s">
        <v>155</v>
      </c>
      <c r="D66" s="459">
        <f>DATE(YEAR($D$62),MONTH($D$62)+$D$63+1,DAY($D$62))</f>
        <v>44078</v>
      </c>
      <c r="E66" s="11" t="s">
        <v>156</v>
      </c>
      <c r="F66" s="412"/>
      <c r="G66" s="412"/>
      <c r="H66" s="412"/>
      <c r="I66" s="412"/>
      <c r="J66" s="413">
        <f t="shared" si="44"/>
        <v>0</v>
      </c>
      <c r="K66" s="414"/>
      <c r="L66" s="414"/>
      <c r="M66" s="414"/>
      <c r="N66" s="440"/>
      <c r="O66" s="425"/>
      <c r="P66" s="425"/>
      <c r="Q66" s="415">
        <f t="shared" si="41"/>
        <v>0</v>
      </c>
      <c r="R66" s="415">
        <f t="shared" si="42"/>
        <v>0</v>
      </c>
      <c r="U66" s="447"/>
      <c r="V66" s="438"/>
      <c r="W66" s="463" t="s">
        <v>157</v>
      </c>
      <c r="X66" s="283"/>
      <c r="Y66" s="412"/>
      <c r="Z66" s="412"/>
      <c r="AA66" s="412"/>
      <c r="AB66" s="412"/>
      <c r="AC66" s="412">
        <f t="shared" si="37"/>
        <v>0</v>
      </c>
      <c r="AD66" s="316"/>
      <c r="AE66" s="462"/>
      <c r="AF66" s="14"/>
      <c r="AI66"/>
      <c r="AJ66"/>
      <c r="AK66"/>
      <c r="AL66"/>
    </row>
    <row r="67" spans="1:39" ht="15.95" hidden="1" customHeight="1">
      <c r="A67" s="424"/>
      <c r="B67" s="282"/>
      <c r="C67" s="32" t="s">
        <v>158</v>
      </c>
      <c r="D67" s="446"/>
      <c r="E67" s="427" t="s">
        <v>159</v>
      </c>
      <c r="F67" s="422">
        <f>SUM(F64:F66)</f>
        <v>0</v>
      </c>
      <c r="G67" s="422">
        <f>SUM(G64:G66)</f>
        <v>80456.868419578212</v>
      </c>
      <c r="H67" s="422">
        <f>SUM(H64:H66)</f>
        <v>0</v>
      </c>
      <c r="I67" s="422">
        <f>SUM(I64:I66)</f>
        <v>0</v>
      </c>
      <c r="J67" s="422">
        <f>F67+G67+I67+H67</f>
        <v>80456.868419578212</v>
      </c>
      <c r="K67" s="414" t="e">
        <f>F67/SF.LLS</f>
        <v>#DIV/0!</v>
      </c>
      <c r="L67" s="414">
        <f>G67/SF.LLTS</f>
        <v>142.78060056713082</v>
      </c>
      <c r="M67" s="414" t="e">
        <f>H67/SF.PLS</f>
        <v>#DIV/0!</v>
      </c>
      <c r="N67" s="440" t="e">
        <v>#DIV/0!</v>
      </c>
      <c r="O67" s="425"/>
      <c r="P67" s="425"/>
      <c r="Q67" s="441">
        <f t="shared" si="41"/>
        <v>142.78060056713082</v>
      </c>
      <c r="R67" s="441">
        <f t="shared" si="42"/>
        <v>2298.7676691308061</v>
      </c>
      <c r="U67" s="460"/>
      <c r="V67" s="464"/>
      <c r="W67" s="411" t="s">
        <v>160</v>
      </c>
      <c r="X67" s="465"/>
      <c r="Y67" s="466">
        <f>[1]Bdgt!R178</f>
        <v>0</v>
      </c>
      <c r="Z67" s="466">
        <f>[1]Bdgt!V178</f>
        <v>0</v>
      </c>
      <c r="AA67" s="466">
        <f>[1]Bdgt!Z178</f>
        <v>0</v>
      </c>
      <c r="AB67" s="466">
        <f>[1]Bdgt!AD178</f>
        <v>0</v>
      </c>
      <c r="AC67" s="466">
        <f>Y67+Z67+AA67+AB67</f>
        <v>0</v>
      </c>
      <c r="AD67" s="316"/>
      <c r="AE67" s="455"/>
      <c r="AF67" s="14"/>
      <c r="AI67"/>
      <c r="AJ67"/>
      <c r="AK67"/>
      <c r="AL67"/>
    </row>
    <row r="68" spans="1:39" ht="15.95" hidden="1" customHeight="1">
      <c r="A68" s="424"/>
      <c r="B68" s="282"/>
      <c r="C68" s="32"/>
      <c r="D68" s="446"/>
      <c r="E68" s="427" t="s">
        <v>161</v>
      </c>
      <c r="F68" s="422">
        <f>[1]Bdgt!R196</f>
        <v>0</v>
      </c>
      <c r="G68" s="422">
        <f>[1]Bdgt!V196</f>
        <v>0</v>
      </c>
      <c r="H68" s="422">
        <f>[1]Bdgt!Z196</f>
        <v>0</v>
      </c>
      <c r="I68" s="422"/>
      <c r="J68" s="422">
        <f>F68+G68+H68+I68</f>
        <v>0</v>
      </c>
      <c r="K68" s="414"/>
      <c r="L68" s="414"/>
      <c r="M68" s="414"/>
      <c r="N68" s="440"/>
      <c r="O68" s="425"/>
      <c r="P68" s="425"/>
      <c r="Q68" s="441">
        <f t="shared" si="41"/>
        <v>0</v>
      </c>
      <c r="R68" s="441">
        <f t="shared" si="42"/>
        <v>0</v>
      </c>
      <c r="U68" s="460"/>
      <c r="V68" s="464"/>
      <c r="W68" s="420" t="s">
        <v>162</v>
      </c>
      <c r="X68" s="421"/>
      <c r="Y68" s="466">
        <f>[1]Bdgt!R177</f>
        <v>0</v>
      </c>
      <c r="Z68" s="466">
        <f>[1]Bdgt!V177</f>
        <v>41859.999999999993</v>
      </c>
      <c r="AA68" s="466">
        <f>[1]Bdgt!Z177</f>
        <v>0</v>
      </c>
      <c r="AB68" s="466"/>
      <c r="AC68" s="466">
        <f>Y68+Z68+AA68+AB68</f>
        <v>41859.999999999993</v>
      </c>
      <c r="AD68" s="316"/>
      <c r="AE68" s="455"/>
      <c r="AF68" s="14"/>
      <c r="AI68"/>
      <c r="AJ68"/>
      <c r="AK68"/>
      <c r="AL68"/>
    </row>
    <row r="69" spans="1:39" ht="15.95" hidden="1" customHeight="1">
      <c r="A69" s="424"/>
      <c r="B69" s="282"/>
      <c r="C69" s="282"/>
      <c r="D69" s="283"/>
      <c r="E69" s="318" t="s">
        <v>163</v>
      </c>
      <c r="F69" s="467">
        <f>F58+F63+F67+F68</f>
        <v>0</v>
      </c>
      <c r="G69" s="467">
        <f>G58+G63+G67+G68</f>
        <v>273044.49589898414</v>
      </c>
      <c r="H69" s="467">
        <f>H58+H63+H67+H68</f>
        <v>0</v>
      </c>
      <c r="I69" s="467">
        <f>I58+I63+I67+I68</f>
        <v>0</v>
      </c>
      <c r="J69" s="467">
        <f>J58+J63+J67+J68</f>
        <v>273044.49589898414</v>
      </c>
      <c r="K69" s="414" t="e">
        <f>F69/SF.LLS</f>
        <v>#DIV/0!</v>
      </c>
      <c r="L69" s="414">
        <f>G69/SF.LLTS</f>
        <v>484.55101313040666</v>
      </c>
      <c r="M69" s="414" t="e">
        <f>H69/SF.PLS</f>
        <v>#DIV/0!</v>
      </c>
      <c r="N69" s="440" t="e">
        <v>#DIV/0!</v>
      </c>
      <c r="O69" s="425"/>
      <c r="P69" s="425"/>
      <c r="Q69" s="468">
        <f>Q58+Q63+Q67+Q68</f>
        <v>484.55101313040666</v>
      </c>
      <c r="R69" s="468">
        <f>R58+R63+R67+R68</f>
        <v>7801.2713113995469</v>
      </c>
      <c r="U69" s="469"/>
      <c r="V69" s="32"/>
      <c r="W69" s="420" t="s">
        <v>164</v>
      </c>
      <c r="X69" s="421"/>
      <c r="Y69" s="467">
        <f>Y55+Y62+Y65+Y67+Y68</f>
        <v>0</v>
      </c>
      <c r="Z69" s="467">
        <f>Z55+Z62+Z65+Z67+Z68</f>
        <v>155518.64090441412</v>
      </c>
      <c r="AA69" s="467">
        <f>AA55+AA62+AA65+AA67+AA68</f>
        <v>0</v>
      </c>
      <c r="AB69" s="467">
        <f>AB55+AB62+AB65+AB67+AB68</f>
        <v>0</v>
      </c>
      <c r="AC69" s="467">
        <f>Y69+Z69+AA69+AB69</f>
        <v>155518.64090441412</v>
      </c>
      <c r="AD69" s="470">
        <f>AC69-(AC62+AC65+AC55+AC68)</f>
        <v>0</v>
      </c>
      <c r="AE69" s="319"/>
      <c r="AF69" s="14"/>
      <c r="AI69"/>
      <c r="AJ69"/>
      <c r="AK69"/>
      <c r="AL69"/>
    </row>
    <row r="70" spans="1:39" ht="15.95" hidden="1" customHeight="1">
      <c r="A70" s="30"/>
      <c r="B70" s="31"/>
      <c r="C70" s="31"/>
      <c r="D70" s="32"/>
      <c r="E70" s="32"/>
      <c r="F70" s="471" t="e">
        <f>F69/$F$49</f>
        <v>#DIV/0!</v>
      </c>
      <c r="G70" s="471">
        <f>G69/$G$49</f>
        <v>0.138418804683309</v>
      </c>
      <c r="H70" s="471"/>
      <c r="J70" s="460">
        <f>(F69+G69+H69+I69-J69)</f>
        <v>0</v>
      </c>
      <c r="K70" s="472"/>
      <c r="L70" s="473"/>
      <c r="M70" s="473"/>
      <c r="N70" s="474"/>
      <c r="O70" s="473"/>
      <c r="P70" s="473"/>
      <c r="Q70" s="316"/>
      <c r="R70" s="475"/>
      <c r="T70" s="476"/>
      <c r="U70" s="476"/>
      <c r="V70" s="11"/>
      <c r="W70" s="420"/>
      <c r="X70" s="421" t="s">
        <v>165</v>
      </c>
      <c r="Y70" s="477">
        <f>Y69-F69</f>
        <v>0</v>
      </c>
      <c r="Z70" s="477">
        <f>Z69-G69</f>
        <v>-117525.85499457002</v>
      </c>
      <c r="AA70" s="477">
        <f>AA69-H69</f>
        <v>0</v>
      </c>
      <c r="AB70" s="477">
        <f>AB69-I69</f>
        <v>0</v>
      </c>
      <c r="AC70" s="478">
        <f>AC69-J69</f>
        <v>-117525.85499457002</v>
      </c>
      <c r="AD70" s="11"/>
      <c r="AE70" s="319"/>
      <c r="AI70"/>
      <c r="AJ70"/>
      <c r="AK70"/>
      <c r="AL70"/>
    </row>
    <row r="71" spans="1:39" ht="15.95" hidden="1" customHeight="1">
      <c r="A71" s="30"/>
      <c r="B71" s="31"/>
      <c r="C71" s="31"/>
      <c r="D71" s="32"/>
      <c r="E71" s="32"/>
      <c r="F71" s="479"/>
      <c r="G71" s="479"/>
      <c r="H71" s="479"/>
      <c r="J71" s="479"/>
      <c r="K71" s="480"/>
      <c r="L71" s="480"/>
      <c r="M71" s="480"/>
      <c r="N71" s="480"/>
      <c r="O71" s="480"/>
      <c r="P71" s="480"/>
      <c r="Q71" s="481"/>
      <c r="R71" s="481"/>
      <c r="T71" s="481"/>
      <c r="U71" s="481"/>
      <c r="V71" s="32"/>
      <c r="W71" s="32"/>
      <c r="X71" s="421" t="s">
        <v>166</v>
      </c>
      <c r="Y71" s="477">
        <f>Y69-[1]Bdgt!R157</f>
        <v>0</v>
      </c>
      <c r="Z71" s="477">
        <f>Z69-[1]Bdgt!V157</f>
        <v>-117525.85499457008</v>
      </c>
      <c r="AA71" s="477">
        <f>AA69-[1]Bdgt!Z157</f>
        <v>0</v>
      </c>
      <c r="AB71" s="477">
        <f>AB69-[1]Bdgt!AD155</f>
        <v>0</v>
      </c>
      <c r="AC71" s="477">
        <f>AC69-[1]Bdgt!L157</f>
        <v>-117525.85499457008</v>
      </c>
      <c r="AD71" s="32"/>
      <c r="AE71" s="319"/>
      <c r="AI71"/>
      <c r="AJ71"/>
      <c r="AK71"/>
      <c r="AL71"/>
    </row>
    <row r="72" spans="1:39" s="495" customFormat="1" ht="21.2" customHeight="1">
      <c r="A72" s="482" t="s">
        <v>167</v>
      </c>
      <c r="B72" s="483"/>
      <c r="C72" s="484"/>
      <c r="D72" s="485"/>
      <c r="E72" s="486" t="s">
        <v>168</v>
      </c>
      <c r="F72" s="487"/>
      <c r="G72" s="487"/>
      <c r="H72" s="487"/>
      <c r="I72" s="488"/>
      <c r="J72" s="484"/>
      <c r="K72" s="489"/>
      <c r="L72" s="489"/>
      <c r="M72" s="489"/>
      <c r="N72" s="489"/>
      <c r="O72" s="489"/>
      <c r="P72" s="489"/>
      <c r="Q72" s="490" t="s">
        <v>169</v>
      </c>
      <c r="R72" s="489"/>
      <c r="S72" s="489"/>
      <c r="T72" s="491"/>
      <c r="U72" s="492"/>
      <c r="V72" s="486" t="s">
        <v>170</v>
      </c>
      <c r="W72" s="487"/>
      <c r="X72" s="487"/>
      <c r="Y72" s="487"/>
      <c r="Z72" s="487"/>
      <c r="AA72" s="488"/>
      <c r="AB72" s="484"/>
      <c r="AC72" s="484"/>
      <c r="AD72" s="484"/>
      <c r="AE72" s="484"/>
      <c r="AF72" s="486" t="s">
        <v>171</v>
      </c>
      <c r="AG72" s="493"/>
      <c r="AH72" s="494"/>
      <c r="AI72" s="494"/>
      <c r="AJ72" s="494"/>
      <c r="AK72" s="494"/>
      <c r="AL72" s="494"/>
      <c r="AM72" s="494"/>
    </row>
    <row r="73" spans="1:39" s="205" customFormat="1" ht="20.25" customHeight="1" thickBot="1">
      <c r="A73" s="496"/>
      <c r="B73" s="318"/>
      <c r="C73"/>
      <c r="E73" s="497" t="s">
        <v>100</v>
      </c>
      <c r="F73" s="498">
        <f>C49</f>
        <v>126.19</v>
      </c>
      <c r="G73" s="499" t="str">
        <f>B49</f>
        <v>2 TR 2017</v>
      </c>
      <c r="H73" s="500" t="s">
        <v>172</v>
      </c>
      <c r="I73" s="501">
        <f>A49</f>
        <v>43101</v>
      </c>
      <c r="J73" s="501"/>
      <c r="K73" s="364"/>
      <c r="L73" s="364"/>
      <c r="M73" s="364"/>
      <c r="N73" s="502" t="s">
        <v>173</v>
      </c>
      <c r="O73" s="502"/>
      <c r="P73" s="502"/>
      <c r="Q73" s="503">
        <f>1.012^2</f>
        <v>1.0241439999999999</v>
      </c>
      <c r="R73" s="498">
        <f>F73*Q73</f>
        <v>129.23673135999999</v>
      </c>
      <c r="S73" s="499" t="s">
        <v>174</v>
      </c>
      <c r="T73" s="504">
        <v>42917</v>
      </c>
      <c r="U73" s="505"/>
      <c r="V73" s="497" t="s">
        <v>100</v>
      </c>
      <c r="W73" s="506">
        <f>R73</f>
        <v>129.23673135999999</v>
      </c>
      <c r="X73" s="499" t="s">
        <v>175</v>
      </c>
      <c r="Y73" s="504" t="s">
        <v>176</v>
      </c>
      <c r="Z73" s="507"/>
      <c r="AA73" s="508"/>
      <c r="AB73" s="508"/>
      <c r="AC73" s="508"/>
      <c r="AD73" s="508"/>
      <c r="AE73" s="508"/>
      <c r="AF73" s="284"/>
      <c r="AG73" s="455"/>
      <c r="AH73"/>
      <c r="AI73"/>
      <c r="AJ73"/>
      <c r="AK73"/>
      <c r="AL73"/>
      <c r="AM73"/>
    </row>
    <row r="74" spans="1:39" ht="15.95" customHeight="1">
      <c r="A74" s="509" t="str">
        <f>$A9</f>
        <v>Type</v>
      </c>
      <c r="B74" s="510" t="s">
        <v>91</v>
      </c>
      <c r="C74" s="511" t="s">
        <v>50</v>
      </c>
      <c r="D74" s="512" t="s">
        <v>177</v>
      </c>
      <c r="E74" s="513" t="s">
        <v>178</v>
      </c>
      <c r="F74" s="514"/>
      <c r="G74" s="514"/>
      <c r="H74" s="515"/>
      <c r="I74" s="516" t="s">
        <v>179</v>
      </c>
      <c r="J74" s="517"/>
      <c r="K74" s="518" t="s">
        <v>180</v>
      </c>
      <c r="L74" s="519"/>
      <c r="M74" s="520"/>
      <c r="N74" s="521" t="s">
        <v>181</v>
      </c>
      <c r="O74" s="522" t="s">
        <v>182</v>
      </c>
      <c r="P74" s="523" t="s">
        <v>53</v>
      </c>
      <c r="Q74" s="524" t="s">
        <v>178</v>
      </c>
      <c r="R74" s="514"/>
      <c r="S74" s="514"/>
      <c r="T74" s="525"/>
      <c r="U74"/>
      <c r="V74" s="513" t="s">
        <v>183</v>
      </c>
      <c r="W74" s="514"/>
      <c r="X74" s="514"/>
      <c r="Y74" s="514"/>
      <c r="Z74" s="526" t="s">
        <v>184</v>
      </c>
      <c r="AA74" s="527" t="s">
        <v>53</v>
      </c>
      <c r="AB74" s="528" t="s">
        <v>185</v>
      </c>
      <c r="AC74" s="529" t="s">
        <v>185</v>
      </c>
      <c r="AD74" s="528" t="s">
        <v>186</v>
      </c>
      <c r="AE74" s="529" t="s">
        <v>187</v>
      </c>
      <c r="AF74" s="530" t="s">
        <v>188</v>
      </c>
      <c r="AG74" s="531" t="s">
        <v>189</v>
      </c>
      <c r="AI74"/>
      <c r="AJ74"/>
      <c r="AK74"/>
      <c r="AL74"/>
      <c r="AM74"/>
    </row>
    <row r="75" spans="1:39" ht="15.95" customHeight="1" thickBot="1">
      <c r="A75" s="532"/>
      <c r="B75" s="533"/>
      <c r="C75" s="534"/>
      <c r="D75" s="535"/>
      <c r="E75" s="536" t="s">
        <v>190</v>
      </c>
      <c r="F75" s="537" t="s">
        <v>191</v>
      </c>
      <c r="G75" s="538" t="s">
        <v>192</v>
      </c>
      <c r="H75" s="537" t="s">
        <v>193</v>
      </c>
      <c r="I75" s="539"/>
      <c r="J75" s="540"/>
      <c r="K75" s="541" t="s">
        <v>16</v>
      </c>
      <c r="L75" s="542" t="s">
        <v>20</v>
      </c>
      <c r="M75" s="542" t="s">
        <v>23</v>
      </c>
      <c r="N75" s="543" t="s">
        <v>194</v>
      </c>
      <c r="O75" s="544"/>
      <c r="P75" s="545" t="s">
        <v>195</v>
      </c>
      <c r="Q75" s="546" t="s">
        <v>190</v>
      </c>
      <c r="R75" s="537" t="s">
        <v>191</v>
      </c>
      <c r="S75" s="538" t="s">
        <v>192</v>
      </c>
      <c r="T75" s="547" t="s">
        <v>193</v>
      </c>
      <c r="U75"/>
      <c r="V75" s="548" t="s">
        <v>190</v>
      </c>
      <c r="W75" s="537" t="s">
        <v>196</v>
      </c>
      <c r="X75" s="538" t="s">
        <v>197</v>
      </c>
      <c r="Y75" s="549" t="s">
        <v>193</v>
      </c>
      <c r="Z75" s="550" t="s">
        <v>198</v>
      </c>
      <c r="AA75" s="551" t="s">
        <v>199</v>
      </c>
      <c r="AB75" s="552" t="s">
        <v>200</v>
      </c>
      <c r="AC75" s="553" t="s">
        <v>201</v>
      </c>
      <c r="AD75" s="552" t="s">
        <v>202</v>
      </c>
      <c r="AE75" s="553"/>
      <c r="AF75" s="554" t="s">
        <v>203</v>
      </c>
      <c r="AG75" s="555" t="s">
        <v>204</v>
      </c>
      <c r="AI75"/>
      <c r="AJ75"/>
      <c r="AK75"/>
      <c r="AL75"/>
      <c r="AM75"/>
    </row>
    <row r="76" spans="1:39" ht="15.95" customHeight="1">
      <c r="A76" s="556" t="str">
        <f>D10</f>
        <v>LLS</v>
      </c>
      <c r="B76" s="557"/>
      <c r="C76" s="558"/>
      <c r="D76" s="559"/>
      <c r="E76" s="560"/>
      <c r="F76" s="561">
        <f>LMDOM_LLS</f>
        <v>6.97</v>
      </c>
      <c r="G76" s="562"/>
      <c r="H76" s="563"/>
      <c r="I76" s="564"/>
      <c r="J76" s="565"/>
      <c r="K76" s="566"/>
      <c r="L76" s="567"/>
      <c r="M76" s="567"/>
      <c r="N76" s="568"/>
      <c r="O76" s="569"/>
      <c r="P76" s="570"/>
      <c r="Q76" s="571"/>
      <c r="R76" s="561">
        <f>LMDom/$F$73*$R$73</f>
        <v>7.1382836799999998</v>
      </c>
      <c r="S76" s="562"/>
      <c r="T76" s="10"/>
      <c r="U76" s="572"/>
      <c r="V76" s="573"/>
      <c r="W76" s="574"/>
      <c r="X76" s="562"/>
      <c r="Y76" s="10"/>
      <c r="Z76" s="575">
        <v>1.25</v>
      </c>
      <c r="AA76" s="576"/>
      <c r="AB76" s="577"/>
      <c r="AC76" s="577"/>
      <c r="AD76" s="577"/>
      <c r="AE76" s="577"/>
      <c r="AF76" s="578"/>
      <c r="AG76" s="579"/>
      <c r="AI76"/>
      <c r="AJ76"/>
      <c r="AK76"/>
      <c r="AL76"/>
      <c r="AM76"/>
    </row>
    <row r="77" spans="1:39" ht="15.95" customHeight="1" outlineLevel="1">
      <c r="A77" s="496" t="str">
        <f>$A11</f>
        <v>T I Bis a + V</v>
      </c>
      <c r="B77" s="580">
        <f>$V11</f>
        <v>0</v>
      </c>
      <c r="C77" s="581">
        <f>$AC11</f>
        <v>0</v>
      </c>
      <c r="D77" s="582" t="e">
        <f>0.685*(31*B77+C77)/C77</f>
        <v>#DIV/0!</v>
      </c>
      <c r="E77" s="583" t="e">
        <f t="shared" ref="E77:E82" si="45">LMDom*D77*M77</f>
        <v>#DIV/0!</v>
      </c>
      <c r="F77" s="584" t="e">
        <f>LMDom*D77</f>
        <v>#DIV/0!</v>
      </c>
      <c r="G77" s="585" t="e">
        <f t="shared" ref="G77:G82" si="46">$E77/L77</f>
        <v>#DIV/0!</v>
      </c>
      <c r="H77" s="586" t="e">
        <f t="shared" ref="H77:H82" si="47">$E77/K77</f>
        <v>#DIV/0!</v>
      </c>
      <c r="I77" s="587" t="e">
        <f t="shared" ref="I77:I81" si="48">E77*B77*12</f>
        <v>#DIV/0!</v>
      </c>
      <c r="J77" s="588"/>
      <c r="K77" s="589">
        <f>$J11</f>
        <v>0</v>
      </c>
      <c r="L77" s="590">
        <f>$R11</f>
        <v>0</v>
      </c>
      <c r="M77" s="590">
        <f>$U11</f>
        <v>0</v>
      </c>
      <c r="N77" s="591" t="e">
        <f t="shared" ref="N77:N81" si="49">V77*B77*12</f>
        <v>#DIV/0!</v>
      </c>
      <c r="O77" s="592">
        <f t="shared" ref="O77:O81" si="50">Z77*B77*12</f>
        <v>0</v>
      </c>
      <c r="P77" s="593" t="e">
        <f t="shared" ref="P77:P81" si="51">N77+O77</f>
        <v>#DIV/0!</v>
      </c>
      <c r="Q77" s="594" t="e">
        <f t="shared" ref="Q77:Q82" si="52">E77/$F$73*$R$73</f>
        <v>#DIV/0!</v>
      </c>
      <c r="R77" s="584" t="e">
        <f t="shared" ref="R77:R82" si="53">$Q77/M77</f>
        <v>#DIV/0!</v>
      </c>
      <c r="S77" s="584" t="e">
        <f t="shared" ref="S77:S82" si="54">$Q77/L77</f>
        <v>#DIV/0!</v>
      </c>
      <c r="T77" s="595" t="e">
        <f t="shared" ref="T77:T82" si="55">$Q77/K77</f>
        <v>#DIV/0!</v>
      </c>
      <c r="U77" s="572"/>
      <c r="V77" s="596" t="e">
        <f t="shared" ref="V77:V81" si="56">Q77</f>
        <v>#DIV/0!</v>
      </c>
      <c r="W77" s="584" t="e">
        <f t="shared" ref="W77:W82" si="57">$Q77/M77</f>
        <v>#DIV/0!</v>
      </c>
      <c r="X77" s="584" t="e">
        <f t="shared" ref="X77:X82" si="58">$Q77/L77</f>
        <v>#DIV/0!</v>
      </c>
      <c r="Y77" s="595" t="e">
        <f t="shared" ref="Y77:Y82" si="59">$Q77/K77</f>
        <v>#DIV/0!</v>
      </c>
      <c r="Z77" s="597">
        <f t="shared" ref="Z77:Z82" si="60">$Z$76*L77</f>
        <v>0</v>
      </c>
      <c r="AA77" s="598" t="e">
        <f t="shared" ref="AA77:AA81" si="61">V77+Z77</f>
        <v>#DIV/0!</v>
      </c>
      <c r="AB77" s="599">
        <f>AC77-Z77</f>
        <v>370</v>
      </c>
      <c r="AC77" s="599">
        <f>IF(TYPE1="LLS",VLOOKUP(A77,BASELOYERMAX,2),"")</f>
        <v>370</v>
      </c>
      <c r="AD77" s="599" t="e">
        <f>IF((V77&gt;AB77),(AB77*B77),(V77*B77))</f>
        <v>#DIV/0!</v>
      </c>
      <c r="AE77" s="600" t="e">
        <f>IF((AB77-V77)&gt;0,0,(AB77-V77))</f>
        <v>#DIV/0!</v>
      </c>
      <c r="AF77" s="601"/>
      <c r="AG77" s="602"/>
      <c r="AI77"/>
      <c r="AJ77"/>
      <c r="AK77"/>
      <c r="AL77"/>
      <c r="AM77"/>
    </row>
    <row r="78" spans="1:39" ht="15.95" customHeight="1" outlineLevel="1">
      <c r="A78" s="496" t="str">
        <f>$A12</f>
        <v>T II +V a</v>
      </c>
      <c r="B78" s="580">
        <f>$V12</f>
        <v>0</v>
      </c>
      <c r="C78" s="581">
        <f>$AC12</f>
        <v>0</v>
      </c>
      <c r="D78" s="582" t="e">
        <f t="shared" ref="D78:D81" si="62">0.685*(31*B78+C78)/C78</f>
        <v>#DIV/0!</v>
      </c>
      <c r="E78" s="583" t="e">
        <f t="shared" ref="E78:E80" si="63">LMDom*D78*M78</f>
        <v>#DIV/0!</v>
      </c>
      <c r="F78" s="584" t="e">
        <f>LMDom*D78</f>
        <v>#DIV/0!</v>
      </c>
      <c r="G78" s="585" t="e">
        <f t="shared" si="46"/>
        <v>#DIV/0!</v>
      </c>
      <c r="H78" s="586" t="e">
        <f t="shared" si="47"/>
        <v>#DIV/0!</v>
      </c>
      <c r="I78" s="587" t="e">
        <f t="shared" si="48"/>
        <v>#DIV/0!</v>
      </c>
      <c r="J78" s="588"/>
      <c r="K78" s="589">
        <f>$J12</f>
        <v>0</v>
      </c>
      <c r="L78" s="590">
        <f>$R12</f>
        <v>0</v>
      </c>
      <c r="M78" s="590">
        <f>$U12</f>
        <v>0</v>
      </c>
      <c r="N78" s="591" t="e">
        <f t="shared" si="49"/>
        <v>#DIV/0!</v>
      </c>
      <c r="O78" s="592">
        <f t="shared" si="50"/>
        <v>0</v>
      </c>
      <c r="P78" s="593" t="e">
        <f t="shared" si="51"/>
        <v>#DIV/0!</v>
      </c>
      <c r="Q78" s="594" t="e">
        <f t="shared" si="52"/>
        <v>#DIV/0!</v>
      </c>
      <c r="R78" s="584" t="e">
        <f t="shared" si="53"/>
        <v>#DIV/0!</v>
      </c>
      <c r="S78" s="584" t="e">
        <f t="shared" si="54"/>
        <v>#DIV/0!</v>
      </c>
      <c r="T78" s="595" t="e">
        <f t="shared" si="55"/>
        <v>#DIV/0!</v>
      </c>
      <c r="U78" s="572"/>
      <c r="V78" s="596" t="e">
        <f t="shared" si="56"/>
        <v>#DIV/0!</v>
      </c>
      <c r="W78" s="584" t="e">
        <f t="shared" si="57"/>
        <v>#DIV/0!</v>
      </c>
      <c r="X78" s="584" t="e">
        <f t="shared" si="58"/>
        <v>#DIV/0!</v>
      </c>
      <c r="Y78" s="595" t="e">
        <f t="shared" si="59"/>
        <v>#DIV/0!</v>
      </c>
      <c r="Z78" s="597">
        <f t="shared" si="60"/>
        <v>0</v>
      </c>
      <c r="AA78" s="598" t="e">
        <f t="shared" si="61"/>
        <v>#DIV/0!</v>
      </c>
      <c r="AB78" s="599">
        <f t="shared" ref="AB78:AB81" si="64">AC78-Z78</f>
        <v>390</v>
      </c>
      <c r="AC78" s="599">
        <f>IF(TYPE1="LLS",VLOOKUP(A78,BASELOYERMAX,2),"")</f>
        <v>390</v>
      </c>
      <c r="AD78" s="599" t="e">
        <f t="shared" ref="AD78:AD80" si="65">IF((V78&gt;AB78),(AB78*B78),(V78*B78))</f>
        <v>#DIV/0!</v>
      </c>
      <c r="AE78" s="600" t="e">
        <f>IF((AB78-V78)&gt;0,0,(AB78-V78))</f>
        <v>#DIV/0!</v>
      </c>
      <c r="AF78" s="601"/>
      <c r="AG78" s="602"/>
      <c r="AI78"/>
      <c r="AJ78"/>
      <c r="AK78"/>
      <c r="AL78"/>
      <c r="AM78"/>
    </row>
    <row r="79" spans="1:39" ht="15.95" customHeight="1" outlineLevel="1">
      <c r="A79" s="496" t="str">
        <f>$A13</f>
        <v>T III +V a</v>
      </c>
      <c r="B79" s="580">
        <f>$V13</f>
        <v>0</v>
      </c>
      <c r="C79" s="581">
        <f>$AC13</f>
        <v>0</v>
      </c>
      <c r="D79" s="582" t="e">
        <f t="shared" si="62"/>
        <v>#DIV/0!</v>
      </c>
      <c r="E79" s="583" t="e">
        <f t="shared" si="63"/>
        <v>#DIV/0!</v>
      </c>
      <c r="F79" s="584" t="e">
        <f>LMDom*D79</f>
        <v>#DIV/0!</v>
      </c>
      <c r="G79" s="585" t="e">
        <f t="shared" si="46"/>
        <v>#DIV/0!</v>
      </c>
      <c r="H79" s="586" t="e">
        <f t="shared" si="47"/>
        <v>#DIV/0!</v>
      </c>
      <c r="I79" s="587" t="e">
        <f t="shared" si="48"/>
        <v>#DIV/0!</v>
      </c>
      <c r="J79" s="588"/>
      <c r="K79" s="589">
        <f>$J13</f>
        <v>0</v>
      </c>
      <c r="L79" s="590">
        <f>$R13</f>
        <v>0</v>
      </c>
      <c r="M79" s="590">
        <f>$U13</f>
        <v>0</v>
      </c>
      <c r="N79" s="591" t="e">
        <f t="shared" si="49"/>
        <v>#DIV/0!</v>
      </c>
      <c r="O79" s="592">
        <f t="shared" si="50"/>
        <v>0</v>
      </c>
      <c r="P79" s="593" t="e">
        <f t="shared" si="51"/>
        <v>#DIV/0!</v>
      </c>
      <c r="Q79" s="594" t="e">
        <f t="shared" si="52"/>
        <v>#DIV/0!</v>
      </c>
      <c r="R79" s="584" t="e">
        <f t="shared" si="53"/>
        <v>#DIV/0!</v>
      </c>
      <c r="S79" s="584" t="e">
        <f t="shared" si="54"/>
        <v>#DIV/0!</v>
      </c>
      <c r="T79" s="595" t="e">
        <f t="shared" si="55"/>
        <v>#DIV/0!</v>
      </c>
      <c r="U79" s="572"/>
      <c r="V79" s="596" t="e">
        <f t="shared" si="56"/>
        <v>#DIV/0!</v>
      </c>
      <c r="W79" s="584" t="e">
        <f t="shared" si="57"/>
        <v>#DIV/0!</v>
      </c>
      <c r="X79" s="584" t="e">
        <f t="shared" si="58"/>
        <v>#DIV/0!</v>
      </c>
      <c r="Y79" s="595" t="e">
        <f t="shared" si="59"/>
        <v>#DIV/0!</v>
      </c>
      <c r="Z79" s="597">
        <f t="shared" si="60"/>
        <v>0</v>
      </c>
      <c r="AA79" s="598" t="e">
        <f t="shared" si="61"/>
        <v>#DIV/0!</v>
      </c>
      <c r="AB79" s="599">
        <f t="shared" si="64"/>
        <v>590</v>
      </c>
      <c r="AC79" s="599">
        <f>IF(TYPE1="LLS",VLOOKUP(A79,BASELOYERMAX,2),"")</f>
        <v>590</v>
      </c>
      <c r="AD79" s="599" t="e">
        <f t="shared" si="65"/>
        <v>#DIV/0!</v>
      </c>
      <c r="AE79" s="600" t="e">
        <f>IF((AB79-V79)&gt;0,0,(AB79-V79))</f>
        <v>#DIV/0!</v>
      </c>
      <c r="AF79" s="601"/>
      <c r="AG79" s="602"/>
      <c r="AI79"/>
      <c r="AJ79"/>
      <c r="AK79"/>
      <c r="AL79"/>
      <c r="AM79"/>
    </row>
    <row r="80" spans="1:39" ht="15.95" customHeight="1" outlineLevel="1">
      <c r="A80" s="496" t="str">
        <f>$A14</f>
        <v>T IV + V a</v>
      </c>
      <c r="B80" s="580">
        <f>$V14</f>
        <v>0</v>
      </c>
      <c r="C80" s="581">
        <f>$AC14</f>
        <v>0</v>
      </c>
      <c r="D80" s="582" t="e">
        <f t="shared" si="62"/>
        <v>#DIV/0!</v>
      </c>
      <c r="E80" s="583" t="e">
        <f t="shared" si="63"/>
        <v>#DIV/0!</v>
      </c>
      <c r="F80" s="584" t="e">
        <f>LMDom*D80</f>
        <v>#DIV/0!</v>
      </c>
      <c r="G80" s="585" t="e">
        <f t="shared" si="46"/>
        <v>#DIV/0!</v>
      </c>
      <c r="H80" s="586" t="e">
        <f t="shared" si="47"/>
        <v>#DIV/0!</v>
      </c>
      <c r="I80" s="587" t="e">
        <f t="shared" si="48"/>
        <v>#DIV/0!</v>
      </c>
      <c r="J80" s="588"/>
      <c r="K80" s="589">
        <f>$J14</f>
        <v>0</v>
      </c>
      <c r="L80" s="590">
        <f>$R14</f>
        <v>0</v>
      </c>
      <c r="M80" s="590">
        <f>$U14</f>
        <v>0</v>
      </c>
      <c r="N80" s="591" t="e">
        <f t="shared" si="49"/>
        <v>#DIV/0!</v>
      </c>
      <c r="O80" s="592">
        <f t="shared" si="50"/>
        <v>0</v>
      </c>
      <c r="P80" s="593" t="e">
        <f t="shared" si="51"/>
        <v>#DIV/0!</v>
      </c>
      <c r="Q80" s="594" t="e">
        <f t="shared" si="52"/>
        <v>#DIV/0!</v>
      </c>
      <c r="R80" s="584" t="e">
        <f t="shared" si="53"/>
        <v>#DIV/0!</v>
      </c>
      <c r="S80" s="584" t="e">
        <f t="shared" si="54"/>
        <v>#DIV/0!</v>
      </c>
      <c r="T80" s="595" t="e">
        <f t="shared" si="55"/>
        <v>#DIV/0!</v>
      </c>
      <c r="U80" s="572"/>
      <c r="V80" s="596" t="e">
        <f t="shared" si="56"/>
        <v>#DIV/0!</v>
      </c>
      <c r="W80" s="584" t="e">
        <f t="shared" si="57"/>
        <v>#DIV/0!</v>
      </c>
      <c r="X80" s="584" t="e">
        <f t="shared" si="58"/>
        <v>#DIV/0!</v>
      </c>
      <c r="Y80" s="595" t="e">
        <f t="shared" si="59"/>
        <v>#DIV/0!</v>
      </c>
      <c r="Z80" s="597">
        <f t="shared" si="60"/>
        <v>0</v>
      </c>
      <c r="AA80" s="598" t="e">
        <f t="shared" si="61"/>
        <v>#DIV/0!</v>
      </c>
      <c r="AB80" s="599" t="e">
        <f t="shared" si="64"/>
        <v>#DIV/0!</v>
      </c>
      <c r="AC80" s="599" t="e">
        <f>AA80</f>
        <v>#DIV/0!</v>
      </c>
      <c r="AD80" s="599" t="e">
        <f t="shared" si="65"/>
        <v>#DIV/0!</v>
      </c>
      <c r="AE80" s="600" t="e">
        <f>IF((AB80-V80)&gt;0,0,(AB80-V80))</f>
        <v>#DIV/0!</v>
      </c>
      <c r="AF80" s="601"/>
      <c r="AG80" s="602"/>
      <c r="AI80"/>
      <c r="AJ80"/>
      <c r="AK80"/>
      <c r="AL80"/>
      <c r="AM80"/>
    </row>
    <row r="81" spans="1:39" ht="15.95" customHeight="1" outlineLevel="1">
      <c r="A81" s="496" t="str">
        <f>$A15</f>
        <v>T V +V a</v>
      </c>
      <c r="B81" s="580">
        <f>$V15</f>
        <v>0</v>
      </c>
      <c r="C81" s="581">
        <f>$AC15</f>
        <v>0</v>
      </c>
      <c r="D81" s="582" t="e">
        <f t="shared" si="62"/>
        <v>#DIV/0!</v>
      </c>
      <c r="E81" s="583" t="e">
        <f t="shared" ref="E81" si="66">LMDom*D81*M81</f>
        <v>#DIV/0!</v>
      </c>
      <c r="F81" s="584" t="e">
        <f t="shared" ref="F81" si="67">LMDom*D81</f>
        <v>#DIV/0!</v>
      </c>
      <c r="G81" s="585" t="e">
        <f t="shared" si="46"/>
        <v>#DIV/0!</v>
      </c>
      <c r="H81" s="586" t="e">
        <f t="shared" si="47"/>
        <v>#DIV/0!</v>
      </c>
      <c r="I81" s="587" t="e">
        <f t="shared" si="48"/>
        <v>#DIV/0!</v>
      </c>
      <c r="J81" s="588"/>
      <c r="K81" s="589">
        <f>$J15</f>
        <v>0</v>
      </c>
      <c r="L81" s="590">
        <f>$R15</f>
        <v>0</v>
      </c>
      <c r="M81" s="590">
        <f>$U15</f>
        <v>0</v>
      </c>
      <c r="N81" s="591" t="e">
        <f t="shared" si="49"/>
        <v>#DIV/0!</v>
      </c>
      <c r="O81" s="592">
        <f t="shared" si="50"/>
        <v>0</v>
      </c>
      <c r="P81" s="593" t="e">
        <f t="shared" si="51"/>
        <v>#DIV/0!</v>
      </c>
      <c r="Q81" s="594" t="e">
        <f t="shared" si="52"/>
        <v>#DIV/0!</v>
      </c>
      <c r="R81" s="584" t="e">
        <f t="shared" si="53"/>
        <v>#DIV/0!</v>
      </c>
      <c r="S81" s="584" t="e">
        <f t="shared" si="54"/>
        <v>#DIV/0!</v>
      </c>
      <c r="T81" s="595" t="e">
        <f t="shared" si="55"/>
        <v>#DIV/0!</v>
      </c>
      <c r="U81" s="572"/>
      <c r="V81" s="596" t="e">
        <f t="shared" si="56"/>
        <v>#DIV/0!</v>
      </c>
      <c r="W81" s="584" t="e">
        <f t="shared" si="57"/>
        <v>#DIV/0!</v>
      </c>
      <c r="X81" s="584" t="e">
        <f t="shared" si="58"/>
        <v>#DIV/0!</v>
      </c>
      <c r="Y81" s="595" t="e">
        <f t="shared" si="59"/>
        <v>#DIV/0!</v>
      </c>
      <c r="Z81" s="597">
        <f t="shared" si="60"/>
        <v>0</v>
      </c>
      <c r="AA81" s="598" t="e">
        <f t="shared" si="61"/>
        <v>#DIV/0!</v>
      </c>
      <c r="AB81" s="599" t="e">
        <f t="shared" si="64"/>
        <v>#DIV/0!</v>
      </c>
      <c r="AC81" s="599" t="e">
        <f>AA81</f>
        <v>#DIV/0!</v>
      </c>
      <c r="AD81" s="599" t="e">
        <f>V81*B81</f>
        <v>#DIV/0!</v>
      </c>
      <c r="AE81" s="600" t="e">
        <f>IF((AB81-V81)&gt;0,0,(AB81-V81))</f>
        <v>#DIV/0!</v>
      </c>
      <c r="AF81" s="601"/>
      <c r="AG81" s="602"/>
      <c r="AI81"/>
      <c r="AJ81"/>
      <c r="AK81"/>
      <c r="AL81"/>
      <c r="AM81"/>
    </row>
    <row r="82" spans="1:39" ht="15.95" customHeight="1">
      <c r="A82" s="603" t="s">
        <v>205</v>
      </c>
      <c r="B82" s="604">
        <f>SUM(B77:B81)</f>
        <v>0</v>
      </c>
      <c r="C82" s="605">
        <f>SUM(C77:C81)</f>
        <v>0</v>
      </c>
      <c r="D82" s="606" t="e">
        <f>0.685*(31*B82+C82)/C82</f>
        <v>#DIV/0!</v>
      </c>
      <c r="E82" s="607" t="e">
        <f t="shared" si="45"/>
        <v>#DIV/0!</v>
      </c>
      <c r="F82" s="608" t="e">
        <f>LMDom*D82</f>
        <v>#DIV/0!</v>
      </c>
      <c r="G82" s="609" t="e">
        <f t="shared" si="46"/>
        <v>#DIV/0!</v>
      </c>
      <c r="H82" s="610" t="e">
        <f t="shared" si="47"/>
        <v>#DIV/0!</v>
      </c>
      <c r="I82" s="611" t="e">
        <f>SUM(I77:I81)</f>
        <v>#DIV/0!</v>
      </c>
      <c r="J82" s="612"/>
      <c r="K82" s="613" t="e">
        <f>SH.LLS/$B$82</f>
        <v>#DIV/0!</v>
      </c>
      <c r="L82" s="614" t="e">
        <f>SU.LLS/$B$82</f>
        <v>#DIV/0!</v>
      </c>
      <c r="M82" s="615" t="e">
        <f>SF.LLS/$B$82</f>
        <v>#DIV/0!</v>
      </c>
      <c r="N82" s="616" t="e">
        <f>SUM(N77:N81)</f>
        <v>#DIV/0!</v>
      </c>
      <c r="O82" s="617">
        <f>SUM(O77:O81)</f>
        <v>0</v>
      </c>
      <c r="P82" s="618" t="e">
        <f>SUM(P77:P81)</f>
        <v>#DIV/0!</v>
      </c>
      <c r="Q82" s="619" t="e">
        <f t="shared" si="52"/>
        <v>#DIV/0!</v>
      </c>
      <c r="R82" s="620" t="e">
        <f t="shared" si="53"/>
        <v>#DIV/0!</v>
      </c>
      <c r="S82" s="609" t="e">
        <f t="shared" si="54"/>
        <v>#DIV/0!</v>
      </c>
      <c r="T82" s="621" t="e">
        <f t="shared" si="55"/>
        <v>#DIV/0!</v>
      </c>
      <c r="U82" s="572"/>
      <c r="V82" s="622" t="e">
        <f>Y83/12/B82</f>
        <v>#DIV/0!</v>
      </c>
      <c r="W82" s="620" t="e">
        <f t="shared" si="57"/>
        <v>#DIV/0!</v>
      </c>
      <c r="X82" s="609" t="e">
        <f t="shared" si="58"/>
        <v>#DIV/0!</v>
      </c>
      <c r="Y82" s="610" t="e">
        <f t="shared" si="59"/>
        <v>#DIV/0!</v>
      </c>
      <c r="Z82" s="623" t="e">
        <f t="shared" si="60"/>
        <v>#DIV/0!</v>
      </c>
      <c r="AA82" s="624" t="e">
        <f>P82/12/B82</f>
        <v>#DIV/0!</v>
      </c>
      <c r="AB82" s="625"/>
      <c r="AC82" s="625"/>
      <c r="AD82" s="625"/>
      <c r="AE82" s="625"/>
      <c r="AF82" s="626"/>
      <c r="AG82" s="627"/>
      <c r="AI82"/>
      <c r="AJ82"/>
      <c r="AK82"/>
      <c r="AL82"/>
      <c r="AM82"/>
    </row>
    <row r="83" spans="1:39" ht="15.95" customHeight="1" thickBot="1">
      <c r="A83" s="628"/>
      <c r="B83" s="207"/>
      <c r="C83" s="629">
        <f>SF.LLS-C82</f>
        <v>0</v>
      </c>
      <c r="D83" s="630"/>
      <c r="E83" s="631" t="s">
        <v>206</v>
      </c>
      <c r="F83" s="632" t="e">
        <f>LP_LLS*(1+AE83)</f>
        <v>#DIV/0!</v>
      </c>
      <c r="G83" s="633"/>
      <c r="H83" s="634" t="s">
        <v>207</v>
      </c>
      <c r="I83" s="634" t="e">
        <f>(F82*SF.LLS*12)</f>
        <v>#DIV/0!</v>
      </c>
      <c r="J83" s="634"/>
      <c r="K83" s="635"/>
      <c r="L83" s="635"/>
      <c r="M83" s="635"/>
      <c r="N83" s="636"/>
      <c r="O83" s="636"/>
      <c r="P83" s="636"/>
      <c r="Q83" s="634"/>
      <c r="R83" s="630"/>
      <c r="S83" s="634" t="s">
        <v>207</v>
      </c>
      <c r="T83" s="634" t="e">
        <f>I82/$F$73*$R$73</f>
        <v>#DIV/0!</v>
      </c>
      <c r="U83" s="637"/>
      <c r="V83" s="634"/>
      <c r="W83" s="630"/>
      <c r="X83" s="634" t="s">
        <v>207</v>
      </c>
      <c r="Y83" s="634" t="e">
        <f>N82</f>
        <v>#DIV/0!</v>
      </c>
      <c r="Z83" s="638"/>
      <c r="AA83" s="637"/>
      <c r="AB83" s="639"/>
      <c r="AC83" s="640" t="s">
        <v>208</v>
      </c>
      <c r="AD83" s="641" t="e">
        <f>SUM(AD77:AD81)*12</f>
        <v>#DIV/0!</v>
      </c>
      <c r="AE83" s="642" t="e">
        <f>(AD83-T83)/Y83</f>
        <v>#DIV/0!</v>
      </c>
      <c r="AF83" s="637"/>
      <c r="AG83" s="643"/>
      <c r="AI83"/>
      <c r="AJ83"/>
      <c r="AK83"/>
      <c r="AL83"/>
      <c r="AM83"/>
    </row>
    <row r="84" spans="1:39" ht="15.95" customHeight="1">
      <c r="A84" s="644" t="str">
        <f>D18</f>
        <v>LLTS</v>
      </c>
      <c r="B84" s="510"/>
      <c r="C84" s="645"/>
      <c r="D84" s="646"/>
      <c r="E84" s="647"/>
      <c r="F84" s="561">
        <f>D51</f>
        <v>5.5760000000000005</v>
      </c>
      <c r="G84" s="562"/>
      <c r="H84" s="563"/>
      <c r="I84" s="564"/>
      <c r="J84" s="648"/>
      <c r="K84" s="649"/>
      <c r="L84" s="650"/>
      <c r="M84" s="650"/>
      <c r="N84" s="568"/>
      <c r="O84" s="569"/>
      <c r="P84" s="570"/>
      <c r="Q84" s="651"/>
      <c r="R84" s="561">
        <f>LMDomTS/$F$73*$R$73</f>
        <v>5.7106269440000004</v>
      </c>
      <c r="S84" s="562"/>
      <c r="T84" s="652"/>
      <c r="U84"/>
      <c r="V84" s="653"/>
      <c r="W84" s="574"/>
      <c r="X84" s="562"/>
      <c r="Y84" s="10"/>
      <c r="Z84" s="654">
        <v>1.25</v>
      </c>
      <c r="AA84" s="655"/>
      <c r="AB84" s="656"/>
      <c r="AC84" s="656"/>
      <c r="AD84" s="656"/>
      <c r="AE84" s="656"/>
      <c r="AF84" s="578"/>
      <c r="AG84" s="579"/>
      <c r="AI84"/>
      <c r="AJ84"/>
      <c r="AK84"/>
      <c r="AL84"/>
      <c r="AM84"/>
    </row>
    <row r="85" spans="1:39" ht="15.95" customHeight="1" outlineLevel="1">
      <c r="A85" s="496" t="str">
        <f>$A19</f>
        <v>T I Bis a + V</v>
      </c>
      <c r="B85" s="580">
        <f>$V19</f>
        <v>5</v>
      </c>
      <c r="C85" s="657">
        <f>$AC19</f>
        <v>212.5</v>
      </c>
      <c r="D85" s="658">
        <f>0.685*(31*B85+C85)/C85</f>
        <v>1.1846470588235294</v>
      </c>
      <c r="E85" s="583">
        <f t="shared" ref="E85:E90" si="68">LMDomTS*D85*M85</f>
        <v>280.73766000000001</v>
      </c>
      <c r="F85" s="584">
        <f t="shared" ref="F85:F90" si="69">LMDomTS*D85</f>
        <v>6.6055920000000006</v>
      </c>
      <c r="G85" s="585">
        <f>$E85/L85</f>
        <v>9.3579220000000003</v>
      </c>
      <c r="H85" s="586">
        <f>$E85/K85</f>
        <v>9.3579220000000003</v>
      </c>
      <c r="I85" s="587">
        <f>E85*B85*12</f>
        <v>16844.259600000001</v>
      </c>
      <c r="J85" s="588"/>
      <c r="K85" s="659">
        <f>$J19</f>
        <v>30</v>
      </c>
      <c r="L85" s="660">
        <f>$R19</f>
        <v>30</v>
      </c>
      <c r="M85" s="660">
        <f>$U19</f>
        <v>42.5</v>
      </c>
      <c r="N85" s="591">
        <f>V85*B85*12</f>
        <v>17250.9474037824</v>
      </c>
      <c r="O85" s="592">
        <f>Z85*B85*12</f>
        <v>2250</v>
      </c>
      <c r="P85" s="593">
        <f>N85+O85</f>
        <v>19500.9474037824</v>
      </c>
      <c r="Q85" s="594">
        <f>E85/$F$73*$R$73</f>
        <v>287.51579006304001</v>
      </c>
      <c r="R85" s="584">
        <f>$Q85/M85</f>
        <v>6.765077413248</v>
      </c>
      <c r="S85" s="661">
        <f>$Q85/L85</f>
        <v>9.5838596687680013</v>
      </c>
      <c r="T85" s="662">
        <f>$Q85/K85</f>
        <v>9.5838596687680013</v>
      </c>
      <c r="U85"/>
      <c r="V85" s="596">
        <f>Q85</f>
        <v>287.51579006304001</v>
      </c>
      <c r="W85" s="584">
        <f>$Q85/M85</f>
        <v>6.765077413248</v>
      </c>
      <c r="X85" s="584">
        <f>$Q85/L85</f>
        <v>9.5838596687680013</v>
      </c>
      <c r="Y85" s="595">
        <f>$Q85/K85</f>
        <v>9.5838596687680013</v>
      </c>
      <c r="Z85" s="597">
        <f t="shared" ref="Z85:Z90" si="70">$Z$84*L85</f>
        <v>37.5</v>
      </c>
      <c r="AA85" s="598">
        <f>V85+Z85</f>
        <v>325.01579006304001</v>
      </c>
      <c r="AB85" s="599">
        <f t="shared" ref="AB85:AB89" si="71">AC85-Z85</f>
        <v>332.5</v>
      </c>
      <c r="AC85" s="599">
        <f>IF(TYPE2="LLTS",VLOOKUP(A85,BASELOYERMAX,3),"")</f>
        <v>370</v>
      </c>
      <c r="AD85" s="599">
        <f t="shared" ref="AD85:AD89" si="72">IF((V85&gt;AB85),(AB85*B85),(V85*B85))</f>
        <v>1437.5789503152</v>
      </c>
      <c r="AE85" s="599">
        <f t="shared" ref="AE85:AE89" si="73">IF((AB85-V85)&gt;0,0,(AB85-V85))</f>
        <v>0</v>
      </c>
      <c r="AF85" s="601"/>
      <c r="AG85" s="602"/>
      <c r="AI85"/>
      <c r="AJ85"/>
      <c r="AK85"/>
      <c r="AL85"/>
      <c r="AM85"/>
    </row>
    <row r="86" spans="1:39" ht="15.95" customHeight="1" outlineLevel="1">
      <c r="A86" s="496" t="str">
        <f>$A20</f>
        <v>T II +V a</v>
      </c>
      <c r="B86" s="580">
        <f>$V20</f>
        <v>6</v>
      </c>
      <c r="C86" s="657">
        <f>$AC20</f>
        <v>351</v>
      </c>
      <c r="D86" s="658">
        <f t="shared" ref="D86:D89" si="74">0.685*(31*B86+C86)/C86</f>
        <v>1.0479914529914531</v>
      </c>
      <c r="E86" s="583">
        <f t="shared" ref="E86:E88" si="75">LMDomTS*D86*M86</f>
        <v>341.85062000000005</v>
      </c>
      <c r="F86" s="584">
        <f t="shared" ref="F86:F88" si="76">LMDomTS*D86</f>
        <v>5.8436003418803431</v>
      </c>
      <c r="G86" s="585">
        <f t="shared" ref="G86:G89" si="77">$E86/L86</f>
        <v>7.4315352173913052</v>
      </c>
      <c r="H86" s="586">
        <f t="shared" ref="H86:H89" si="78">$E86/K86</f>
        <v>7.4315352173913052</v>
      </c>
      <c r="I86" s="587">
        <f t="shared" ref="I86:I89" si="79">E86*B86*12</f>
        <v>24613.244640000001</v>
      </c>
      <c r="J86" s="588"/>
      <c r="K86" s="659">
        <f>$J20</f>
        <v>46</v>
      </c>
      <c r="L86" s="660">
        <f>$R20</f>
        <v>46</v>
      </c>
      <c r="M86" s="660">
        <f>$U20</f>
        <v>58.5</v>
      </c>
      <c r="N86" s="591">
        <f t="shared" ref="N86:N89" si="80">V86*B86*12</f>
        <v>25207.506818588161</v>
      </c>
      <c r="O86" s="592">
        <f t="shared" ref="O86:O89" si="81">Z86*B86*12</f>
        <v>4140</v>
      </c>
      <c r="P86" s="593">
        <f t="shared" ref="P86:P89" si="82">N86+O86</f>
        <v>29347.506818588161</v>
      </c>
      <c r="Q86" s="594">
        <f t="shared" ref="Q86:Q89" si="83">E86/$F$73*$R$73</f>
        <v>350.10426136928004</v>
      </c>
      <c r="R86" s="584">
        <f t="shared" ref="R86:R89" si="84">$Q86/M86</f>
        <v>5.9846882285347016</v>
      </c>
      <c r="S86" s="661">
        <f t="shared" ref="S86:S89" si="85">$Q86/L86</f>
        <v>7.6109622036800006</v>
      </c>
      <c r="T86" s="662">
        <f t="shared" ref="T86:T89" si="86">$Q86/K86</f>
        <v>7.6109622036800006</v>
      </c>
      <c r="U86"/>
      <c r="V86" s="596">
        <f t="shared" ref="V86:V89" si="87">Q86</f>
        <v>350.10426136928004</v>
      </c>
      <c r="W86" s="584">
        <f t="shared" ref="W86:W89" si="88">$Q86/M86</f>
        <v>5.9846882285347016</v>
      </c>
      <c r="X86" s="584">
        <f t="shared" ref="X86:X89" si="89">$Q86/L86</f>
        <v>7.6109622036800006</v>
      </c>
      <c r="Y86" s="595">
        <f t="shared" ref="Y86:Y89" si="90">$Q86/K86</f>
        <v>7.6109622036800006</v>
      </c>
      <c r="Z86" s="597">
        <f t="shared" si="70"/>
        <v>57.5</v>
      </c>
      <c r="AA86" s="598">
        <f>V86+Z86</f>
        <v>407.60426136928004</v>
      </c>
      <c r="AB86" s="599">
        <f t="shared" si="71"/>
        <v>312.5</v>
      </c>
      <c r="AC86" s="599">
        <f>IF(TYPE2="LLTS",VLOOKUP(A86,BASELOYERMAX,3),"")</f>
        <v>370</v>
      </c>
      <c r="AD86" s="599">
        <f t="shared" si="72"/>
        <v>1875</v>
      </c>
      <c r="AE86" s="599">
        <f t="shared" si="73"/>
        <v>-37.604261369280039</v>
      </c>
      <c r="AF86" s="601"/>
      <c r="AG86" s="602"/>
      <c r="AI86"/>
      <c r="AJ86"/>
      <c r="AK86"/>
      <c r="AL86"/>
      <c r="AM86"/>
    </row>
    <row r="87" spans="1:39" ht="15.95" customHeight="1" outlineLevel="1">
      <c r="A87" s="496" t="str">
        <f>$A21</f>
        <v>T III +V a</v>
      </c>
      <c r="B87" s="580">
        <f>$V21</f>
        <v>15</v>
      </c>
      <c r="C87" s="657">
        <f>$AC21</f>
        <v>0</v>
      </c>
      <c r="D87" s="658" t="e">
        <f t="shared" si="74"/>
        <v>#DIV/0!</v>
      </c>
      <c r="E87" s="583" t="e">
        <f t="shared" si="75"/>
        <v>#DIV/0!</v>
      </c>
      <c r="F87" s="584" t="e">
        <f t="shared" si="76"/>
        <v>#DIV/0!</v>
      </c>
      <c r="G87" s="585" t="e">
        <f t="shared" si="77"/>
        <v>#DIV/0!</v>
      </c>
      <c r="H87" s="586" t="e">
        <f t="shared" si="78"/>
        <v>#DIV/0!</v>
      </c>
      <c r="I87" s="587" t="e">
        <f t="shared" si="79"/>
        <v>#DIV/0!</v>
      </c>
      <c r="J87" s="588"/>
      <c r="K87" s="659">
        <f>$J21</f>
        <v>0</v>
      </c>
      <c r="L87" s="660">
        <f>$R21</f>
        <v>0</v>
      </c>
      <c r="M87" s="660">
        <f>$U21</f>
        <v>0</v>
      </c>
      <c r="N87" s="591" t="e">
        <f t="shared" si="80"/>
        <v>#DIV/0!</v>
      </c>
      <c r="O87" s="592">
        <f t="shared" si="81"/>
        <v>0</v>
      </c>
      <c r="P87" s="593" t="e">
        <f t="shared" si="82"/>
        <v>#DIV/0!</v>
      </c>
      <c r="Q87" s="594" t="e">
        <f t="shared" si="83"/>
        <v>#DIV/0!</v>
      </c>
      <c r="R87" s="584" t="e">
        <f t="shared" si="84"/>
        <v>#DIV/0!</v>
      </c>
      <c r="S87" s="661" t="e">
        <f t="shared" si="85"/>
        <v>#DIV/0!</v>
      </c>
      <c r="T87" s="662" t="e">
        <f t="shared" si="86"/>
        <v>#DIV/0!</v>
      </c>
      <c r="U87"/>
      <c r="V87" s="596" t="e">
        <f t="shared" si="87"/>
        <v>#DIV/0!</v>
      </c>
      <c r="W87" s="584" t="e">
        <f t="shared" si="88"/>
        <v>#DIV/0!</v>
      </c>
      <c r="X87" s="584" t="e">
        <f t="shared" si="89"/>
        <v>#DIV/0!</v>
      </c>
      <c r="Y87" s="595" t="e">
        <f t="shared" si="90"/>
        <v>#DIV/0!</v>
      </c>
      <c r="Z87" s="597">
        <f t="shared" si="70"/>
        <v>0</v>
      </c>
      <c r="AA87" s="598" t="e">
        <f t="shared" ref="AA87:AA89" si="91">V87+Z87</f>
        <v>#DIV/0!</v>
      </c>
      <c r="AB87" s="599">
        <f t="shared" si="71"/>
        <v>590</v>
      </c>
      <c r="AC87" s="599">
        <f>IF(TYPE2="LLTS",VLOOKUP(A87,BASELOYERMAX,3),"")</f>
        <v>590</v>
      </c>
      <c r="AD87" s="599" t="e">
        <f>IF((V87&gt;AB87),(AB87*B87),(V87*B87))</f>
        <v>#DIV/0!</v>
      </c>
      <c r="AE87" s="599" t="e">
        <f t="shared" si="73"/>
        <v>#DIV/0!</v>
      </c>
      <c r="AF87" s="601"/>
      <c r="AG87" s="602"/>
      <c r="AI87"/>
      <c r="AJ87"/>
      <c r="AK87"/>
      <c r="AL87"/>
      <c r="AM87"/>
    </row>
    <row r="88" spans="1:39" ht="15.95" customHeight="1" outlineLevel="1">
      <c r="A88" s="496" t="str">
        <f>$A22</f>
        <v>T IV + V a</v>
      </c>
      <c r="B88" s="580">
        <f>$V22</f>
        <v>5</v>
      </c>
      <c r="C88" s="657">
        <f>$AC22</f>
        <v>0</v>
      </c>
      <c r="D88" s="658" t="e">
        <f t="shared" si="74"/>
        <v>#DIV/0!</v>
      </c>
      <c r="E88" s="583" t="e">
        <f t="shared" si="75"/>
        <v>#DIV/0!</v>
      </c>
      <c r="F88" s="584" t="e">
        <f t="shared" si="76"/>
        <v>#DIV/0!</v>
      </c>
      <c r="G88" s="585" t="e">
        <f t="shared" si="77"/>
        <v>#DIV/0!</v>
      </c>
      <c r="H88" s="586" t="e">
        <f t="shared" si="78"/>
        <v>#DIV/0!</v>
      </c>
      <c r="I88" s="587" t="e">
        <f t="shared" si="79"/>
        <v>#DIV/0!</v>
      </c>
      <c r="J88" s="588"/>
      <c r="K88" s="659">
        <f>$J22</f>
        <v>0</v>
      </c>
      <c r="L88" s="660">
        <f>$R22</f>
        <v>0</v>
      </c>
      <c r="M88" s="660">
        <f>$U22</f>
        <v>0</v>
      </c>
      <c r="N88" s="591" t="e">
        <f t="shared" si="80"/>
        <v>#DIV/0!</v>
      </c>
      <c r="O88" s="592">
        <f t="shared" si="81"/>
        <v>0</v>
      </c>
      <c r="P88" s="593" t="e">
        <f t="shared" si="82"/>
        <v>#DIV/0!</v>
      </c>
      <c r="Q88" s="594" t="e">
        <f t="shared" si="83"/>
        <v>#DIV/0!</v>
      </c>
      <c r="R88" s="584" t="e">
        <f t="shared" si="84"/>
        <v>#DIV/0!</v>
      </c>
      <c r="S88" s="661" t="e">
        <f t="shared" si="85"/>
        <v>#DIV/0!</v>
      </c>
      <c r="T88" s="662" t="e">
        <f t="shared" si="86"/>
        <v>#DIV/0!</v>
      </c>
      <c r="U88"/>
      <c r="V88" s="596" t="e">
        <f t="shared" si="87"/>
        <v>#DIV/0!</v>
      </c>
      <c r="W88" s="584" t="e">
        <f t="shared" si="88"/>
        <v>#DIV/0!</v>
      </c>
      <c r="X88" s="584" t="e">
        <f t="shared" si="89"/>
        <v>#DIV/0!</v>
      </c>
      <c r="Y88" s="595" t="e">
        <f t="shared" si="90"/>
        <v>#DIV/0!</v>
      </c>
      <c r="Z88" s="597">
        <f t="shared" si="70"/>
        <v>0</v>
      </c>
      <c r="AA88" s="598" t="e">
        <f t="shared" si="91"/>
        <v>#DIV/0!</v>
      </c>
      <c r="AB88" s="599">
        <f t="shared" si="71"/>
        <v>700</v>
      </c>
      <c r="AC88" s="599">
        <f>IF(TYPE2="LLTS",VLOOKUP(A88,BASELOYERMAX,3),"")</f>
        <v>700</v>
      </c>
      <c r="AD88" s="599" t="e">
        <f t="shared" si="72"/>
        <v>#DIV/0!</v>
      </c>
      <c r="AE88" s="599" t="e">
        <f t="shared" si="73"/>
        <v>#DIV/0!</v>
      </c>
      <c r="AF88" s="601"/>
      <c r="AG88" s="602"/>
      <c r="AI88"/>
      <c r="AJ88"/>
      <c r="AK88"/>
      <c r="AL88"/>
      <c r="AM88"/>
    </row>
    <row r="89" spans="1:39" ht="15.95" customHeight="1" outlineLevel="1">
      <c r="A89" s="496" t="str">
        <f>$A23</f>
        <v>T V +V a</v>
      </c>
      <c r="B89" s="580">
        <f>$V23</f>
        <v>4</v>
      </c>
      <c r="C89" s="657">
        <f>$AC23</f>
        <v>0</v>
      </c>
      <c r="D89" s="658" t="e">
        <f t="shared" si="74"/>
        <v>#DIV/0!</v>
      </c>
      <c r="E89" s="583" t="e">
        <f t="shared" ref="E89" si="92">LMDomTS*D89*M89</f>
        <v>#DIV/0!</v>
      </c>
      <c r="F89" s="584" t="e">
        <f t="shared" ref="F89" si="93">LMDomTS*D89</f>
        <v>#DIV/0!</v>
      </c>
      <c r="G89" s="585" t="e">
        <f t="shared" si="77"/>
        <v>#DIV/0!</v>
      </c>
      <c r="H89" s="586" t="e">
        <f t="shared" si="78"/>
        <v>#DIV/0!</v>
      </c>
      <c r="I89" s="587" t="e">
        <f t="shared" si="79"/>
        <v>#DIV/0!</v>
      </c>
      <c r="J89" s="588"/>
      <c r="K89" s="659">
        <f>$J23</f>
        <v>0</v>
      </c>
      <c r="L89" s="660">
        <f>$R23</f>
        <v>0</v>
      </c>
      <c r="M89" s="660">
        <f>$U23</f>
        <v>0</v>
      </c>
      <c r="N89" s="591" t="e">
        <f t="shared" si="80"/>
        <v>#DIV/0!</v>
      </c>
      <c r="O89" s="592">
        <f t="shared" si="81"/>
        <v>0</v>
      </c>
      <c r="P89" s="593" t="e">
        <f t="shared" si="82"/>
        <v>#DIV/0!</v>
      </c>
      <c r="Q89" s="594" t="e">
        <f t="shared" si="83"/>
        <v>#DIV/0!</v>
      </c>
      <c r="R89" s="584" t="e">
        <f t="shared" si="84"/>
        <v>#DIV/0!</v>
      </c>
      <c r="S89" s="661" t="e">
        <f t="shared" si="85"/>
        <v>#DIV/0!</v>
      </c>
      <c r="T89" s="662" t="e">
        <f t="shared" si="86"/>
        <v>#DIV/0!</v>
      </c>
      <c r="U89"/>
      <c r="V89" s="596" t="e">
        <f t="shared" si="87"/>
        <v>#DIV/0!</v>
      </c>
      <c r="W89" s="584" t="e">
        <f t="shared" si="88"/>
        <v>#DIV/0!</v>
      </c>
      <c r="X89" s="584" t="e">
        <f t="shared" si="89"/>
        <v>#DIV/0!</v>
      </c>
      <c r="Y89" s="595" t="e">
        <f t="shared" si="90"/>
        <v>#DIV/0!</v>
      </c>
      <c r="Z89" s="597">
        <f t="shared" si="70"/>
        <v>0</v>
      </c>
      <c r="AA89" s="598" t="e">
        <f t="shared" si="91"/>
        <v>#DIV/0!</v>
      </c>
      <c r="AB89" s="599">
        <f t="shared" si="71"/>
        <v>800</v>
      </c>
      <c r="AC89" s="599">
        <f>IF(TYPE2="LLTS",VLOOKUP(A89,BASELOYERMAX,3),"")</f>
        <v>800</v>
      </c>
      <c r="AD89" s="599" t="e">
        <f t="shared" si="72"/>
        <v>#DIV/0!</v>
      </c>
      <c r="AE89" s="599" t="e">
        <f t="shared" si="73"/>
        <v>#DIV/0!</v>
      </c>
      <c r="AF89" s="601"/>
      <c r="AG89" s="602"/>
      <c r="AI89"/>
      <c r="AJ89"/>
      <c r="AK89"/>
      <c r="AL89"/>
      <c r="AM89"/>
    </row>
    <row r="90" spans="1:39" ht="15.95" customHeight="1">
      <c r="A90" s="603" t="s">
        <v>205</v>
      </c>
      <c r="B90" s="604">
        <f>SUM(B85:B89)</f>
        <v>35</v>
      </c>
      <c r="C90" s="663">
        <f>SUM(C85:C89)</f>
        <v>563.5</v>
      </c>
      <c r="D90" s="606">
        <f>0.685*(31*B90+C90)/C90</f>
        <v>2.0039440993788822</v>
      </c>
      <c r="E90" s="607">
        <f t="shared" si="68"/>
        <v>179.90127600000005</v>
      </c>
      <c r="F90" s="608">
        <f t="shared" si="69"/>
        <v>11.173992298136648</v>
      </c>
      <c r="G90" s="609">
        <f>$E90/L90</f>
        <v>14.780621267605639</v>
      </c>
      <c r="H90" s="610">
        <f>$E90/K90</f>
        <v>14.780621267605639</v>
      </c>
      <c r="I90" s="611" t="e">
        <f>SUM(I85:I89)</f>
        <v>#DIV/0!</v>
      </c>
      <c r="J90" s="612"/>
      <c r="K90" s="664">
        <f>SH.LLTS/B90</f>
        <v>12.171428571428571</v>
      </c>
      <c r="L90" s="665">
        <f>SU.LLTS/B90</f>
        <v>12.171428571428571</v>
      </c>
      <c r="M90" s="666">
        <f>SF.LLTS/B90</f>
        <v>16.100000000000001</v>
      </c>
      <c r="N90" s="616" t="e">
        <f>SUM(N85:N89)</f>
        <v>#DIV/0!</v>
      </c>
      <c r="O90" s="617">
        <f>SUM(O85:O89)</f>
        <v>6390</v>
      </c>
      <c r="P90" s="618" t="e">
        <f>SUM(P85:P89)</f>
        <v>#DIV/0!</v>
      </c>
      <c r="Q90" s="619">
        <f>E90/$F$73*$R$73</f>
        <v>184.24481240774404</v>
      </c>
      <c r="R90" s="620">
        <f>$Q90/M90</f>
        <v>11.443777168182859</v>
      </c>
      <c r="S90" s="609">
        <f>$Q90/L90</f>
        <v>15.137484587490707</v>
      </c>
      <c r="T90" s="621">
        <f>$Q90/K90</f>
        <v>15.137484587490707</v>
      </c>
      <c r="U90" s="667"/>
      <c r="V90" s="622" t="e">
        <f>Y91/12/B90</f>
        <v>#DIV/0!</v>
      </c>
      <c r="W90" s="620">
        <f>$Q90/M90</f>
        <v>11.443777168182859</v>
      </c>
      <c r="X90" s="609">
        <f>$Q90/L90</f>
        <v>15.137484587490707</v>
      </c>
      <c r="Y90" s="610">
        <f>$Q90/K90</f>
        <v>15.137484587490707</v>
      </c>
      <c r="Z90" s="623">
        <f t="shared" si="70"/>
        <v>15.214285714285714</v>
      </c>
      <c r="AA90" s="624" t="e">
        <f>V90+Z90</f>
        <v>#DIV/0!</v>
      </c>
      <c r="AB90" s="625"/>
      <c r="AC90" s="625"/>
      <c r="AD90" s="625"/>
      <c r="AE90" s="625"/>
      <c r="AF90" s="626"/>
      <c r="AG90" s="627"/>
      <c r="AI90"/>
      <c r="AJ90"/>
      <c r="AK90"/>
      <c r="AL90"/>
      <c r="AM90"/>
    </row>
    <row r="91" spans="1:39" ht="15.95" customHeight="1" thickBot="1">
      <c r="A91" s="628"/>
      <c r="B91" s="207"/>
      <c r="C91" s="629">
        <f>SF.LLTS-C90</f>
        <v>0</v>
      </c>
      <c r="D91" s="207"/>
      <c r="E91" s="631" t="s">
        <v>206</v>
      </c>
      <c r="F91" s="668" t="e">
        <f>LP_LLTS*(1+AE91)</f>
        <v>#DIV/0!</v>
      </c>
      <c r="G91" s="207"/>
      <c r="H91" s="634" t="s">
        <v>207</v>
      </c>
      <c r="I91" s="669">
        <f>(F90*SF.LLTS*12)</f>
        <v>75558.535920000024</v>
      </c>
      <c r="J91" s="669"/>
      <c r="K91" s="670"/>
      <c r="L91" s="670"/>
      <c r="M91" s="635"/>
      <c r="N91" s="636"/>
      <c r="O91" s="636"/>
      <c r="P91" s="636"/>
      <c r="Q91" s="669"/>
      <c r="R91" s="207"/>
      <c r="S91" s="634" t="s">
        <v>207</v>
      </c>
      <c r="T91" s="669" t="e">
        <f>I90/$F$73*$R$73</f>
        <v>#DIV/0!</v>
      </c>
      <c r="U91" s="637"/>
      <c r="V91" s="669"/>
      <c r="W91" s="207"/>
      <c r="X91" s="634" t="s">
        <v>207</v>
      </c>
      <c r="Y91" s="669" t="e">
        <f>N90</f>
        <v>#DIV/0!</v>
      </c>
      <c r="Z91" s="669"/>
      <c r="AA91" s="669"/>
      <c r="AB91" s="671"/>
      <c r="AC91" s="640" t="s">
        <v>208</v>
      </c>
      <c r="AD91" s="671" t="e">
        <f>SUM(AD85:AD89)*12</f>
        <v>#DIV/0!</v>
      </c>
      <c r="AE91" s="642" t="e">
        <f>(AD91-T91)/Y91</f>
        <v>#DIV/0!</v>
      </c>
      <c r="AF91" s="669"/>
      <c r="AG91" s="672"/>
      <c r="AI91"/>
      <c r="AJ91"/>
      <c r="AK91"/>
      <c r="AL91"/>
      <c r="AM91"/>
    </row>
    <row r="92" spans="1:39" ht="15.95" customHeight="1">
      <c r="A92" s="644" t="str">
        <f>D26</f>
        <v>PLS</v>
      </c>
      <c r="B92" s="510"/>
      <c r="C92" s="645"/>
      <c r="D92" s="646"/>
      <c r="E92" s="647"/>
      <c r="F92" s="561">
        <f>D52</f>
        <v>10.455</v>
      </c>
      <c r="G92" s="562"/>
      <c r="H92" s="563"/>
      <c r="I92" s="564"/>
      <c r="J92" s="648"/>
      <c r="K92" s="649"/>
      <c r="L92" s="650"/>
      <c r="M92" s="650"/>
      <c r="N92" s="568"/>
      <c r="O92" s="569"/>
      <c r="P92" s="570"/>
      <c r="Q92" s="651"/>
      <c r="R92" s="561">
        <f>LMDOMPLS/$F$73*$R$73</f>
        <v>10.707425519999999</v>
      </c>
      <c r="S92" s="562"/>
      <c r="T92" s="652"/>
      <c r="U92"/>
      <c r="V92" s="653"/>
      <c r="W92" s="574"/>
      <c r="X92" s="562"/>
      <c r="Y92" s="10"/>
      <c r="Z92" s="654">
        <v>1.25</v>
      </c>
      <c r="AA92" s="655"/>
      <c r="AB92" s="656"/>
      <c r="AC92" s="656"/>
      <c r="AD92" s="656"/>
      <c r="AE92" s="656"/>
      <c r="AF92" s="578"/>
      <c r="AG92" s="579"/>
      <c r="AI92"/>
      <c r="AJ92"/>
      <c r="AK92"/>
      <c r="AL92"/>
      <c r="AM92"/>
    </row>
    <row r="93" spans="1:39" ht="15.95" customHeight="1" outlineLevel="1">
      <c r="A93" s="496" t="str">
        <f>$A27</f>
        <v>T III +V a</v>
      </c>
      <c r="B93" s="580">
        <f>$V27</f>
        <v>0</v>
      </c>
      <c r="C93" s="657">
        <f>$AC27</f>
        <v>0</v>
      </c>
      <c r="D93" s="658" t="e">
        <f>0.685*(31*B93+C93)/C93</f>
        <v>#DIV/0!</v>
      </c>
      <c r="E93" s="583" t="e">
        <f>LMDOMPLS*D93*M93</f>
        <v>#DIV/0!</v>
      </c>
      <c r="F93" s="584" t="e">
        <f>LMDOMPLS*D93</f>
        <v>#DIV/0!</v>
      </c>
      <c r="G93" s="585" t="e">
        <f>$E93/L93</f>
        <v>#DIV/0!</v>
      </c>
      <c r="H93" s="586" t="e">
        <f>$E93/K93</f>
        <v>#DIV/0!</v>
      </c>
      <c r="I93" s="587" t="e">
        <f>E93*B93*12</f>
        <v>#DIV/0!</v>
      </c>
      <c r="J93" s="588"/>
      <c r="K93" s="659">
        <f>$J27</f>
        <v>0</v>
      </c>
      <c r="L93" s="660">
        <f>$R27</f>
        <v>0</v>
      </c>
      <c r="M93" s="660">
        <f>$U27</f>
        <v>0</v>
      </c>
      <c r="N93" s="591" t="e">
        <f>V93*B93*12</f>
        <v>#DIV/0!</v>
      </c>
      <c r="O93" s="592">
        <f>Z93*B93*12</f>
        <v>0</v>
      </c>
      <c r="P93" s="593" t="e">
        <f>N93+O93</f>
        <v>#DIV/0!</v>
      </c>
      <c r="Q93" s="594" t="e">
        <f>E93/$F$73*$R$73</f>
        <v>#DIV/0!</v>
      </c>
      <c r="R93" s="584" t="e">
        <f>$Q93/M93</f>
        <v>#DIV/0!</v>
      </c>
      <c r="S93" s="661" t="e">
        <f>$Q93/L93</f>
        <v>#DIV/0!</v>
      </c>
      <c r="T93" s="662" t="e">
        <f>$Q93/K93</f>
        <v>#DIV/0!</v>
      </c>
      <c r="U93"/>
      <c r="V93" s="596" t="e">
        <f>Q93</f>
        <v>#DIV/0!</v>
      </c>
      <c r="W93" s="584" t="e">
        <f>$Q93/M93</f>
        <v>#DIV/0!</v>
      </c>
      <c r="X93" s="584" t="e">
        <f>$Q93/L93</f>
        <v>#DIV/0!</v>
      </c>
      <c r="Y93" s="595" t="e">
        <f>$Q93/K93</f>
        <v>#DIV/0!</v>
      </c>
      <c r="Z93" s="597">
        <f>$Z$92*L93</f>
        <v>0</v>
      </c>
      <c r="AA93" s="598" t="e">
        <f>V93+Z93</f>
        <v>#DIV/0!</v>
      </c>
      <c r="AB93" s="599">
        <f t="shared" ref="AB93:AB95" si="94">AC93-Z93</f>
        <v>730</v>
      </c>
      <c r="AC93" s="599">
        <f>IF(TYPE3="PLS",VLOOKUP(A93,BASELOYERMAX,4),"")</f>
        <v>730</v>
      </c>
      <c r="AD93" s="599" t="e">
        <f>IF((V93&gt;AB93),(AB93*B93),(V93*B93))</f>
        <v>#DIV/0!</v>
      </c>
      <c r="AE93" s="599" t="e">
        <f t="shared" ref="AE93:AE95" si="95">IF((AB93-V93)&gt;0,0,(AB93-V93))</f>
        <v>#DIV/0!</v>
      </c>
      <c r="AF93" s="601"/>
      <c r="AG93" s="602"/>
      <c r="AI93"/>
      <c r="AJ93"/>
      <c r="AK93"/>
      <c r="AL93"/>
      <c r="AM93"/>
    </row>
    <row r="94" spans="1:39" ht="15.95" customHeight="1" outlineLevel="1">
      <c r="A94" s="496" t="str">
        <f>$A28</f>
        <v>T IV + V a</v>
      </c>
      <c r="B94" s="580">
        <f>$V28</f>
        <v>0</v>
      </c>
      <c r="C94" s="657">
        <f>$AC28</f>
        <v>0</v>
      </c>
      <c r="D94" s="658" t="e">
        <f t="shared" ref="D94:D95" si="96">0.685*(31*B94+C94)/C94</f>
        <v>#DIV/0!</v>
      </c>
      <c r="E94" s="583" t="e">
        <f>LMDOMPLS*D94*M94</f>
        <v>#DIV/0!</v>
      </c>
      <c r="F94" s="584" t="e">
        <f>LMDOMPLS*D94</f>
        <v>#DIV/0!</v>
      </c>
      <c r="G94" s="585" t="e">
        <f t="shared" ref="G94:G95" si="97">$E94/L94</f>
        <v>#DIV/0!</v>
      </c>
      <c r="H94" s="586" t="e">
        <f t="shared" ref="H94:H95" si="98">$E94/K94</f>
        <v>#DIV/0!</v>
      </c>
      <c r="I94" s="587" t="e">
        <f t="shared" ref="I94:I95" si="99">E94*B94*12</f>
        <v>#DIV/0!</v>
      </c>
      <c r="J94" s="588"/>
      <c r="K94" s="659">
        <f>$J28</f>
        <v>0</v>
      </c>
      <c r="L94" s="660">
        <f>$R28</f>
        <v>0</v>
      </c>
      <c r="M94" s="660">
        <f>$U28</f>
        <v>0</v>
      </c>
      <c r="N94" s="591" t="e">
        <f t="shared" ref="N94:N95" si="100">V94*B94*12</f>
        <v>#DIV/0!</v>
      </c>
      <c r="O94" s="592">
        <f t="shared" ref="O94:O95" si="101">Z94*B94*12</f>
        <v>0</v>
      </c>
      <c r="P94" s="593" t="e">
        <f t="shared" ref="P94:P95" si="102">N94+O94</f>
        <v>#DIV/0!</v>
      </c>
      <c r="Q94" s="594" t="e">
        <f>E94/$F$73*$R$73</f>
        <v>#DIV/0!</v>
      </c>
      <c r="R94" s="584" t="e">
        <f t="shared" ref="R94:R95" si="103">$Q94/M94</f>
        <v>#DIV/0!</v>
      </c>
      <c r="S94" s="661" t="e">
        <f t="shared" ref="S94:S95" si="104">$Q94/L94</f>
        <v>#DIV/0!</v>
      </c>
      <c r="T94" s="662" t="e">
        <f t="shared" ref="T94:T95" si="105">$Q94/K94</f>
        <v>#DIV/0!</v>
      </c>
      <c r="U94"/>
      <c r="V94" s="596" t="e">
        <f t="shared" ref="V94:V95" si="106">Q94</f>
        <v>#DIV/0!</v>
      </c>
      <c r="W94" s="584" t="e">
        <f t="shared" ref="W94:W95" si="107">$Q94/M94</f>
        <v>#DIV/0!</v>
      </c>
      <c r="X94" s="584" t="e">
        <f t="shared" ref="X94:X95" si="108">$Q94/L94</f>
        <v>#DIV/0!</v>
      </c>
      <c r="Y94" s="595" t="e">
        <f t="shared" ref="Y94:Y95" si="109">$Q94/K94</f>
        <v>#DIV/0!</v>
      </c>
      <c r="Z94" s="597">
        <f t="shared" ref="Z94:Z95" si="110">$Z$92*L94</f>
        <v>0</v>
      </c>
      <c r="AA94" s="598" t="e">
        <f>V94+Z94</f>
        <v>#DIV/0!</v>
      </c>
      <c r="AB94" s="599">
        <f t="shared" si="94"/>
        <v>830</v>
      </c>
      <c r="AC94" s="599">
        <f>IF(TYPE3="PLS",VLOOKUP(A94,BASELOYERMAX,4),"")</f>
        <v>830</v>
      </c>
      <c r="AD94" s="599" t="e">
        <f t="shared" ref="AD94:AD95" si="111">IF((V94&gt;AB94),(AB94*B94),(V94*B94))</f>
        <v>#DIV/0!</v>
      </c>
      <c r="AE94" s="599" t="e">
        <f t="shared" si="95"/>
        <v>#DIV/0!</v>
      </c>
      <c r="AF94" s="601"/>
      <c r="AG94" s="602"/>
      <c r="AI94"/>
      <c r="AJ94"/>
      <c r="AK94"/>
      <c r="AL94"/>
      <c r="AM94"/>
    </row>
    <row r="95" spans="1:39" ht="15.95" customHeight="1" outlineLevel="1">
      <c r="A95" s="496" t="str">
        <f>$A29</f>
        <v>T V +V a</v>
      </c>
      <c r="B95" s="580">
        <f>$V29</f>
        <v>0</v>
      </c>
      <c r="C95" s="657">
        <f>$AC29</f>
        <v>0</v>
      </c>
      <c r="D95" s="658" t="e">
        <f t="shared" si="96"/>
        <v>#DIV/0!</v>
      </c>
      <c r="E95" s="583" t="e">
        <f>LMDOMPLS*D95*M95</f>
        <v>#DIV/0!</v>
      </c>
      <c r="F95" s="584" t="e">
        <f>LMDOMPLS*D95</f>
        <v>#DIV/0!</v>
      </c>
      <c r="G95" s="585" t="e">
        <f t="shared" si="97"/>
        <v>#DIV/0!</v>
      </c>
      <c r="H95" s="586" t="e">
        <f t="shared" si="98"/>
        <v>#DIV/0!</v>
      </c>
      <c r="I95" s="587" t="e">
        <f t="shared" si="99"/>
        <v>#DIV/0!</v>
      </c>
      <c r="J95" s="588"/>
      <c r="K95" s="659">
        <f>$J29</f>
        <v>0</v>
      </c>
      <c r="L95" s="660">
        <f>$R29</f>
        <v>0</v>
      </c>
      <c r="M95" s="660">
        <f>$U29</f>
        <v>0</v>
      </c>
      <c r="N95" s="591" t="e">
        <f t="shared" si="100"/>
        <v>#DIV/0!</v>
      </c>
      <c r="O95" s="592">
        <f t="shared" si="101"/>
        <v>0</v>
      </c>
      <c r="P95" s="593" t="e">
        <f t="shared" si="102"/>
        <v>#DIV/0!</v>
      </c>
      <c r="Q95" s="594" t="e">
        <f>E95/$F$73*$R$73</f>
        <v>#DIV/0!</v>
      </c>
      <c r="R95" s="584" t="e">
        <f t="shared" si="103"/>
        <v>#DIV/0!</v>
      </c>
      <c r="S95" s="661" t="e">
        <f t="shared" si="104"/>
        <v>#DIV/0!</v>
      </c>
      <c r="T95" s="662" t="e">
        <f t="shared" si="105"/>
        <v>#DIV/0!</v>
      </c>
      <c r="U95"/>
      <c r="V95" s="596" t="e">
        <f t="shared" si="106"/>
        <v>#DIV/0!</v>
      </c>
      <c r="W95" s="584" t="e">
        <f t="shared" si="107"/>
        <v>#DIV/0!</v>
      </c>
      <c r="X95" s="584" t="e">
        <f t="shared" si="108"/>
        <v>#DIV/0!</v>
      </c>
      <c r="Y95" s="595" t="e">
        <f t="shared" si="109"/>
        <v>#DIV/0!</v>
      </c>
      <c r="Z95" s="597">
        <f t="shared" si="110"/>
        <v>0</v>
      </c>
      <c r="AA95" s="598" t="e">
        <f t="shared" ref="AA95" si="112">V95+Z95</f>
        <v>#DIV/0!</v>
      </c>
      <c r="AB95" s="599">
        <f t="shared" si="94"/>
        <v>930</v>
      </c>
      <c r="AC95" s="599">
        <f>IF(TYPE3="PLS",VLOOKUP(A95,BASELOYERMAX,4),"")</f>
        <v>930</v>
      </c>
      <c r="AD95" s="599" t="e">
        <f t="shared" si="111"/>
        <v>#DIV/0!</v>
      </c>
      <c r="AE95" s="599" t="e">
        <f t="shared" si="95"/>
        <v>#DIV/0!</v>
      </c>
      <c r="AF95" s="601"/>
      <c r="AG95" s="602"/>
      <c r="AI95"/>
      <c r="AJ95"/>
      <c r="AK95"/>
      <c r="AL95"/>
      <c r="AM95"/>
    </row>
    <row r="96" spans="1:39" ht="15.95" customHeight="1">
      <c r="A96" s="603" t="s">
        <v>205</v>
      </c>
      <c r="B96" s="604">
        <f>SUM(B93:B95)</f>
        <v>0</v>
      </c>
      <c r="C96" s="663">
        <f>SUM(C93:C95)</f>
        <v>0</v>
      </c>
      <c r="D96" s="606" t="e">
        <f>0.685*(31*B96+C96)/C96</f>
        <v>#DIV/0!</v>
      </c>
      <c r="E96" s="607" t="e">
        <f>LMDOMPLS*D96*M96</f>
        <v>#DIV/0!</v>
      </c>
      <c r="F96" s="608" t="e">
        <f>LMDOMPLS*D96</f>
        <v>#DIV/0!</v>
      </c>
      <c r="G96" s="609" t="e">
        <f>$E96/L96</f>
        <v>#DIV/0!</v>
      </c>
      <c r="H96" s="610" t="e">
        <f>$E96/K96</f>
        <v>#DIV/0!</v>
      </c>
      <c r="I96" s="611" t="e">
        <f>SUM(I93:I95)</f>
        <v>#DIV/0!</v>
      </c>
      <c r="J96" s="612"/>
      <c r="K96" s="664" t="e">
        <f>SH.LLTS/B96</f>
        <v>#DIV/0!</v>
      </c>
      <c r="L96" s="665" t="e">
        <f>SU.LLTS/B96</f>
        <v>#DIV/0!</v>
      </c>
      <c r="M96" s="666" t="e">
        <f>SF.LLTS/B96</f>
        <v>#DIV/0!</v>
      </c>
      <c r="N96" s="616" t="e">
        <f>SUM(N93:N95)</f>
        <v>#DIV/0!</v>
      </c>
      <c r="O96" s="617">
        <f>SUM(O93:O95)</f>
        <v>0</v>
      </c>
      <c r="P96" s="618" t="e">
        <f>SUM(P93:P95)</f>
        <v>#DIV/0!</v>
      </c>
      <c r="Q96" s="619" t="e">
        <f>E96/$F$73*$R$73</f>
        <v>#DIV/0!</v>
      </c>
      <c r="R96" s="620" t="e">
        <f>$Q96/M96</f>
        <v>#DIV/0!</v>
      </c>
      <c r="S96" s="609" t="e">
        <f>$Q96/L96</f>
        <v>#DIV/0!</v>
      </c>
      <c r="T96" s="621" t="e">
        <f>$Q96/K96</f>
        <v>#DIV/0!</v>
      </c>
      <c r="U96" s="667"/>
      <c r="V96" s="622" t="e">
        <f>Y97/12/B96</f>
        <v>#DIV/0!</v>
      </c>
      <c r="W96" s="620" t="e">
        <f>$Q96/M96</f>
        <v>#DIV/0!</v>
      </c>
      <c r="X96" s="609" t="e">
        <f>$Q96/L96</f>
        <v>#DIV/0!</v>
      </c>
      <c r="Y96" s="610" t="e">
        <f>$Q96/K96</f>
        <v>#DIV/0!</v>
      </c>
      <c r="Z96" s="623" t="e">
        <f t="shared" ref="Z96" si="113">$Z$84*L96</f>
        <v>#DIV/0!</v>
      </c>
      <c r="AA96" s="624" t="e">
        <f>V96+Z96</f>
        <v>#DIV/0!</v>
      </c>
      <c r="AB96" s="625"/>
      <c r="AC96" s="625"/>
      <c r="AD96" s="625"/>
      <c r="AE96" s="625"/>
      <c r="AF96" s="626"/>
      <c r="AG96" s="627"/>
      <c r="AI96"/>
      <c r="AJ96"/>
      <c r="AK96"/>
      <c r="AL96"/>
      <c r="AM96"/>
    </row>
    <row r="97" spans="1:39" ht="15.95" customHeight="1" thickBot="1">
      <c r="A97" s="628"/>
      <c r="B97" s="207"/>
      <c r="C97" s="629">
        <f>SF.PLS-C96</f>
        <v>0</v>
      </c>
      <c r="D97" s="207"/>
      <c r="E97" s="631" t="s">
        <v>206</v>
      </c>
      <c r="F97" s="668" t="e">
        <f>LP_PLS*(1+AE97)</f>
        <v>#DIV/0!</v>
      </c>
      <c r="G97" s="207"/>
      <c r="H97" s="634" t="s">
        <v>207</v>
      </c>
      <c r="I97" s="669" t="e">
        <f>(F96*SF.PLS*12)</f>
        <v>#DIV/0!</v>
      </c>
      <c r="J97" s="669"/>
      <c r="K97" s="670"/>
      <c r="L97" s="670"/>
      <c r="M97" s="635"/>
      <c r="N97" s="636"/>
      <c r="O97" s="636"/>
      <c r="P97" s="636"/>
      <c r="Q97" s="669"/>
      <c r="R97" s="207"/>
      <c r="S97" s="634" t="s">
        <v>207</v>
      </c>
      <c r="T97" s="669" t="e">
        <f>I96/$F$73*$R$73</f>
        <v>#DIV/0!</v>
      </c>
      <c r="U97" s="637"/>
      <c r="V97" s="669"/>
      <c r="W97" s="207"/>
      <c r="X97" s="634" t="s">
        <v>207</v>
      </c>
      <c r="Y97" s="669" t="e">
        <f>N96</f>
        <v>#DIV/0!</v>
      </c>
      <c r="Z97" s="669"/>
      <c r="AA97" s="669"/>
      <c r="AB97" s="671"/>
      <c r="AC97" s="640" t="s">
        <v>208</v>
      </c>
      <c r="AD97" s="671" t="e">
        <f>SUM(AD93:AD95)*12</f>
        <v>#DIV/0!</v>
      </c>
      <c r="AE97" s="642" t="e">
        <f>(AD97-T97)/Y97</f>
        <v>#DIV/0!</v>
      </c>
      <c r="AF97" s="669"/>
      <c r="AG97" s="672"/>
      <c r="AI97"/>
      <c r="AJ97"/>
      <c r="AK97"/>
      <c r="AL97"/>
      <c r="AM97"/>
    </row>
    <row r="98" spans="1:39" ht="15.95" customHeight="1">
      <c r="A98" s="644" t="s">
        <v>72</v>
      </c>
      <c r="B98" s="510"/>
      <c r="C98" s="645"/>
      <c r="D98" s="646"/>
      <c r="E98" s="647"/>
      <c r="F98" s="561"/>
      <c r="G98" s="562"/>
      <c r="H98" s="563"/>
      <c r="I98" s="564"/>
      <c r="J98" s="648"/>
      <c r="K98" s="649"/>
      <c r="L98" s="650"/>
      <c r="M98" s="650"/>
      <c r="N98" s="568"/>
      <c r="O98" s="569"/>
      <c r="P98" s="570"/>
      <c r="Q98" s="651"/>
      <c r="R98" s="561"/>
      <c r="S98" s="562"/>
      <c r="T98" s="652"/>
      <c r="U98"/>
      <c r="V98" s="653"/>
      <c r="W98" s="574"/>
      <c r="X98" s="562"/>
      <c r="Y98" s="10"/>
      <c r="Z98" s="654"/>
      <c r="AA98" s="655"/>
      <c r="AB98" s="673"/>
      <c r="AC98" s="673"/>
      <c r="AD98" s="673"/>
      <c r="AE98" s="673"/>
      <c r="AF98" s="578"/>
      <c r="AG98" s="579"/>
      <c r="AI98"/>
      <c r="AJ98"/>
      <c r="AK98"/>
      <c r="AL98"/>
      <c r="AM98"/>
    </row>
    <row r="99" spans="1:39" ht="15.95" customHeight="1" outlineLevel="1">
      <c r="A99" s="496" t="str">
        <f>+A33</f>
        <v>COMMERCE 1</v>
      </c>
      <c r="B99" s="580">
        <f>+V33</f>
        <v>0</v>
      </c>
      <c r="C99" s="657">
        <f>+AC33</f>
        <v>0</v>
      </c>
      <c r="D99" s="582"/>
      <c r="E99" s="583"/>
      <c r="F99" s="584"/>
      <c r="G99" s="585"/>
      <c r="H99" s="586"/>
      <c r="I99" s="587"/>
      <c r="J99" s="588"/>
      <c r="K99" s="589"/>
      <c r="L99" s="590"/>
      <c r="M99" s="590"/>
      <c r="N99" s="591"/>
      <c r="O99" s="592"/>
      <c r="P99" s="593"/>
      <c r="Q99" s="594"/>
      <c r="R99" s="584"/>
      <c r="S99" s="584"/>
      <c r="T99" s="662"/>
      <c r="U99"/>
      <c r="V99" s="596"/>
      <c r="W99" s="584"/>
      <c r="X99" s="584"/>
      <c r="Y99" s="595"/>
      <c r="Z99" s="597"/>
      <c r="AA99" s="598"/>
      <c r="AB99" s="674"/>
      <c r="AC99" s="674"/>
      <c r="AD99" s="674"/>
      <c r="AE99" s="674"/>
      <c r="AF99" s="601"/>
      <c r="AG99" s="602"/>
      <c r="AI99"/>
      <c r="AJ99"/>
      <c r="AK99"/>
      <c r="AL99"/>
      <c r="AM99"/>
    </row>
    <row r="100" spans="1:39" ht="15.95" customHeight="1" outlineLevel="1">
      <c r="A100" s="496" t="str">
        <f>+A34</f>
        <v>COMMERCE 2</v>
      </c>
      <c r="B100" s="580">
        <f>+V34</f>
        <v>0</v>
      </c>
      <c r="C100" s="657">
        <f>+AC34</f>
        <v>0</v>
      </c>
      <c r="D100" s="582"/>
      <c r="E100" s="583"/>
      <c r="F100" s="584"/>
      <c r="G100" s="585"/>
      <c r="H100" s="586"/>
      <c r="I100" s="587"/>
      <c r="J100" s="588"/>
      <c r="K100" s="589"/>
      <c r="L100" s="590"/>
      <c r="M100" s="590"/>
      <c r="N100" s="591"/>
      <c r="O100" s="592"/>
      <c r="P100" s="593"/>
      <c r="Q100" s="594"/>
      <c r="R100" s="584"/>
      <c r="S100" s="584"/>
      <c r="T100" s="662"/>
      <c r="U100"/>
      <c r="V100" s="596"/>
      <c r="W100" s="584"/>
      <c r="X100" s="584"/>
      <c r="Y100" s="595"/>
      <c r="Z100" s="597"/>
      <c r="AA100" s="598"/>
      <c r="AB100" s="674"/>
      <c r="AC100" s="674"/>
      <c r="AD100" s="674"/>
      <c r="AE100" s="674"/>
      <c r="AF100" s="601"/>
      <c r="AG100" s="602"/>
      <c r="AI100"/>
      <c r="AJ100"/>
      <c r="AK100"/>
      <c r="AL100"/>
      <c r="AM100"/>
    </row>
    <row r="101" spans="1:39" ht="15.95" customHeight="1" outlineLevel="1">
      <c r="A101" s="496" t="str">
        <f>+A35</f>
        <v>COMMERCE 3</v>
      </c>
      <c r="B101" s="580">
        <f>+V35</f>
        <v>0</v>
      </c>
      <c r="C101" s="657">
        <f>+AC35</f>
        <v>0</v>
      </c>
      <c r="D101" s="582"/>
      <c r="E101" s="583"/>
      <c r="F101" s="584"/>
      <c r="G101" s="585"/>
      <c r="H101" s="586"/>
      <c r="I101" s="587"/>
      <c r="J101" s="588"/>
      <c r="K101" s="589"/>
      <c r="L101" s="590"/>
      <c r="M101" s="590"/>
      <c r="N101" s="591"/>
      <c r="O101" s="592"/>
      <c r="P101" s="593"/>
      <c r="Q101" s="594"/>
      <c r="R101" s="584"/>
      <c r="S101" s="584"/>
      <c r="T101" s="662"/>
      <c r="U101"/>
      <c r="V101" s="596"/>
      <c r="W101" s="584"/>
      <c r="X101" s="584"/>
      <c r="Y101" s="595"/>
      <c r="Z101" s="597"/>
      <c r="AA101" s="598"/>
      <c r="AB101" s="674"/>
      <c r="AC101" s="674"/>
      <c r="AD101" s="674"/>
      <c r="AE101" s="674"/>
      <c r="AF101" s="601"/>
      <c r="AG101" s="602"/>
      <c r="AI101"/>
      <c r="AJ101"/>
      <c r="AK101"/>
      <c r="AL101"/>
      <c r="AM101"/>
    </row>
    <row r="102" spans="1:39" ht="15.95" customHeight="1" outlineLevel="1">
      <c r="A102" s="496" t="str">
        <f>+A36</f>
        <v>COMMERCE 4</v>
      </c>
      <c r="B102" s="580">
        <f>+V36</f>
        <v>0</v>
      </c>
      <c r="C102" s="657">
        <f>+AC36</f>
        <v>0</v>
      </c>
      <c r="D102" s="582"/>
      <c r="E102" s="583"/>
      <c r="F102" s="584"/>
      <c r="G102" s="585"/>
      <c r="H102" s="586"/>
      <c r="I102" s="587"/>
      <c r="J102" s="588"/>
      <c r="K102" s="589"/>
      <c r="L102" s="590"/>
      <c r="M102" s="590"/>
      <c r="N102" s="591"/>
      <c r="O102" s="592"/>
      <c r="P102" s="593"/>
      <c r="Q102" s="594"/>
      <c r="R102" s="584"/>
      <c r="S102" s="584"/>
      <c r="T102" s="675"/>
      <c r="U102"/>
      <c r="V102" s="596"/>
      <c r="W102" s="584"/>
      <c r="X102" s="584"/>
      <c r="Y102" s="595"/>
      <c r="Z102" s="597"/>
      <c r="AA102" s="598"/>
      <c r="AB102" s="674"/>
      <c r="AC102" s="674"/>
      <c r="AD102" s="674"/>
      <c r="AE102" s="674"/>
      <c r="AF102" s="601"/>
      <c r="AG102" s="602"/>
      <c r="AI102"/>
      <c r="AJ102"/>
      <c r="AK102"/>
      <c r="AL102"/>
      <c r="AM102"/>
    </row>
    <row r="103" spans="1:39" ht="15.95" customHeight="1">
      <c r="A103" s="603"/>
      <c r="B103" s="604">
        <f>SUM(B99:B102)</f>
        <v>0</v>
      </c>
      <c r="C103" s="663">
        <f>SUM(C99:C102)</f>
        <v>0</v>
      </c>
      <c r="D103" s="676"/>
      <c r="E103" s="607"/>
      <c r="F103" s="620"/>
      <c r="G103" s="609"/>
      <c r="H103" s="610"/>
      <c r="I103" s="611"/>
      <c r="J103" s="612"/>
      <c r="K103" s="613"/>
      <c r="L103" s="614"/>
      <c r="M103" s="615"/>
      <c r="N103" s="616"/>
      <c r="O103" s="617"/>
      <c r="P103" s="618"/>
      <c r="Q103" s="619"/>
      <c r="R103" s="620"/>
      <c r="S103" s="609"/>
      <c r="T103" s="621"/>
      <c r="U103" s="667"/>
      <c r="V103" s="622"/>
      <c r="W103" s="620"/>
      <c r="X103" s="609"/>
      <c r="Y103" s="610"/>
      <c r="Z103" s="623"/>
      <c r="AA103" s="624"/>
      <c r="AB103" s="677"/>
      <c r="AC103" s="677"/>
      <c r="AD103" s="677"/>
      <c r="AE103" s="677"/>
      <c r="AF103" s="626"/>
      <c r="AG103" s="627"/>
      <c r="AI103"/>
      <c r="AJ103"/>
      <c r="AK103"/>
      <c r="AL103"/>
      <c r="AM103"/>
    </row>
    <row r="104" spans="1:39" ht="15.95" customHeight="1" thickBot="1">
      <c r="A104" s="678"/>
      <c r="B104" s="679"/>
      <c r="C104" s="629"/>
      <c r="D104" s="679"/>
      <c r="E104" s="680"/>
      <c r="F104" s="679"/>
      <c r="G104" s="679"/>
      <c r="H104" s="681"/>
      <c r="I104" s="680"/>
      <c r="J104" s="680"/>
      <c r="K104" s="682"/>
      <c r="L104" s="682"/>
      <c r="M104" s="683"/>
      <c r="N104" s="684"/>
      <c r="O104" s="684"/>
      <c r="P104" s="684"/>
      <c r="Q104" s="680"/>
      <c r="R104" s="679"/>
      <c r="S104" s="681"/>
      <c r="T104" s="680"/>
      <c r="U104" s="637"/>
      <c r="V104" s="680"/>
      <c r="W104" s="679"/>
      <c r="X104" s="681"/>
      <c r="Y104" s="680"/>
      <c r="Z104" s="680"/>
      <c r="AA104" s="680"/>
      <c r="AB104" s="680"/>
      <c r="AC104" s="680"/>
      <c r="AD104" s="680"/>
      <c r="AE104" s="680"/>
      <c r="AF104" s="680"/>
      <c r="AG104" s="685"/>
      <c r="AI104"/>
      <c r="AJ104"/>
      <c r="AK104"/>
      <c r="AL104"/>
      <c r="AM104"/>
    </row>
    <row r="105" spans="1:39" ht="15.95" customHeight="1" thickBot="1">
      <c r="A105" s="686" t="s">
        <v>0</v>
      </c>
      <c r="B105" s="687">
        <f>B82+B90+B103</f>
        <v>35</v>
      </c>
      <c r="C105" s="688">
        <f>C82+C90+C103</f>
        <v>563.5</v>
      </c>
      <c r="D105" s="689">
        <f>0.685*(31*B105+C105)/C105</f>
        <v>2.0039440993788822</v>
      </c>
      <c r="E105" s="690" t="e">
        <f>I105/12/B105</f>
        <v>#DIV/0!</v>
      </c>
      <c r="F105" s="691" t="e">
        <f>I105/12/SF.T</f>
        <v>#DIV/0!</v>
      </c>
      <c r="G105" s="692" t="e">
        <f>E105/L105</f>
        <v>#DIV/0!</v>
      </c>
      <c r="H105" s="693" t="e">
        <f>E105/K105</f>
        <v>#DIV/0!</v>
      </c>
      <c r="I105" s="694" t="e">
        <f>I82+I90+I103</f>
        <v>#DIV/0!</v>
      </c>
      <c r="J105" s="695"/>
      <c r="K105" s="696">
        <f>SH.T/B105</f>
        <v>12.171428571428571</v>
      </c>
      <c r="L105" s="697">
        <f>SU.T/B105</f>
        <v>12.171428571428571</v>
      </c>
      <c r="M105" s="697">
        <f>SF.T/B105</f>
        <v>16.100000000000001</v>
      </c>
      <c r="N105" s="698" t="e">
        <f>N82+N90+N103</f>
        <v>#DIV/0!</v>
      </c>
      <c r="O105" s="699">
        <f>O82+O90+O103</f>
        <v>6390</v>
      </c>
      <c r="P105" s="700" t="e">
        <f>P82+P90+P103</f>
        <v>#DIV/0!</v>
      </c>
      <c r="Q105" s="701" t="e">
        <f>E105/$F$73*$R$73</f>
        <v>#DIV/0!</v>
      </c>
      <c r="R105" s="691" t="e">
        <f>$Q105/M105</f>
        <v>#DIV/0!</v>
      </c>
      <c r="S105" s="702" t="e">
        <f>$Q105/L105</f>
        <v>#DIV/0!</v>
      </c>
      <c r="T105" s="703" t="e">
        <f>$Q105/K105</f>
        <v>#DIV/0!</v>
      </c>
      <c r="U105"/>
      <c r="V105" s="704" t="e">
        <f>Y106/12/B105</f>
        <v>#DIV/0!</v>
      </c>
      <c r="W105" s="705" t="e">
        <f>$Q105/M105</f>
        <v>#DIV/0!</v>
      </c>
      <c r="X105" s="692" t="e">
        <f>$Q105/L105</f>
        <v>#DIV/0!</v>
      </c>
      <c r="Y105" s="706" t="e">
        <f>$Q105/K105</f>
        <v>#DIV/0!</v>
      </c>
      <c r="Z105" s="707">
        <f>O105/12/B105</f>
        <v>15.214285714285714</v>
      </c>
      <c r="AA105" s="703" t="e">
        <f>P105/12/B105</f>
        <v>#DIV/0!</v>
      </c>
      <c r="AB105" s="707"/>
      <c r="AC105" s="707"/>
      <c r="AD105" s="707"/>
      <c r="AE105" s="707"/>
      <c r="AF105" s="708"/>
      <c r="AG105" s="709"/>
      <c r="AI105"/>
      <c r="AJ105"/>
      <c r="AK105"/>
      <c r="AL105"/>
      <c r="AM105"/>
    </row>
    <row r="106" spans="1:39" ht="15.95" customHeight="1">
      <c r="A106" s="710" t="s">
        <v>209</v>
      </c>
      <c r="B106" s="711">
        <f>Nbre_Total-B105</f>
        <v>0</v>
      </c>
      <c r="C106" s="712">
        <f>SF.T-C105</f>
        <v>0</v>
      </c>
      <c r="D106" s="711"/>
      <c r="E106" s="713"/>
      <c r="G106" s="714"/>
      <c r="H106" s="715" t="s">
        <v>207</v>
      </c>
      <c r="I106" s="716" t="e">
        <f>F105*SF.T*12</f>
        <v>#DIV/0!</v>
      </c>
      <c r="J106" s="716"/>
      <c r="K106" s="717"/>
      <c r="L106" s="717"/>
      <c r="M106" s="717"/>
      <c r="N106" s="375"/>
      <c r="O106" s="375"/>
      <c r="P106" s="375"/>
      <c r="Q106" s="718"/>
      <c r="R106" s="588"/>
      <c r="S106" s="715" t="s">
        <v>207</v>
      </c>
      <c r="T106" s="716" t="e">
        <f>T83+T91</f>
        <v>#DIV/0!</v>
      </c>
      <c r="U106" s="479"/>
      <c r="V106" s="718"/>
      <c r="W106" s="588"/>
      <c r="X106" s="715" t="s">
        <v>207</v>
      </c>
      <c r="Y106" s="716" t="e">
        <f>Y83+Y91+Y103</f>
        <v>#DIV/0!</v>
      </c>
      <c r="AA106"/>
      <c r="AB106"/>
      <c r="AG106" s="369"/>
      <c r="AI106"/>
      <c r="AJ106"/>
      <c r="AK106"/>
      <c r="AL106"/>
      <c r="AM106"/>
    </row>
    <row r="107" spans="1:39" ht="15.95" customHeight="1">
      <c r="A107" s="279"/>
      <c r="B107" s="282"/>
      <c r="C107" s="283"/>
      <c r="D107" s="283"/>
      <c r="E107" s="284"/>
      <c r="F107" s="719"/>
      <c r="G107" s="719"/>
      <c r="H107" s="720"/>
      <c r="I107" s="719"/>
      <c r="J107" s="719"/>
      <c r="K107" s="717"/>
      <c r="L107" s="717"/>
      <c r="M107" s="717"/>
      <c r="N107" s="435"/>
      <c r="O107" s="435"/>
      <c r="P107" s="435"/>
      <c r="Q107" s="721"/>
      <c r="R107" s="719"/>
      <c r="S107" s="722"/>
      <c r="T107" s="723" t="e">
        <f>(I106/$F$73*$R$73)-T106</f>
        <v>#DIV/0!</v>
      </c>
      <c r="U107" s="724"/>
      <c r="V107" s="725"/>
      <c r="W107" s="726"/>
      <c r="X107" s="726"/>
      <c r="Y107" s="724"/>
      <c r="Z107" s="726"/>
      <c r="AA107" s="724"/>
      <c r="AB107" s="724"/>
      <c r="AC107" s="724"/>
      <c r="AD107" s="724"/>
      <c r="AE107" s="724"/>
      <c r="AF107" s="726"/>
      <c r="AG107" s="727"/>
      <c r="AI107"/>
      <c r="AJ107"/>
      <c r="AK107"/>
      <c r="AL107"/>
      <c r="AM107"/>
    </row>
    <row r="108" spans="1:39" ht="15.95" customHeight="1" thickBot="1">
      <c r="A108" s="728"/>
      <c r="B108" s="729"/>
      <c r="C108" s="730"/>
      <c r="D108" s="730"/>
      <c r="E108" s="731"/>
      <c r="F108" s="731"/>
      <c r="G108" s="731"/>
      <c r="H108" s="731"/>
      <c r="I108" s="730"/>
      <c r="J108" s="730"/>
      <c r="K108" s="730"/>
      <c r="L108" s="730"/>
      <c r="M108" s="730"/>
      <c r="N108" s="730"/>
      <c r="O108" s="730"/>
      <c r="P108" s="730"/>
      <c r="Q108" s="730"/>
      <c r="R108" s="730"/>
      <c r="S108" s="730"/>
      <c r="T108" s="730"/>
      <c r="U108" s="731"/>
      <c r="V108" s="731"/>
      <c r="W108" s="731"/>
      <c r="X108" s="731"/>
      <c r="Y108" s="731"/>
      <c r="Z108" s="731"/>
      <c r="AA108" s="731"/>
      <c r="AB108" s="731"/>
      <c r="AC108" s="731"/>
      <c r="AD108" s="731"/>
      <c r="AE108" s="731"/>
      <c r="AF108" s="731"/>
      <c r="AG108" s="732"/>
      <c r="AI108"/>
      <c r="AJ108"/>
      <c r="AK108"/>
      <c r="AL108"/>
      <c r="AM108"/>
    </row>
    <row r="109" spans="1:39">
      <c r="A109" s="11"/>
      <c r="B109" s="308"/>
      <c r="D109" s="11"/>
      <c r="G109" s="11"/>
      <c r="H109" s="11"/>
      <c r="I109" s="11"/>
      <c r="P109" s="11"/>
      <c r="U109" s="11"/>
      <c r="V109" s="11"/>
      <c r="W109" s="11"/>
      <c r="X109" s="11"/>
      <c r="AC109" s="11"/>
      <c r="AD109" s="11"/>
      <c r="AE109" s="11"/>
      <c r="AF109" s="11"/>
      <c r="AI109"/>
      <c r="AJ109"/>
      <c r="AK109"/>
      <c r="AL109"/>
    </row>
    <row r="110" spans="1:39" ht="11.25" customHeight="1">
      <c r="A110" s="11"/>
      <c r="B110" s="308"/>
      <c r="D110" s="11" t="s">
        <v>210</v>
      </c>
      <c r="E110" s="11" t="s">
        <v>210</v>
      </c>
      <c r="G110" s="11"/>
      <c r="H110" s="11" t="s">
        <v>210</v>
      </c>
      <c r="I110" s="11"/>
      <c r="P110" s="11"/>
      <c r="U110" s="11"/>
      <c r="V110" s="11"/>
      <c r="W110" s="11"/>
      <c r="X110" s="11"/>
      <c r="AC110" s="11"/>
      <c r="AD110" s="11"/>
      <c r="AE110" s="11"/>
      <c r="AF110" s="11"/>
      <c r="AI110"/>
      <c r="AJ110"/>
      <c r="AK110"/>
      <c r="AL110"/>
    </row>
    <row r="111" spans="1:39">
      <c r="A111" s="11"/>
      <c r="B111" s="308"/>
      <c r="D111" s="11"/>
      <c r="G111" s="11"/>
      <c r="H111" s="11"/>
      <c r="I111" s="11"/>
      <c r="P111" s="11"/>
      <c r="U111" s="11"/>
      <c r="V111" s="11"/>
      <c r="W111" s="11"/>
      <c r="X111" s="11"/>
    </row>
    <row r="112" spans="1:39">
      <c r="A112" s="11"/>
      <c r="B112" s="308"/>
      <c r="D112" s="11"/>
      <c r="G112" s="11"/>
      <c r="H112" s="11"/>
      <c r="I112" s="11"/>
      <c r="P112" s="11"/>
      <c r="U112" s="11"/>
      <c r="V112" s="11"/>
      <c r="W112" s="11"/>
      <c r="X112" s="11"/>
    </row>
    <row r="113" spans="1:24">
      <c r="A113" s="11"/>
      <c r="B113" s="308"/>
      <c r="D113" s="11"/>
      <c r="G113" s="11"/>
      <c r="H113" s="11"/>
      <c r="I113" s="11"/>
      <c r="P113" s="11"/>
      <c r="U113" s="11"/>
      <c r="V113" s="11"/>
      <c r="W113" s="11"/>
      <c r="X113" s="11"/>
    </row>
    <row r="114" spans="1:24">
      <c r="A114" s="11"/>
      <c r="B114" s="308"/>
      <c r="D114" s="11"/>
      <c r="G114" s="11"/>
      <c r="H114" s="11"/>
      <c r="I114" s="11"/>
      <c r="P114" s="11"/>
      <c r="U114" s="11"/>
      <c r="V114" s="11"/>
      <c r="W114" s="11"/>
      <c r="X114" s="11"/>
    </row>
    <row r="115" spans="1:24">
      <c r="A115" s="11"/>
      <c r="B115" s="308"/>
      <c r="C115" s="733" t="s">
        <v>211</v>
      </c>
      <c r="D115" s="734" t="s">
        <v>212</v>
      </c>
      <c r="E115" s="735">
        <v>10</v>
      </c>
      <c r="F115" s="736" t="s">
        <v>213</v>
      </c>
      <c r="G115" s="11"/>
      <c r="H115" s="11"/>
      <c r="I115" s="11"/>
      <c r="P115" s="11"/>
      <c r="U115" s="11"/>
      <c r="V115" s="11"/>
      <c r="W115" s="11"/>
      <c r="X115" s="11"/>
    </row>
    <row r="116" spans="1:24">
      <c r="A116" s="11"/>
      <c r="B116" s="308"/>
      <c r="C116" s="733" t="s">
        <v>214</v>
      </c>
      <c r="D116" s="734" t="s">
        <v>54</v>
      </c>
      <c r="E116" s="735">
        <v>12</v>
      </c>
      <c r="F116" s="736" t="s">
        <v>56</v>
      </c>
      <c r="G116" s="11"/>
      <c r="H116" s="11"/>
      <c r="I116" s="11"/>
      <c r="P116" s="11"/>
      <c r="U116" s="11"/>
      <c r="V116" s="11"/>
      <c r="W116" s="11"/>
      <c r="X116" s="11"/>
    </row>
    <row r="117" spans="1:24">
      <c r="A117" s="11"/>
      <c r="B117" s="308"/>
      <c r="C117" s="733" t="s">
        <v>7</v>
      </c>
      <c r="D117" s="734" t="s">
        <v>54</v>
      </c>
      <c r="E117" s="735">
        <v>12</v>
      </c>
      <c r="F117" s="736" t="s">
        <v>56</v>
      </c>
      <c r="G117" s="11"/>
      <c r="H117" s="11"/>
      <c r="I117" s="11"/>
      <c r="P117" s="11"/>
      <c r="U117" s="11"/>
      <c r="V117" s="11"/>
      <c r="W117" s="11"/>
      <c r="X117" s="11"/>
    </row>
    <row r="118" spans="1:24">
      <c r="A118" s="11"/>
      <c r="B118" s="308"/>
      <c r="C118" s="733" t="s">
        <v>215</v>
      </c>
      <c r="D118" s="734" t="s">
        <v>216</v>
      </c>
      <c r="E118" s="735">
        <v>20</v>
      </c>
      <c r="F118" s="736" t="s">
        <v>217</v>
      </c>
      <c r="G118" s="11"/>
      <c r="H118" s="11"/>
      <c r="I118" s="11"/>
      <c r="P118" s="11"/>
      <c r="U118" s="11"/>
      <c r="V118" s="11"/>
      <c r="W118" s="11"/>
      <c r="X118" s="11"/>
    </row>
    <row r="119" spans="1:24">
      <c r="A119" s="11"/>
      <c r="B119" s="308"/>
      <c r="C119" s="733" t="s">
        <v>8</v>
      </c>
      <c r="D119" s="734" t="s">
        <v>218</v>
      </c>
      <c r="E119" s="735">
        <v>25</v>
      </c>
      <c r="F119" s="736" t="s">
        <v>59</v>
      </c>
      <c r="G119" s="11"/>
      <c r="H119" s="11"/>
      <c r="I119" s="11"/>
      <c r="P119" s="11"/>
      <c r="U119" s="11"/>
      <c r="V119" s="11"/>
      <c r="W119" s="11"/>
      <c r="X119" s="11"/>
    </row>
    <row r="120" spans="1:24">
      <c r="A120" s="11"/>
      <c r="B120" s="308"/>
      <c r="C120" s="733" t="s">
        <v>219</v>
      </c>
      <c r="D120" s="734" t="s">
        <v>218</v>
      </c>
      <c r="E120" s="735">
        <v>30</v>
      </c>
      <c r="F120" s="736" t="s">
        <v>59</v>
      </c>
      <c r="G120" s="11"/>
      <c r="H120" s="11"/>
      <c r="I120" s="11"/>
      <c r="P120" s="11"/>
      <c r="U120" s="11"/>
      <c r="V120" s="11"/>
      <c r="W120" s="11"/>
      <c r="X120" s="11"/>
    </row>
    <row r="121" spans="1:24">
      <c r="A121" s="11"/>
      <c r="B121" s="308"/>
      <c r="C121" s="733" t="s">
        <v>9</v>
      </c>
      <c r="D121" s="734" t="s">
        <v>220</v>
      </c>
      <c r="E121" s="735">
        <v>35</v>
      </c>
      <c r="F121" s="736" t="s">
        <v>62</v>
      </c>
      <c r="G121" s="11"/>
      <c r="H121" s="11"/>
      <c r="I121" s="11"/>
      <c r="P121" s="11"/>
      <c r="U121" s="11"/>
      <c r="V121" s="11"/>
      <c r="W121" s="11"/>
      <c r="X121" s="11"/>
    </row>
    <row r="122" spans="1:24">
      <c r="A122" s="11"/>
      <c r="B122" s="308"/>
      <c r="C122" s="733" t="s">
        <v>221</v>
      </c>
      <c r="D122" s="734" t="s">
        <v>220</v>
      </c>
      <c r="E122" s="735">
        <v>40</v>
      </c>
      <c r="F122" s="736" t="s">
        <v>62</v>
      </c>
      <c r="G122" s="11"/>
      <c r="H122" s="11"/>
      <c r="I122" s="11"/>
      <c r="P122" s="11"/>
      <c r="U122" s="11"/>
      <c r="V122" s="11"/>
      <c r="W122" s="11"/>
      <c r="X122" s="11"/>
    </row>
    <row r="123" spans="1:24">
      <c r="A123" s="11"/>
      <c r="B123" s="308"/>
      <c r="C123" s="733" t="s">
        <v>10</v>
      </c>
      <c r="D123" s="734" t="s">
        <v>222</v>
      </c>
      <c r="E123" s="735">
        <v>45</v>
      </c>
      <c r="F123" s="736" t="s">
        <v>65</v>
      </c>
      <c r="G123" s="11"/>
      <c r="H123" s="11"/>
      <c r="I123" s="11"/>
      <c r="P123" s="11"/>
      <c r="U123" s="11"/>
      <c r="V123" s="11"/>
      <c r="W123" s="11"/>
      <c r="X123" s="11"/>
    </row>
    <row r="124" spans="1:24">
      <c r="A124" s="11"/>
      <c r="B124" s="308"/>
      <c r="C124" s="733" t="s">
        <v>223</v>
      </c>
      <c r="D124" s="734" t="s">
        <v>222</v>
      </c>
      <c r="E124" s="735">
        <v>50</v>
      </c>
      <c r="F124" s="736" t="s">
        <v>65</v>
      </c>
      <c r="G124" s="11"/>
      <c r="H124" s="11"/>
      <c r="I124" s="11"/>
      <c r="P124" s="11"/>
      <c r="U124" s="11"/>
      <c r="V124" s="11"/>
      <c r="W124" s="11"/>
      <c r="X124" s="11"/>
    </row>
    <row r="125" spans="1:24">
      <c r="C125" s="733" t="s">
        <v>11</v>
      </c>
      <c r="D125" s="734" t="s">
        <v>224</v>
      </c>
      <c r="E125" s="735">
        <v>55</v>
      </c>
      <c r="F125" s="736" t="s">
        <v>68</v>
      </c>
    </row>
    <row r="126" spans="1:24">
      <c r="C126" s="733" t="s">
        <v>225</v>
      </c>
      <c r="D126" s="734" t="s">
        <v>224</v>
      </c>
      <c r="E126" s="735">
        <v>60</v>
      </c>
      <c r="F126" s="736" t="s">
        <v>68</v>
      </c>
    </row>
    <row r="127" spans="1:24">
      <c r="C127" s="733" t="s">
        <v>226</v>
      </c>
      <c r="D127" s="734" t="s">
        <v>227</v>
      </c>
      <c r="E127" s="735">
        <v>65</v>
      </c>
      <c r="F127" s="736" t="s">
        <v>228</v>
      </c>
    </row>
  </sheetData>
  <mergeCells count="592">
    <mergeCell ref="AF72:AG72"/>
    <mergeCell ref="N73:P73"/>
    <mergeCell ref="C74:C75"/>
    <mergeCell ref="D74:D75"/>
    <mergeCell ref="E74:H74"/>
    <mergeCell ref="K74:M74"/>
    <mergeCell ref="Q74:T74"/>
    <mergeCell ref="V74:Y74"/>
    <mergeCell ref="T48:T49"/>
    <mergeCell ref="A55:B55"/>
    <mergeCell ref="C55:D55"/>
    <mergeCell ref="W67:X67"/>
    <mergeCell ref="E72:I72"/>
    <mergeCell ref="V72:AA72"/>
    <mergeCell ref="XEC30:XED30"/>
    <mergeCell ref="A37:B37"/>
    <mergeCell ref="A39:B39"/>
    <mergeCell ref="U40:U41"/>
    <mergeCell ref="E43:E45"/>
    <mergeCell ref="H43:H45"/>
    <mergeCell ref="Q43:Q46"/>
    <mergeCell ref="T43:T45"/>
    <mergeCell ref="WXK30:WXL30"/>
    <mergeCell ref="WYN30:WYO30"/>
    <mergeCell ref="WZQ30:WZR30"/>
    <mergeCell ref="XAT30:XAU30"/>
    <mergeCell ref="XBW30:XBX30"/>
    <mergeCell ref="XCZ30:XDA30"/>
    <mergeCell ref="WQS30:WQT30"/>
    <mergeCell ref="WRV30:WRW30"/>
    <mergeCell ref="WSY30:WSZ30"/>
    <mergeCell ref="WUB30:WUC30"/>
    <mergeCell ref="WVE30:WVF30"/>
    <mergeCell ref="WWH30:WWI30"/>
    <mergeCell ref="WKA30:WKB30"/>
    <mergeCell ref="WLD30:WLE30"/>
    <mergeCell ref="WMG30:WMH30"/>
    <mergeCell ref="WNJ30:WNK30"/>
    <mergeCell ref="WOM30:WON30"/>
    <mergeCell ref="WPP30:WPQ30"/>
    <mergeCell ref="WDI30:WDJ30"/>
    <mergeCell ref="WEL30:WEM30"/>
    <mergeCell ref="WFO30:WFP30"/>
    <mergeCell ref="WGR30:WGS30"/>
    <mergeCell ref="WHU30:WHV30"/>
    <mergeCell ref="WIX30:WIY30"/>
    <mergeCell ref="VWQ30:VWR30"/>
    <mergeCell ref="VXT30:VXU30"/>
    <mergeCell ref="VYW30:VYX30"/>
    <mergeCell ref="VZZ30:WAA30"/>
    <mergeCell ref="WBC30:WBD30"/>
    <mergeCell ref="WCF30:WCG30"/>
    <mergeCell ref="VPY30:VPZ30"/>
    <mergeCell ref="VRB30:VRC30"/>
    <mergeCell ref="VSE30:VSF30"/>
    <mergeCell ref="VTH30:VTI30"/>
    <mergeCell ref="VUK30:VUL30"/>
    <mergeCell ref="VVN30:VVO30"/>
    <mergeCell ref="VJG30:VJH30"/>
    <mergeCell ref="VKJ30:VKK30"/>
    <mergeCell ref="VLM30:VLN30"/>
    <mergeCell ref="VMP30:VMQ30"/>
    <mergeCell ref="VNS30:VNT30"/>
    <mergeCell ref="VOV30:VOW30"/>
    <mergeCell ref="VCO30:VCP30"/>
    <mergeCell ref="VDR30:VDS30"/>
    <mergeCell ref="VEU30:VEV30"/>
    <mergeCell ref="VFX30:VFY30"/>
    <mergeCell ref="VHA30:VHB30"/>
    <mergeCell ref="VID30:VIE30"/>
    <mergeCell ref="UVW30:UVX30"/>
    <mergeCell ref="UWZ30:UXA30"/>
    <mergeCell ref="UYC30:UYD30"/>
    <mergeCell ref="UZF30:UZG30"/>
    <mergeCell ref="VAI30:VAJ30"/>
    <mergeCell ref="VBL30:VBM30"/>
    <mergeCell ref="UPE30:UPF30"/>
    <mergeCell ref="UQH30:UQI30"/>
    <mergeCell ref="URK30:URL30"/>
    <mergeCell ref="USN30:USO30"/>
    <mergeCell ref="UTQ30:UTR30"/>
    <mergeCell ref="UUT30:UUU30"/>
    <mergeCell ref="UIM30:UIN30"/>
    <mergeCell ref="UJP30:UJQ30"/>
    <mergeCell ref="UKS30:UKT30"/>
    <mergeCell ref="ULV30:ULW30"/>
    <mergeCell ref="UMY30:UMZ30"/>
    <mergeCell ref="UOB30:UOC30"/>
    <mergeCell ref="UBU30:UBV30"/>
    <mergeCell ref="UCX30:UCY30"/>
    <mergeCell ref="UEA30:UEB30"/>
    <mergeCell ref="UFD30:UFE30"/>
    <mergeCell ref="UGG30:UGH30"/>
    <mergeCell ref="UHJ30:UHK30"/>
    <mergeCell ref="TVC30:TVD30"/>
    <mergeCell ref="TWF30:TWG30"/>
    <mergeCell ref="TXI30:TXJ30"/>
    <mergeCell ref="TYL30:TYM30"/>
    <mergeCell ref="TZO30:TZP30"/>
    <mergeCell ref="UAR30:UAS30"/>
    <mergeCell ref="TOK30:TOL30"/>
    <mergeCell ref="TPN30:TPO30"/>
    <mergeCell ref="TQQ30:TQR30"/>
    <mergeCell ref="TRT30:TRU30"/>
    <mergeCell ref="TSW30:TSX30"/>
    <mergeCell ref="TTZ30:TUA30"/>
    <mergeCell ref="THS30:THT30"/>
    <mergeCell ref="TIV30:TIW30"/>
    <mergeCell ref="TJY30:TJZ30"/>
    <mergeCell ref="TLB30:TLC30"/>
    <mergeCell ref="TME30:TMF30"/>
    <mergeCell ref="TNH30:TNI30"/>
    <mergeCell ref="TBA30:TBB30"/>
    <mergeCell ref="TCD30:TCE30"/>
    <mergeCell ref="TDG30:TDH30"/>
    <mergeCell ref="TEJ30:TEK30"/>
    <mergeCell ref="TFM30:TFN30"/>
    <mergeCell ref="TGP30:TGQ30"/>
    <mergeCell ref="SUI30:SUJ30"/>
    <mergeCell ref="SVL30:SVM30"/>
    <mergeCell ref="SWO30:SWP30"/>
    <mergeCell ref="SXR30:SXS30"/>
    <mergeCell ref="SYU30:SYV30"/>
    <mergeCell ref="SZX30:SZY30"/>
    <mergeCell ref="SNQ30:SNR30"/>
    <mergeCell ref="SOT30:SOU30"/>
    <mergeCell ref="SPW30:SPX30"/>
    <mergeCell ref="SQZ30:SRA30"/>
    <mergeCell ref="SSC30:SSD30"/>
    <mergeCell ref="STF30:STG30"/>
    <mergeCell ref="SGY30:SGZ30"/>
    <mergeCell ref="SIB30:SIC30"/>
    <mergeCell ref="SJE30:SJF30"/>
    <mergeCell ref="SKH30:SKI30"/>
    <mergeCell ref="SLK30:SLL30"/>
    <mergeCell ref="SMN30:SMO30"/>
    <mergeCell ref="SAG30:SAH30"/>
    <mergeCell ref="SBJ30:SBK30"/>
    <mergeCell ref="SCM30:SCN30"/>
    <mergeCell ref="SDP30:SDQ30"/>
    <mergeCell ref="SES30:SET30"/>
    <mergeCell ref="SFV30:SFW30"/>
    <mergeCell ref="RTO30:RTP30"/>
    <mergeCell ref="RUR30:RUS30"/>
    <mergeCell ref="RVU30:RVV30"/>
    <mergeCell ref="RWX30:RWY30"/>
    <mergeCell ref="RYA30:RYB30"/>
    <mergeCell ref="RZD30:RZE30"/>
    <mergeCell ref="RMW30:RMX30"/>
    <mergeCell ref="RNZ30:ROA30"/>
    <mergeCell ref="RPC30:RPD30"/>
    <mergeCell ref="RQF30:RQG30"/>
    <mergeCell ref="RRI30:RRJ30"/>
    <mergeCell ref="RSL30:RSM30"/>
    <mergeCell ref="RGE30:RGF30"/>
    <mergeCell ref="RHH30:RHI30"/>
    <mergeCell ref="RIK30:RIL30"/>
    <mergeCell ref="RJN30:RJO30"/>
    <mergeCell ref="RKQ30:RKR30"/>
    <mergeCell ref="RLT30:RLU30"/>
    <mergeCell ref="QZM30:QZN30"/>
    <mergeCell ref="RAP30:RAQ30"/>
    <mergeCell ref="RBS30:RBT30"/>
    <mergeCell ref="RCV30:RCW30"/>
    <mergeCell ref="RDY30:RDZ30"/>
    <mergeCell ref="RFB30:RFC30"/>
    <mergeCell ref="QSU30:QSV30"/>
    <mergeCell ref="QTX30:QTY30"/>
    <mergeCell ref="QVA30:QVB30"/>
    <mergeCell ref="QWD30:QWE30"/>
    <mergeCell ref="QXG30:QXH30"/>
    <mergeCell ref="QYJ30:QYK30"/>
    <mergeCell ref="QMC30:QMD30"/>
    <mergeCell ref="QNF30:QNG30"/>
    <mergeCell ref="QOI30:QOJ30"/>
    <mergeCell ref="QPL30:QPM30"/>
    <mergeCell ref="QQO30:QQP30"/>
    <mergeCell ref="QRR30:QRS30"/>
    <mergeCell ref="QFK30:QFL30"/>
    <mergeCell ref="QGN30:QGO30"/>
    <mergeCell ref="QHQ30:QHR30"/>
    <mergeCell ref="QIT30:QIU30"/>
    <mergeCell ref="QJW30:QJX30"/>
    <mergeCell ref="QKZ30:QLA30"/>
    <mergeCell ref="PYS30:PYT30"/>
    <mergeCell ref="PZV30:PZW30"/>
    <mergeCell ref="QAY30:QAZ30"/>
    <mergeCell ref="QCB30:QCC30"/>
    <mergeCell ref="QDE30:QDF30"/>
    <mergeCell ref="QEH30:QEI30"/>
    <mergeCell ref="PSA30:PSB30"/>
    <mergeCell ref="PTD30:PTE30"/>
    <mergeCell ref="PUG30:PUH30"/>
    <mergeCell ref="PVJ30:PVK30"/>
    <mergeCell ref="PWM30:PWN30"/>
    <mergeCell ref="PXP30:PXQ30"/>
    <mergeCell ref="PLI30:PLJ30"/>
    <mergeCell ref="PML30:PMM30"/>
    <mergeCell ref="PNO30:PNP30"/>
    <mergeCell ref="POR30:POS30"/>
    <mergeCell ref="PPU30:PPV30"/>
    <mergeCell ref="PQX30:PQY30"/>
    <mergeCell ref="PEQ30:PER30"/>
    <mergeCell ref="PFT30:PFU30"/>
    <mergeCell ref="PGW30:PGX30"/>
    <mergeCell ref="PHZ30:PIA30"/>
    <mergeCell ref="PJC30:PJD30"/>
    <mergeCell ref="PKF30:PKG30"/>
    <mergeCell ref="OXY30:OXZ30"/>
    <mergeCell ref="OZB30:OZC30"/>
    <mergeCell ref="PAE30:PAF30"/>
    <mergeCell ref="PBH30:PBI30"/>
    <mergeCell ref="PCK30:PCL30"/>
    <mergeCell ref="PDN30:PDO30"/>
    <mergeCell ref="ORG30:ORH30"/>
    <mergeCell ref="OSJ30:OSK30"/>
    <mergeCell ref="OTM30:OTN30"/>
    <mergeCell ref="OUP30:OUQ30"/>
    <mergeCell ref="OVS30:OVT30"/>
    <mergeCell ref="OWV30:OWW30"/>
    <mergeCell ref="OKO30:OKP30"/>
    <mergeCell ref="OLR30:OLS30"/>
    <mergeCell ref="OMU30:OMV30"/>
    <mergeCell ref="ONX30:ONY30"/>
    <mergeCell ref="OPA30:OPB30"/>
    <mergeCell ref="OQD30:OQE30"/>
    <mergeCell ref="ODW30:ODX30"/>
    <mergeCell ref="OEZ30:OFA30"/>
    <mergeCell ref="OGC30:OGD30"/>
    <mergeCell ref="OHF30:OHG30"/>
    <mergeCell ref="OII30:OIJ30"/>
    <mergeCell ref="OJL30:OJM30"/>
    <mergeCell ref="NXE30:NXF30"/>
    <mergeCell ref="NYH30:NYI30"/>
    <mergeCell ref="NZK30:NZL30"/>
    <mergeCell ref="OAN30:OAO30"/>
    <mergeCell ref="OBQ30:OBR30"/>
    <mergeCell ref="OCT30:OCU30"/>
    <mergeCell ref="NQM30:NQN30"/>
    <mergeCell ref="NRP30:NRQ30"/>
    <mergeCell ref="NSS30:NST30"/>
    <mergeCell ref="NTV30:NTW30"/>
    <mergeCell ref="NUY30:NUZ30"/>
    <mergeCell ref="NWB30:NWC30"/>
    <mergeCell ref="NJU30:NJV30"/>
    <mergeCell ref="NKX30:NKY30"/>
    <mergeCell ref="NMA30:NMB30"/>
    <mergeCell ref="NND30:NNE30"/>
    <mergeCell ref="NOG30:NOH30"/>
    <mergeCell ref="NPJ30:NPK30"/>
    <mergeCell ref="NDC30:NDD30"/>
    <mergeCell ref="NEF30:NEG30"/>
    <mergeCell ref="NFI30:NFJ30"/>
    <mergeCell ref="NGL30:NGM30"/>
    <mergeCell ref="NHO30:NHP30"/>
    <mergeCell ref="NIR30:NIS30"/>
    <mergeCell ref="MWK30:MWL30"/>
    <mergeCell ref="MXN30:MXO30"/>
    <mergeCell ref="MYQ30:MYR30"/>
    <mergeCell ref="MZT30:MZU30"/>
    <mergeCell ref="NAW30:NAX30"/>
    <mergeCell ref="NBZ30:NCA30"/>
    <mergeCell ref="MPS30:MPT30"/>
    <mergeCell ref="MQV30:MQW30"/>
    <mergeCell ref="MRY30:MRZ30"/>
    <mergeCell ref="MTB30:MTC30"/>
    <mergeCell ref="MUE30:MUF30"/>
    <mergeCell ref="MVH30:MVI30"/>
    <mergeCell ref="MJA30:MJB30"/>
    <mergeCell ref="MKD30:MKE30"/>
    <mergeCell ref="MLG30:MLH30"/>
    <mergeCell ref="MMJ30:MMK30"/>
    <mergeCell ref="MNM30:MNN30"/>
    <mergeCell ref="MOP30:MOQ30"/>
    <mergeCell ref="MCI30:MCJ30"/>
    <mergeCell ref="MDL30:MDM30"/>
    <mergeCell ref="MEO30:MEP30"/>
    <mergeCell ref="MFR30:MFS30"/>
    <mergeCell ref="MGU30:MGV30"/>
    <mergeCell ref="MHX30:MHY30"/>
    <mergeCell ref="LVQ30:LVR30"/>
    <mergeCell ref="LWT30:LWU30"/>
    <mergeCell ref="LXW30:LXX30"/>
    <mergeCell ref="LYZ30:LZA30"/>
    <mergeCell ref="MAC30:MAD30"/>
    <mergeCell ref="MBF30:MBG30"/>
    <mergeCell ref="LOY30:LOZ30"/>
    <mergeCell ref="LQB30:LQC30"/>
    <mergeCell ref="LRE30:LRF30"/>
    <mergeCell ref="LSH30:LSI30"/>
    <mergeCell ref="LTK30:LTL30"/>
    <mergeCell ref="LUN30:LUO30"/>
    <mergeCell ref="LIG30:LIH30"/>
    <mergeCell ref="LJJ30:LJK30"/>
    <mergeCell ref="LKM30:LKN30"/>
    <mergeCell ref="LLP30:LLQ30"/>
    <mergeCell ref="LMS30:LMT30"/>
    <mergeCell ref="LNV30:LNW30"/>
    <mergeCell ref="LBO30:LBP30"/>
    <mergeCell ref="LCR30:LCS30"/>
    <mergeCell ref="LDU30:LDV30"/>
    <mergeCell ref="LEX30:LEY30"/>
    <mergeCell ref="LGA30:LGB30"/>
    <mergeCell ref="LHD30:LHE30"/>
    <mergeCell ref="KUW30:KUX30"/>
    <mergeCell ref="KVZ30:KWA30"/>
    <mergeCell ref="KXC30:KXD30"/>
    <mergeCell ref="KYF30:KYG30"/>
    <mergeCell ref="KZI30:KZJ30"/>
    <mergeCell ref="LAL30:LAM30"/>
    <mergeCell ref="KOE30:KOF30"/>
    <mergeCell ref="KPH30:KPI30"/>
    <mergeCell ref="KQK30:KQL30"/>
    <mergeCell ref="KRN30:KRO30"/>
    <mergeCell ref="KSQ30:KSR30"/>
    <mergeCell ref="KTT30:KTU30"/>
    <mergeCell ref="KHM30:KHN30"/>
    <mergeCell ref="KIP30:KIQ30"/>
    <mergeCell ref="KJS30:KJT30"/>
    <mergeCell ref="KKV30:KKW30"/>
    <mergeCell ref="KLY30:KLZ30"/>
    <mergeCell ref="KNB30:KNC30"/>
    <mergeCell ref="KAU30:KAV30"/>
    <mergeCell ref="KBX30:KBY30"/>
    <mergeCell ref="KDA30:KDB30"/>
    <mergeCell ref="KED30:KEE30"/>
    <mergeCell ref="KFG30:KFH30"/>
    <mergeCell ref="KGJ30:KGK30"/>
    <mergeCell ref="JUC30:JUD30"/>
    <mergeCell ref="JVF30:JVG30"/>
    <mergeCell ref="JWI30:JWJ30"/>
    <mergeCell ref="JXL30:JXM30"/>
    <mergeCell ref="JYO30:JYP30"/>
    <mergeCell ref="JZR30:JZS30"/>
    <mergeCell ref="JNK30:JNL30"/>
    <mergeCell ref="JON30:JOO30"/>
    <mergeCell ref="JPQ30:JPR30"/>
    <mergeCell ref="JQT30:JQU30"/>
    <mergeCell ref="JRW30:JRX30"/>
    <mergeCell ref="JSZ30:JTA30"/>
    <mergeCell ref="JGS30:JGT30"/>
    <mergeCell ref="JHV30:JHW30"/>
    <mergeCell ref="JIY30:JIZ30"/>
    <mergeCell ref="JKB30:JKC30"/>
    <mergeCell ref="JLE30:JLF30"/>
    <mergeCell ref="JMH30:JMI30"/>
    <mergeCell ref="JAA30:JAB30"/>
    <mergeCell ref="JBD30:JBE30"/>
    <mergeCell ref="JCG30:JCH30"/>
    <mergeCell ref="JDJ30:JDK30"/>
    <mergeCell ref="JEM30:JEN30"/>
    <mergeCell ref="JFP30:JFQ30"/>
    <mergeCell ref="ITI30:ITJ30"/>
    <mergeCell ref="IUL30:IUM30"/>
    <mergeCell ref="IVO30:IVP30"/>
    <mergeCell ref="IWR30:IWS30"/>
    <mergeCell ref="IXU30:IXV30"/>
    <mergeCell ref="IYX30:IYY30"/>
    <mergeCell ref="IMQ30:IMR30"/>
    <mergeCell ref="INT30:INU30"/>
    <mergeCell ref="IOW30:IOX30"/>
    <mergeCell ref="IPZ30:IQA30"/>
    <mergeCell ref="IRC30:IRD30"/>
    <mergeCell ref="ISF30:ISG30"/>
    <mergeCell ref="IFY30:IFZ30"/>
    <mergeCell ref="IHB30:IHC30"/>
    <mergeCell ref="IIE30:IIF30"/>
    <mergeCell ref="IJH30:IJI30"/>
    <mergeCell ref="IKK30:IKL30"/>
    <mergeCell ref="ILN30:ILO30"/>
    <mergeCell ref="HZG30:HZH30"/>
    <mergeCell ref="IAJ30:IAK30"/>
    <mergeCell ref="IBM30:IBN30"/>
    <mergeCell ref="ICP30:ICQ30"/>
    <mergeCell ref="IDS30:IDT30"/>
    <mergeCell ref="IEV30:IEW30"/>
    <mergeCell ref="HSO30:HSP30"/>
    <mergeCell ref="HTR30:HTS30"/>
    <mergeCell ref="HUU30:HUV30"/>
    <mergeCell ref="HVX30:HVY30"/>
    <mergeCell ref="HXA30:HXB30"/>
    <mergeCell ref="HYD30:HYE30"/>
    <mergeCell ref="HLW30:HLX30"/>
    <mergeCell ref="HMZ30:HNA30"/>
    <mergeCell ref="HOC30:HOD30"/>
    <mergeCell ref="HPF30:HPG30"/>
    <mergeCell ref="HQI30:HQJ30"/>
    <mergeCell ref="HRL30:HRM30"/>
    <mergeCell ref="HFE30:HFF30"/>
    <mergeCell ref="HGH30:HGI30"/>
    <mergeCell ref="HHK30:HHL30"/>
    <mergeCell ref="HIN30:HIO30"/>
    <mergeCell ref="HJQ30:HJR30"/>
    <mergeCell ref="HKT30:HKU30"/>
    <mergeCell ref="GYM30:GYN30"/>
    <mergeCell ref="GZP30:GZQ30"/>
    <mergeCell ref="HAS30:HAT30"/>
    <mergeCell ref="HBV30:HBW30"/>
    <mergeCell ref="HCY30:HCZ30"/>
    <mergeCell ref="HEB30:HEC30"/>
    <mergeCell ref="GRU30:GRV30"/>
    <mergeCell ref="GSX30:GSY30"/>
    <mergeCell ref="GUA30:GUB30"/>
    <mergeCell ref="GVD30:GVE30"/>
    <mergeCell ref="GWG30:GWH30"/>
    <mergeCell ref="GXJ30:GXK30"/>
    <mergeCell ref="GLC30:GLD30"/>
    <mergeCell ref="GMF30:GMG30"/>
    <mergeCell ref="GNI30:GNJ30"/>
    <mergeCell ref="GOL30:GOM30"/>
    <mergeCell ref="GPO30:GPP30"/>
    <mergeCell ref="GQR30:GQS30"/>
    <mergeCell ref="GEK30:GEL30"/>
    <mergeCell ref="GFN30:GFO30"/>
    <mergeCell ref="GGQ30:GGR30"/>
    <mergeCell ref="GHT30:GHU30"/>
    <mergeCell ref="GIW30:GIX30"/>
    <mergeCell ref="GJZ30:GKA30"/>
    <mergeCell ref="FXS30:FXT30"/>
    <mergeCell ref="FYV30:FYW30"/>
    <mergeCell ref="FZY30:FZZ30"/>
    <mergeCell ref="GBB30:GBC30"/>
    <mergeCell ref="GCE30:GCF30"/>
    <mergeCell ref="GDH30:GDI30"/>
    <mergeCell ref="FRA30:FRB30"/>
    <mergeCell ref="FSD30:FSE30"/>
    <mergeCell ref="FTG30:FTH30"/>
    <mergeCell ref="FUJ30:FUK30"/>
    <mergeCell ref="FVM30:FVN30"/>
    <mergeCell ref="FWP30:FWQ30"/>
    <mergeCell ref="FKI30:FKJ30"/>
    <mergeCell ref="FLL30:FLM30"/>
    <mergeCell ref="FMO30:FMP30"/>
    <mergeCell ref="FNR30:FNS30"/>
    <mergeCell ref="FOU30:FOV30"/>
    <mergeCell ref="FPX30:FPY30"/>
    <mergeCell ref="FDQ30:FDR30"/>
    <mergeCell ref="FET30:FEU30"/>
    <mergeCell ref="FFW30:FFX30"/>
    <mergeCell ref="FGZ30:FHA30"/>
    <mergeCell ref="FIC30:FID30"/>
    <mergeCell ref="FJF30:FJG30"/>
    <mergeCell ref="EWY30:EWZ30"/>
    <mergeCell ref="EYB30:EYC30"/>
    <mergeCell ref="EZE30:EZF30"/>
    <mergeCell ref="FAH30:FAI30"/>
    <mergeCell ref="FBK30:FBL30"/>
    <mergeCell ref="FCN30:FCO30"/>
    <mergeCell ref="EQG30:EQH30"/>
    <mergeCell ref="ERJ30:ERK30"/>
    <mergeCell ref="ESM30:ESN30"/>
    <mergeCell ref="ETP30:ETQ30"/>
    <mergeCell ref="EUS30:EUT30"/>
    <mergeCell ref="EVV30:EVW30"/>
    <mergeCell ref="EJO30:EJP30"/>
    <mergeCell ref="EKR30:EKS30"/>
    <mergeCell ref="ELU30:ELV30"/>
    <mergeCell ref="EMX30:EMY30"/>
    <mergeCell ref="EOA30:EOB30"/>
    <mergeCell ref="EPD30:EPE30"/>
    <mergeCell ref="ECW30:ECX30"/>
    <mergeCell ref="EDZ30:EEA30"/>
    <mergeCell ref="EFC30:EFD30"/>
    <mergeCell ref="EGF30:EGG30"/>
    <mergeCell ref="EHI30:EHJ30"/>
    <mergeCell ref="EIL30:EIM30"/>
    <mergeCell ref="DWE30:DWF30"/>
    <mergeCell ref="DXH30:DXI30"/>
    <mergeCell ref="DYK30:DYL30"/>
    <mergeCell ref="DZN30:DZO30"/>
    <mergeCell ref="EAQ30:EAR30"/>
    <mergeCell ref="EBT30:EBU30"/>
    <mergeCell ref="DPM30:DPN30"/>
    <mergeCell ref="DQP30:DQQ30"/>
    <mergeCell ref="DRS30:DRT30"/>
    <mergeCell ref="DSV30:DSW30"/>
    <mergeCell ref="DTY30:DTZ30"/>
    <mergeCell ref="DVB30:DVC30"/>
    <mergeCell ref="DIU30:DIV30"/>
    <mergeCell ref="DJX30:DJY30"/>
    <mergeCell ref="DLA30:DLB30"/>
    <mergeCell ref="DMD30:DME30"/>
    <mergeCell ref="DNG30:DNH30"/>
    <mergeCell ref="DOJ30:DOK30"/>
    <mergeCell ref="DCC30:DCD30"/>
    <mergeCell ref="DDF30:DDG30"/>
    <mergeCell ref="DEI30:DEJ30"/>
    <mergeCell ref="DFL30:DFM30"/>
    <mergeCell ref="DGO30:DGP30"/>
    <mergeCell ref="DHR30:DHS30"/>
    <mergeCell ref="CVK30:CVL30"/>
    <mergeCell ref="CWN30:CWO30"/>
    <mergeCell ref="CXQ30:CXR30"/>
    <mergeCell ref="CYT30:CYU30"/>
    <mergeCell ref="CZW30:CZX30"/>
    <mergeCell ref="DAZ30:DBA30"/>
    <mergeCell ref="COS30:COT30"/>
    <mergeCell ref="CPV30:CPW30"/>
    <mergeCell ref="CQY30:CQZ30"/>
    <mergeCell ref="CSB30:CSC30"/>
    <mergeCell ref="CTE30:CTF30"/>
    <mergeCell ref="CUH30:CUI30"/>
    <mergeCell ref="CIA30:CIB30"/>
    <mergeCell ref="CJD30:CJE30"/>
    <mergeCell ref="CKG30:CKH30"/>
    <mergeCell ref="CLJ30:CLK30"/>
    <mergeCell ref="CMM30:CMN30"/>
    <mergeCell ref="CNP30:CNQ30"/>
    <mergeCell ref="CBI30:CBJ30"/>
    <mergeCell ref="CCL30:CCM30"/>
    <mergeCell ref="CDO30:CDP30"/>
    <mergeCell ref="CER30:CES30"/>
    <mergeCell ref="CFU30:CFV30"/>
    <mergeCell ref="CGX30:CGY30"/>
    <mergeCell ref="BUQ30:BUR30"/>
    <mergeCell ref="BVT30:BVU30"/>
    <mergeCell ref="BWW30:BWX30"/>
    <mergeCell ref="BXZ30:BYA30"/>
    <mergeCell ref="BZC30:BZD30"/>
    <mergeCell ref="CAF30:CAG30"/>
    <mergeCell ref="BNY30:BNZ30"/>
    <mergeCell ref="BPB30:BPC30"/>
    <mergeCell ref="BQE30:BQF30"/>
    <mergeCell ref="BRH30:BRI30"/>
    <mergeCell ref="BSK30:BSL30"/>
    <mergeCell ref="BTN30:BTO30"/>
    <mergeCell ref="BHG30:BHH30"/>
    <mergeCell ref="BIJ30:BIK30"/>
    <mergeCell ref="BJM30:BJN30"/>
    <mergeCell ref="BKP30:BKQ30"/>
    <mergeCell ref="BLS30:BLT30"/>
    <mergeCell ref="BMV30:BMW30"/>
    <mergeCell ref="BAO30:BAP30"/>
    <mergeCell ref="BBR30:BBS30"/>
    <mergeCell ref="BCU30:BCV30"/>
    <mergeCell ref="BDX30:BDY30"/>
    <mergeCell ref="BFA30:BFB30"/>
    <mergeCell ref="BGD30:BGE30"/>
    <mergeCell ref="ATW30:ATX30"/>
    <mergeCell ref="AUZ30:AVA30"/>
    <mergeCell ref="AWC30:AWD30"/>
    <mergeCell ref="AXF30:AXG30"/>
    <mergeCell ref="AYI30:AYJ30"/>
    <mergeCell ref="AZL30:AZM30"/>
    <mergeCell ref="ANE30:ANF30"/>
    <mergeCell ref="AOH30:AOI30"/>
    <mergeCell ref="APK30:APL30"/>
    <mergeCell ref="AQN30:AQO30"/>
    <mergeCell ref="ARQ30:ARR30"/>
    <mergeCell ref="AST30:ASU30"/>
    <mergeCell ref="AGM30:AGN30"/>
    <mergeCell ref="AHP30:AHQ30"/>
    <mergeCell ref="AIS30:AIT30"/>
    <mergeCell ref="AJV30:AJW30"/>
    <mergeCell ref="AKY30:AKZ30"/>
    <mergeCell ref="AMB30:AMC30"/>
    <mergeCell ref="ZU30:ZV30"/>
    <mergeCell ref="AAX30:AAY30"/>
    <mergeCell ref="ACA30:ACB30"/>
    <mergeCell ref="ADD30:ADE30"/>
    <mergeCell ref="AEG30:AEH30"/>
    <mergeCell ref="AFJ30:AFK30"/>
    <mergeCell ref="TC30:TD30"/>
    <mergeCell ref="UF30:UG30"/>
    <mergeCell ref="VI30:VJ30"/>
    <mergeCell ref="WL30:WM30"/>
    <mergeCell ref="XO30:XP30"/>
    <mergeCell ref="YR30:YS30"/>
    <mergeCell ref="MK30:ML30"/>
    <mergeCell ref="NN30:NO30"/>
    <mergeCell ref="OQ30:OR30"/>
    <mergeCell ref="PT30:PU30"/>
    <mergeCell ref="QW30:QX30"/>
    <mergeCell ref="RZ30:SA30"/>
    <mergeCell ref="FS30:FT30"/>
    <mergeCell ref="GV30:GW30"/>
    <mergeCell ref="HY30:HZ30"/>
    <mergeCell ref="JB30:JC30"/>
    <mergeCell ref="KE30:KF30"/>
    <mergeCell ref="LH30:LI30"/>
    <mergeCell ref="A30:B30"/>
    <mergeCell ref="AD30:AE30"/>
    <mergeCell ref="BG30:BH30"/>
    <mergeCell ref="CJ30:CK30"/>
    <mergeCell ref="DM30:DN30"/>
    <mergeCell ref="EP30:EQ30"/>
    <mergeCell ref="D1:F1"/>
    <mergeCell ref="F2:I2"/>
    <mergeCell ref="K8:M8"/>
    <mergeCell ref="X8:AC8"/>
    <mergeCell ref="A16:B16"/>
    <mergeCell ref="A24:B24"/>
  </mergeCells>
  <conditionalFormatting sqref="AA77:AA80">
    <cfRule type="cellIs" dxfId="6" priority="7" operator="greaterThan">
      <formula>$AC$77</formula>
    </cfRule>
  </conditionalFormatting>
  <conditionalFormatting sqref="AA86">
    <cfRule type="cellIs" dxfId="5" priority="6" operator="greaterThan">
      <formula>$AC$86</formula>
    </cfRule>
  </conditionalFormatting>
  <conditionalFormatting sqref="AA87">
    <cfRule type="cellIs" dxfId="4" priority="5" operator="greaterThan">
      <formula>$AC$87</formula>
    </cfRule>
  </conditionalFormatting>
  <conditionalFormatting sqref="AA88">
    <cfRule type="cellIs" dxfId="3" priority="4" operator="greaterThan">
      <formula>$AC$88</formula>
    </cfRule>
  </conditionalFormatting>
  <conditionalFormatting sqref="AA94">
    <cfRule type="cellIs" dxfId="2" priority="1" operator="greaterThan">
      <formula>$AC$94</formula>
    </cfRule>
    <cfRule type="cellIs" dxfId="1" priority="3" operator="greaterThan">
      <formula>$AC$88</formula>
    </cfRule>
  </conditionalFormatting>
  <conditionalFormatting sqref="AA93">
    <cfRule type="cellIs" dxfId="0" priority="2" operator="greaterThan">
      <formula>$AC$93</formula>
    </cfRule>
  </conditionalFormatting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8" scale="37" orientation="landscape" r:id="rId1"/>
  <headerFooter alignWithMargins="0">
    <oddHeader xml:space="preserve">&amp;L&amp;"Lucida Sans Unicode,Gras"&amp;18SODEGIS&amp;C&amp;"Arial,Gras"&amp;18FICHE PROGRAMME&amp;R&amp;"Arial,Gras"&amp;16PRG 2018&amp;"Arial,Normal"&amp;10
</oddHeader>
    <oddFooter>&amp;L&amp;14&amp;D&amp;C&amp;"Arial Narrow,Normal"&amp;14Page&amp;P/&amp;N</oddFooter>
  </headerFooter>
  <rowBreaks count="1" manualBreakCount="1">
    <brk id="52" max="3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60</vt:i4>
      </vt:variant>
    </vt:vector>
  </HeadingPairs>
  <TitlesOfParts>
    <vt:vector size="61" baseType="lpstr">
      <vt:lpstr>Prgr. 2018</vt:lpstr>
      <vt:lpstr>CAF_Tot</vt:lpstr>
      <vt:lpstr>CDC_LLS</vt:lpstr>
      <vt:lpstr>CDC_LLS_construction</vt:lpstr>
      <vt:lpstr>CDC_LLS_foncier</vt:lpstr>
      <vt:lpstr>CDC_LLTS</vt:lpstr>
      <vt:lpstr>CDC_LLTS_construction</vt:lpstr>
      <vt:lpstr>CDC_LLTS_foncier</vt:lpstr>
      <vt:lpstr>CDC_PLS</vt:lpstr>
      <vt:lpstr>CDC_PLS_construction</vt:lpstr>
      <vt:lpstr>CDC_PLS_foncier</vt:lpstr>
      <vt:lpstr>Créd_Imp</vt:lpstr>
      <vt:lpstr>Credit_Impot_LLS</vt:lpstr>
      <vt:lpstr>Credit_Impot_LLTS</vt:lpstr>
      <vt:lpstr>Credit_Impot_PLS</vt:lpstr>
      <vt:lpstr>FP_LLS</vt:lpstr>
      <vt:lpstr>FP_LLTS</vt:lpstr>
      <vt:lpstr>FP_PLS</vt:lpstr>
      <vt:lpstr>LBU_SF</vt:lpstr>
      <vt:lpstr>LBU_Tot</vt:lpstr>
      <vt:lpstr>'Prgr. 2018'!LMDom</vt:lpstr>
      <vt:lpstr>LMDOM_LLS</vt:lpstr>
      <vt:lpstr>LMDOMPLS</vt:lpstr>
      <vt:lpstr>'Prgr. 2018'!LMDomTS</vt:lpstr>
      <vt:lpstr>LP_LLS</vt:lpstr>
      <vt:lpstr>LP_LLTS</vt:lpstr>
      <vt:lpstr>LP_PLS</vt:lpstr>
      <vt:lpstr>'Prgr. 2018'!Nbre_Total</vt:lpstr>
      <vt:lpstr>'Prgr. 2018'!NbreCOMM</vt:lpstr>
      <vt:lpstr>'Prgr. 2018'!NbreLLS</vt:lpstr>
      <vt:lpstr>'Prgr. 2018'!NbreLLTS</vt:lpstr>
      <vt:lpstr>NbrePLS</vt:lpstr>
      <vt:lpstr>nom</vt:lpstr>
      <vt:lpstr>OS_Tvx</vt:lpstr>
      <vt:lpstr>'Prgr. 2018'!S.LCR</vt:lpstr>
      <vt:lpstr>S_terrain</vt:lpstr>
      <vt:lpstr>'Prgr. 2018'!SF.LLS</vt:lpstr>
      <vt:lpstr>'Prgr. 2018'!SF.LLTS</vt:lpstr>
      <vt:lpstr>SF.PLS</vt:lpstr>
      <vt:lpstr>'Prgr. 2018'!SF.T</vt:lpstr>
      <vt:lpstr>'Prgr. 2018'!SH.COMM</vt:lpstr>
      <vt:lpstr>'Prgr. 2018'!SH.LLS</vt:lpstr>
      <vt:lpstr>'Prgr. 2018'!SH.LLTS</vt:lpstr>
      <vt:lpstr>SH.PLS</vt:lpstr>
      <vt:lpstr>'Prgr. 2018'!SH.T</vt:lpstr>
      <vt:lpstr>'Prgr. 2018'!SHOB</vt:lpstr>
      <vt:lpstr>'Prgr. 2018'!SP</vt:lpstr>
      <vt:lpstr>'Prgr. 2018'!SU.COMM</vt:lpstr>
      <vt:lpstr>'Prgr. 2018'!SU.LLS</vt:lpstr>
      <vt:lpstr>'Prgr. 2018'!SU.LLTS</vt:lpstr>
      <vt:lpstr>SU.PLS</vt:lpstr>
      <vt:lpstr>'Prgr. 2018'!SU.T</vt:lpstr>
      <vt:lpstr>Sub_LLS</vt:lpstr>
      <vt:lpstr>Sub_LLTS</vt:lpstr>
      <vt:lpstr>Sub_Totale_LLS</vt:lpstr>
      <vt:lpstr>Sub_Totale_LLTS</vt:lpstr>
      <vt:lpstr>Sub_Totale_PLS</vt:lpstr>
      <vt:lpstr>TYPE1</vt:lpstr>
      <vt:lpstr>TYPE2</vt:lpstr>
      <vt:lpstr>TYPE3</vt:lpstr>
      <vt:lpstr>'Prgr. 2018'!Zone_d_impression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dcterms:created xsi:type="dcterms:W3CDTF">2019-01-29T09:26:18Z</dcterms:created>
  <dcterms:modified xsi:type="dcterms:W3CDTF">2019-01-29T09:26:33Z</dcterms:modified>
</cp:coreProperties>
</file>