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285" windowWidth="19320" windowHeight="10875"/>
  </bookViews>
  <sheets>
    <sheet name="Feuil1" sheetId="1" r:id="rId1"/>
    <sheet name="mai" sheetId="2" r:id="rId2"/>
    <sheet name="juin" sheetId="3" r:id="rId3"/>
    <sheet name="juillet" sheetId="4" r:id="rId4"/>
    <sheet name="août" sheetId="5" r:id="rId5"/>
    <sheet name="septembre" sheetId="6" r:id="rId6"/>
    <sheet name="octobre" sheetId="7" r:id="rId7"/>
    <sheet name="novembre" sheetId="8" r:id="rId8"/>
    <sheet name="ferier" sheetId="9" r:id="rId9"/>
  </sheets>
  <externalReferences>
    <externalReference r:id="rId10"/>
    <externalReference r:id="rId11"/>
  </externalReferences>
  <definedNames>
    <definedName name="An">ferier!$B$1</definedName>
    <definedName name="annee">[1]Fériés!$K$1:$K$16</definedName>
    <definedName name="etapes">[2]Liste_déroulante_cascade!$D$2:$J$2</definedName>
    <definedName name="mois">Feuil1!$Q$3:$Q$9</definedName>
  </definedNames>
  <calcPr calcId="144525"/>
</workbook>
</file>

<file path=xl/calcChain.xml><?xml version="1.0" encoding="utf-8"?>
<calcChain xmlns="http://schemas.openxmlformats.org/spreadsheetml/2006/main">
  <c r="Q16" i="2" l="1"/>
  <c r="Q15" i="2"/>
  <c r="Q14" i="2"/>
  <c r="Q13" i="2"/>
  <c r="M9" i="1"/>
  <c r="O27" i="1" l="1"/>
  <c r="M28" i="1"/>
  <c r="L28" i="1"/>
  <c r="L32" i="1"/>
  <c r="L33" i="1" s="1"/>
  <c r="P31" i="1" s="1"/>
  <c r="M27" i="1"/>
  <c r="L27" i="1"/>
  <c r="M26" i="1"/>
  <c r="L26" i="1"/>
  <c r="C4" i="1"/>
  <c r="D16" i="9"/>
  <c r="D15" i="9"/>
  <c r="D14" i="9"/>
  <c r="D13" i="9"/>
  <c r="D12" i="9"/>
  <c r="D8" i="9"/>
  <c r="D7" i="9"/>
  <c r="D5" i="9"/>
  <c r="D10" i="9" s="1"/>
  <c r="D11" i="9" s="1"/>
  <c r="D4" i="9"/>
  <c r="D9" i="9" l="1"/>
  <c r="D6" i="9"/>
  <c r="Q16" i="4" l="1"/>
  <c r="Q15" i="4"/>
  <c r="M11" i="4"/>
  <c r="Q16" i="8"/>
  <c r="Q15" i="8"/>
  <c r="Q14" i="8"/>
  <c r="M11" i="8"/>
  <c r="Q16" i="7"/>
  <c r="Q15" i="7"/>
  <c r="Q14" i="7"/>
  <c r="M11" i="7"/>
  <c r="Q16" i="6"/>
  <c r="Q14" i="6"/>
  <c r="M11" i="6"/>
  <c r="Q15" i="6"/>
  <c r="Q16" i="5"/>
  <c r="Q15" i="5"/>
  <c r="Q14" i="5"/>
  <c r="M11" i="5"/>
  <c r="Q14" i="4"/>
  <c r="Q16" i="3"/>
  <c r="Q15" i="3"/>
  <c r="Q14" i="3"/>
  <c r="M11" i="3"/>
  <c r="M10" i="2"/>
  <c r="F18" i="1"/>
  <c r="F17" i="1"/>
  <c r="F13" i="1"/>
  <c r="F11" i="1"/>
  <c r="C15" i="1"/>
  <c r="C12" i="1"/>
  <c r="C11" i="1"/>
  <c r="L9" i="1"/>
  <c r="Q10" i="2" l="1"/>
  <c r="B31" i="1"/>
  <c r="F26" i="1" s="1"/>
  <c r="Q11" i="8"/>
  <c r="Q11" i="7"/>
  <c r="Q11" i="6"/>
  <c r="Q11" i="5"/>
  <c r="Q11" i="4"/>
  <c r="Q11" i="3"/>
  <c r="B29" i="1"/>
  <c r="B30" i="1" l="1"/>
  <c r="C30" i="1" s="1"/>
  <c r="F19" i="1" s="1"/>
  <c r="C29" i="1"/>
  <c r="F23" i="1"/>
  <c r="F14" i="1"/>
  <c r="F15" i="1" l="1"/>
  <c r="F20" i="1"/>
  <c r="F21" i="1" s="1"/>
  <c r="F12" i="1"/>
  <c r="F16" i="1" l="1"/>
  <c r="F22" i="1" s="1"/>
  <c r="F24" i="1" s="1"/>
  <c r="E29" i="1" s="1"/>
</calcChain>
</file>

<file path=xl/comments1.xml><?xml version="1.0" encoding="utf-8"?>
<comments xmlns="http://schemas.openxmlformats.org/spreadsheetml/2006/main">
  <authors>
    <author>maison</author>
  </authors>
  <commentList>
    <comment ref="B29" authorId="0">
      <text>
        <r>
          <rPr>
            <b/>
            <sz val="9"/>
            <color indexed="81"/>
            <rFont val="Tahoma"/>
            <charset val="1"/>
          </rPr>
          <t>mettre le nombre de nuit fait dans le moi 
en jour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0" authorId="0">
      <text>
        <r>
          <rPr>
            <b/>
            <sz val="9"/>
            <color indexed="81"/>
            <rFont val="Tahoma"/>
            <charset val="1"/>
          </rPr>
          <t xml:space="preserve">mettre le nombre de dimanche fait dans le moi et les jour ferier 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1" authorId="0">
      <text>
        <r>
          <rPr>
            <b/>
            <sz val="9"/>
            <color indexed="81"/>
            <rFont val="Tahoma"/>
            <charset val="1"/>
          </rPr>
          <t>mettre le nombre jour travallier dans le moi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<sst xmlns="http://schemas.openxmlformats.org/spreadsheetml/2006/main" count="532" uniqueCount="98">
  <si>
    <t>salaire</t>
  </si>
  <si>
    <t>nuit</t>
  </si>
  <si>
    <t>milieu</t>
  </si>
  <si>
    <t>panier soumis nuit</t>
  </si>
  <si>
    <t>dimanche/jf</t>
  </si>
  <si>
    <t xml:space="preserve">prime juin </t>
  </si>
  <si>
    <t xml:space="preserve">13eme mois </t>
  </si>
  <si>
    <t>13eme mois dimanche jf</t>
  </si>
  <si>
    <t>13eme mois /nuit</t>
  </si>
  <si>
    <t>Salaire</t>
  </si>
  <si>
    <t>poste 6 x 4</t>
  </si>
  <si>
    <t>elements de paie horaires</t>
  </si>
  <si>
    <t xml:space="preserve">explication calculs horaires </t>
  </si>
  <si>
    <t>Sb/163.06*18.92%)</t>
  </si>
  <si>
    <t>Sb/163.06*94.60%)</t>
  </si>
  <si>
    <t>explication calculs mensuels</t>
  </si>
  <si>
    <t>resultats</t>
  </si>
  <si>
    <t>element de paie mensuels</t>
  </si>
  <si>
    <t>salaire de base pour 152.18</t>
  </si>
  <si>
    <t>tx horaire *152.18 h</t>
  </si>
  <si>
    <t xml:space="preserve">sous total brut remuneration </t>
  </si>
  <si>
    <t>tx horaire * nombre d'heures</t>
  </si>
  <si>
    <t>retenues sociales ( -21%)</t>
  </si>
  <si>
    <t>sous total brut prime</t>
  </si>
  <si>
    <t>tx horaire</t>
  </si>
  <si>
    <t>elements de paie</t>
  </si>
  <si>
    <t>panier  non soumis</t>
  </si>
  <si>
    <t>transport</t>
  </si>
  <si>
    <t>nombre jour</t>
  </si>
  <si>
    <t xml:space="preserve">nombre de nuits </t>
  </si>
  <si>
    <t>jours</t>
  </si>
  <si>
    <t>heurs</t>
  </si>
  <si>
    <t xml:space="preserve">tx horaire* nombre heures </t>
  </si>
  <si>
    <t>nombre de dimanche  jour ferier</t>
  </si>
  <si>
    <t xml:space="preserve">nombre de jours </t>
  </si>
  <si>
    <t>total de la paie</t>
  </si>
  <si>
    <t xml:space="preserve">tx horaire * nobre d'heures </t>
  </si>
  <si>
    <t xml:space="preserve">tx horaire *nombre de nuits </t>
  </si>
  <si>
    <t xml:space="preserve">tx horaire * nombre d'heures </t>
  </si>
  <si>
    <t xml:space="preserve">salaire de base : </t>
  </si>
  <si>
    <t xml:space="preserve">tx horaire *nombre nuits </t>
  </si>
  <si>
    <t>nom prenom</t>
  </si>
  <si>
    <t>m</t>
  </si>
  <si>
    <t>j</t>
  </si>
  <si>
    <t>v</t>
  </si>
  <si>
    <t>d</t>
  </si>
  <si>
    <t>s</t>
  </si>
  <si>
    <t>l</t>
  </si>
  <si>
    <t>horaire /jours</t>
  </si>
  <si>
    <t>20h / 04h</t>
  </si>
  <si>
    <t xml:space="preserve">04h / 12h </t>
  </si>
  <si>
    <t xml:space="preserve">12h  /  20h </t>
  </si>
  <si>
    <t>repos</t>
  </si>
  <si>
    <t>mai</t>
  </si>
  <si>
    <t>matin</t>
  </si>
  <si>
    <t>midi</t>
  </si>
  <si>
    <t>juin</t>
  </si>
  <si>
    <t>juillet</t>
  </si>
  <si>
    <t xml:space="preserve">dimanche </t>
  </si>
  <si>
    <t>aout</t>
  </si>
  <si>
    <t>septembre</t>
  </si>
  <si>
    <t>octobre</t>
  </si>
  <si>
    <t>novembre</t>
  </si>
  <si>
    <t>=</t>
  </si>
  <si>
    <t>journeé</t>
  </si>
  <si>
    <t xml:space="preserve">mois choisi </t>
  </si>
  <si>
    <t>août</t>
  </si>
  <si>
    <t>Nuit(s)</t>
  </si>
  <si>
    <t>nb jour</t>
  </si>
  <si>
    <t>Dimanche/ferier</t>
  </si>
  <si>
    <t>dimanche et ferier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</si>
  <si>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</si>
  <si>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</si>
  <si>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</si>
  <si>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</si>
  <si>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</si>
  <si>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</si>
  <si>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</si>
  <si>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</si>
  <si>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</si>
  <si>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</si>
  <si>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</si>
  <si>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</si>
  <si>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</si>
  <si>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pour le mois de :</t>
  </si>
  <si>
    <t>km</t>
  </si>
  <si>
    <t>aller</t>
  </si>
  <si>
    <t>retour</t>
  </si>
  <si>
    <t>carburant</t>
  </si>
  <si>
    <t>mois</t>
  </si>
  <si>
    <t>temps</t>
  </si>
  <si>
    <t xml:space="preserve"> aller</t>
  </si>
  <si>
    <t xml:space="preserve"> retour</t>
  </si>
  <si>
    <t>jour</t>
  </si>
  <si>
    <t>ramener en jour</t>
  </si>
  <si>
    <t>annee</t>
  </si>
  <si>
    <t> (d x 0,3) + 1 180</t>
  </si>
  <si>
    <t>frais kilometrique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</si>
</sst>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_(* #,##0.00_);_(* \(#,##0.00\);_(* &quot;-&quot;??_);_(@_)"/>
    <numFmt numFmtId="165" formatCode="0.000"/>
    <numFmt numFmtId="166" formatCode="_(* #,##0.000_);_(* \(#,##0.000\);_(* &quot;-&quot;??_);_(@_)"/>
    <numFmt numFmtId="167" formatCode="h:mm;@"/>
    <numFmt numFmtId="168" formatCode="yyyy"/>
    <numFmt numFmtId="169" formatCode="dddd\ dd\ mmmm\ yyyy"/>
    <numFmt numFmtId="170" formatCode="[$-F800]dddd\,\ mmmm\ dd\,\ yyyy"/>
    <numFmt numFmtId="171" formatCode="_-* #,##0.00\ [$€-40C]_-;\-* #,##0.00\ [$€-40C]_-;_-* &quot;-&quot;??\ [$€-40C]_-;_-@_-"/>
    <numFmt numFmtId="172" formatCode="[$-F400]h:mm:ss\ AM/PM"/>
  </numFmts>
  <fonts count="1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indexed="8"/>
      <name val="Calibri"/>
      <family val="2"/>
    </font>
    <font>
      <sz val="20"/>
      <color indexed="10"/>
      <name val="Arial Black"/>
      <family val="2"/>
    </font>
    <font>
      <sz val="36"/>
      <color indexed="8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3"/>
        <bgColor indexed="64"/>
      </patternFill>
    </fill>
  </fills>
  <borders count="37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2" fillId="0" borderId="0"/>
  </cellStyleXfs>
  <cellXfs count="160">
    <xf numFmtId="0" fontId="0" fillId="0" borderId="0" xfId="0"/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0" fillId="0" borderId="0" xfId="0" applyBorder="1" applyProtection="1">
      <protection locked="0"/>
    </xf>
    <xf numFmtId="9" fontId="0" fillId="0" borderId="0" xfId="2" applyFont="1" applyProtection="1">
      <protection locked="0"/>
    </xf>
    <xf numFmtId="0" fontId="0" fillId="0" borderId="0" xfId="0" applyProtection="1"/>
    <xf numFmtId="0" fontId="0" fillId="2" borderId="2" xfId="0" applyFill="1" applyBorder="1" applyProtection="1"/>
    <xf numFmtId="0" fontId="0" fillId="0" borderId="2" xfId="0" applyBorder="1" applyProtection="1"/>
    <xf numFmtId="0" fontId="2" fillId="0" borderId="3" xfId="0" applyFont="1" applyBorder="1" applyAlignment="1" applyProtection="1">
      <alignment horizontal="center"/>
    </xf>
    <xf numFmtId="0" fontId="0" fillId="0" borderId="4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0" xfId="0" applyBorder="1" applyProtection="1"/>
    <xf numFmtId="2" fontId="0" fillId="0" borderId="7" xfId="0" applyNumberFormat="1" applyBorder="1" applyAlignment="1" applyProtection="1">
      <alignment horizontal="right"/>
    </xf>
    <xf numFmtId="0" fontId="0" fillId="0" borderId="1" xfId="0" applyBorder="1" applyProtection="1"/>
    <xf numFmtId="166" fontId="0" fillId="0" borderId="0" xfId="1" applyNumberFormat="1" applyFont="1" applyBorder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10" xfId="0" applyBorder="1" applyProtection="1"/>
    <xf numFmtId="0" fontId="0" fillId="0" borderId="3" xfId="0" applyBorder="1" applyProtection="1"/>
    <xf numFmtId="0" fontId="0" fillId="0" borderId="1" xfId="0" applyBorder="1" applyAlignment="1" applyProtection="1">
      <protection locked="0"/>
    </xf>
    <xf numFmtId="0" fontId="6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8" fillId="5" borderId="3" xfId="0" applyFont="1" applyFill="1" applyBorder="1" applyAlignment="1">
      <alignment vertical="center"/>
    </xf>
    <xf numFmtId="0" fontId="0" fillId="0" borderId="3" xfId="0" applyBorder="1"/>
    <xf numFmtId="0" fontId="0" fillId="0" borderId="0" xfId="0" applyBorder="1"/>
    <xf numFmtId="0" fontId="6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Protection="1"/>
    <xf numFmtId="165" fontId="2" fillId="0" borderId="3" xfId="0" applyNumberFormat="1" applyFont="1" applyBorder="1" applyAlignment="1" applyProtection="1">
      <alignment horizontal="center"/>
    </xf>
    <xf numFmtId="165" fontId="0" fillId="0" borderId="5" xfId="0" applyNumberFormat="1" applyBorder="1" applyProtection="1"/>
    <xf numFmtId="165" fontId="0" fillId="0" borderId="7" xfId="0" applyNumberFormat="1" applyBorder="1" applyProtection="1"/>
    <xf numFmtId="165" fontId="0" fillId="0" borderId="9" xfId="0" applyNumberFormat="1" applyBorder="1" applyProtection="1"/>
    <xf numFmtId="165" fontId="0" fillId="0" borderId="3" xfId="0" applyNumberFormat="1" applyBorder="1" applyProtection="1"/>
    <xf numFmtId="165" fontId="0" fillId="0" borderId="0" xfId="0" applyNumberFormat="1" applyProtection="1">
      <protection locked="0"/>
    </xf>
    <xf numFmtId="2" fontId="0" fillId="0" borderId="0" xfId="0" applyNumberFormat="1" applyProtection="1"/>
    <xf numFmtId="2" fontId="0" fillId="0" borderId="0" xfId="0" applyNumberFormat="1" applyAlignment="1" applyProtection="1">
      <alignment horizontal="center"/>
    </xf>
    <xf numFmtId="2" fontId="0" fillId="0" borderId="2" xfId="0" applyNumberFormat="1" applyBorder="1" applyAlignment="1" applyProtection="1">
      <alignment horizontal="center"/>
    </xf>
    <xf numFmtId="2" fontId="2" fillId="0" borderId="5" xfId="0" applyNumberFormat="1" applyFont="1" applyBorder="1" applyAlignment="1" applyProtection="1">
      <alignment horizontal="center"/>
    </xf>
    <xf numFmtId="2" fontId="0" fillId="0" borderId="5" xfId="0" applyNumberFormat="1" applyBorder="1" applyAlignment="1" applyProtection="1">
      <alignment horizontal="right"/>
    </xf>
    <xf numFmtId="2" fontId="0" fillId="0" borderId="14" xfId="0" applyNumberFormat="1" applyBorder="1" applyAlignment="1" applyProtection="1">
      <alignment horizontal="right"/>
    </xf>
    <xf numFmtId="2" fontId="2" fillId="0" borderId="9" xfId="0" applyNumberFormat="1" applyFont="1" applyBorder="1" applyAlignment="1" applyProtection="1">
      <alignment horizontal="right"/>
    </xf>
    <xf numFmtId="2" fontId="2" fillId="0" borderId="18" xfId="0" applyNumberFormat="1" applyFont="1" applyBorder="1" applyAlignment="1" applyProtection="1">
      <alignment horizontal="right"/>
    </xf>
    <xf numFmtId="2" fontId="0" fillId="0" borderId="3" xfId="1" applyNumberFormat="1" applyFont="1" applyBorder="1" applyProtection="1"/>
    <xf numFmtId="2" fontId="0" fillId="0" borderId="9" xfId="1" applyNumberFormat="1" applyFont="1" applyBorder="1" applyProtection="1"/>
    <xf numFmtId="2" fontId="0" fillId="0" borderId="3" xfId="0" applyNumberFormat="1" applyBorder="1" applyProtection="1"/>
    <xf numFmtId="2" fontId="3" fillId="5" borderId="19" xfId="0" applyNumberFormat="1" applyFont="1" applyFill="1" applyBorder="1" applyProtection="1"/>
    <xf numFmtId="2" fontId="0" fillId="0" borderId="0" xfId="0" applyNumberFormat="1" applyProtection="1">
      <protection locked="0"/>
    </xf>
    <xf numFmtId="0" fontId="0" fillId="5" borderId="13" xfId="0" applyFill="1" applyBorder="1" applyAlignment="1">
      <alignment horizontal="center" vertical="center"/>
    </xf>
    <xf numFmtId="167" fontId="0" fillId="0" borderId="2" xfId="0" applyNumberFormat="1" applyBorder="1" applyProtection="1"/>
    <xf numFmtId="1" fontId="0" fillId="0" borderId="2" xfId="0" applyNumberFormat="1" applyBorder="1" applyProtection="1">
      <protection locked="0"/>
    </xf>
    <xf numFmtId="0" fontId="0" fillId="0" borderId="0" xfId="0" applyBorder="1" applyAlignment="1">
      <alignment vertical="center"/>
    </xf>
    <xf numFmtId="0" fontId="0" fillId="0" borderId="0" xfId="0" applyAlignment="1" applyProtection="1">
      <alignment horizontal="center" vertical="top"/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9" borderId="0" xfId="0" applyFill="1" applyProtection="1">
      <protection locked="0"/>
    </xf>
    <xf numFmtId="0" fontId="0" fillId="9" borderId="0" xfId="0" applyFill="1" applyAlignment="1" applyProtection="1">
      <alignment horizontal="center" vertical="top"/>
      <protection locked="0"/>
    </xf>
    <xf numFmtId="0" fontId="0" fillId="9" borderId="0" xfId="0" applyFill="1" applyAlignment="1" applyProtection="1">
      <alignment horizontal="center"/>
      <protection locked="0"/>
    </xf>
    <xf numFmtId="0" fontId="0" fillId="9" borderId="0" xfId="0" applyFill="1" applyAlignment="1" applyProtection="1">
      <alignment horizontal="center"/>
    </xf>
    <xf numFmtId="0" fontId="0" fillId="11" borderId="0" xfId="0" applyFill="1" applyBorder="1" applyAlignment="1">
      <alignment horizontal="center"/>
    </xf>
    <xf numFmtId="0" fontId="0" fillId="3" borderId="11" xfId="0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0" borderId="5" xfId="0" applyBorder="1"/>
    <xf numFmtId="0" fontId="0" fillId="0" borderId="9" xfId="0" applyBorder="1"/>
    <xf numFmtId="0" fontId="0" fillId="0" borderId="3" xfId="0" applyBorder="1" applyAlignment="1">
      <alignment vertical="center"/>
    </xf>
    <xf numFmtId="0" fontId="0" fillId="0" borderId="0" xfId="0" applyBorder="1" applyAlignment="1"/>
    <xf numFmtId="0" fontId="0" fillId="0" borderId="3" xfId="0" applyBorder="1" applyAlignment="1">
      <alignment horizontal="center" vertical="center"/>
    </xf>
    <xf numFmtId="0" fontId="6" fillId="13" borderId="3" xfId="0" applyFont="1" applyFill="1" applyBorder="1" applyAlignment="1">
      <alignment horizontal="center" vertical="center"/>
    </xf>
    <xf numFmtId="0" fontId="13" fillId="14" borderId="0" xfId="3" applyNumberFormat="1" applyFont="1" applyFill="1" applyBorder="1" applyAlignment="1">
      <alignment horizontal="center" wrapText="1"/>
    </xf>
    <xf numFmtId="168" fontId="12" fillId="0" borderId="0" xfId="3" applyNumberFormat="1" applyBorder="1" applyAlignment="1">
      <alignment horizontal="center" wrapText="1"/>
    </xf>
    <xf numFmtId="0" fontId="14" fillId="0" borderId="0" xfId="3" applyFont="1" applyAlignment="1">
      <alignment horizontal="center"/>
    </xf>
    <xf numFmtId="0" fontId="12" fillId="0" borderId="0" xfId="3"/>
    <xf numFmtId="0" fontId="12" fillId="0" borderId="0" xfId="3" applyNumberFormat="1" applyBorder="1" applyAlignment="1">
      <alignment horizontal="center" wrapText="1"/>
    </xf>
    <xf numFmtId="0" fontId="12" fillId="0" borderId="0" xfId="3" applyAlignment="1">
      <alignment horizontal="center"/>
    </xf>
    <xf numFmtId="0" fontId="12" fillId="0" borderId="0" xfId="3" applyBorder="1"/>
    <xf numFmtId="0" fontId="12" fillId="0" borderId="0" xfId="3" applyBorder="1" applyAlignment="1">
      <alignment horizontal="center"/>
    </xf>
    <xf numFmtId="0" fontId="15" fillId="10" borderId="0" xfId="3" applyFont="1" applyFill="1" applyBorder="1"/>
    <xf numFmtId="0" fontId="16" fillId="10" borderId="0" xfId="3" applyFont="1" applyFill="1" applyBorder="1"/>
    <xf numFmtId="169" fontId="15" fillId="10" borderId="0" xfId="3" applyNumberFormat="1" applyFont="1" applyFill="1" applyBorder="1" applyAlignment="1">
      <alignment horizontal="center"/>
    </xf>
    <xf numFmtId="14" fontId="12" fillId="0" borderId="0" xfId="3" applyNumberFormat="1"/>
    <xf numFmtId="170" fontId="15" fillId="10" borderId="0" xfId="3" applyNumberFormat="1" applyFont="1" applyFill="1" applyBorder="1" applyAlignment="1">
      <alignment horizontal="center"/>
    </xf>
    <xf numFmtId="2" fontId="12" fillId="0" borderId="0" xfId="3" applyNumberFormat="1"/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0" xfId="0" applyFill="1"/>
    <xf numFmtId="165" fontId="0" fillId="0" borderId="27" xfId="0" applyNumberFormat="1" applyBorder="1" applyProtection="1"/>
    <xf numFmtId="0" fontId="0" fillId="0" borderId="0" xfId="0" applyAlignment="1" applyProtection="1">
      <alignment horizontal="center"/>
      <protection locked="0"/>
    </xf>
    <xf numFmtId="171" fontId="0" fillId="0" borderId="0" xfId="0" applyNumberFormat="1" applyAlignment="1" applyProtection="1">
      <alignment horizontal="center"/>
      <protection locked="0"/>
    </xf>
    <xf numFmtId="172" fontId="0" fillId="0" borderId="0" xfId="0" applyNumberFormat="1" applyProtection="1">
      <protection locked="0"/>
    </xf>
    <xf numFmtId="172" fontId="0" fillId="0" borderId="0" xfId="0" applyNumberFormat="1" applyAlignment="1" applyProtection="1">
      <alignment horizontal="center"/>
      <protection locked="0"/>
    </xf>
    <xf numFmtId="0" fontId="11" fillId="0" borderId="0" xfId="0" applyFont="1"/>
    <xf numFmtId="171" fontId="0" fillId="0" borderId="0" xfId="0" applyNumberFormat="1" applyProtection="1">
      <protection locked="0"/>
    </xf>
    <xf numFmtId="0" fontId="0" fillId="0" borderId="0" xfId="0" applyAlignment="1" applyProtection="1">
      <alignment horizontal="center"/>
    </xf>
    <xf numFmtId="0" fontId="0" fillId="10" borderId="3" xfId="0" applyFill="1" applyBorder="1" applyAlignment="1" applyProtection="1">
      <alignment horizontal="center"/>
      <protection locked="0"/>
    </xf>
    <xf numFmtId="0" fontId="0" fillId="13" borderId="0" xfId="0" applyFill="1" applyAlignment="1">
      <alignment horizontal="center" vertical="center"/>
    </xf>
    <xf numFmtId="0" fontId="0" fillId="0" borderId="26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2" fillId="0" borderId="24" xfId="0" applyFont="1" applyBorder="1" applyAlignment="1" applyProtection="1">
      <alignment horizontal="center"/>
    </xf>
    <xf numFmtId="0" fontId="2" fillId="0" borderId="25" xfId="0" applyFont="1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0" fontId="8" fillId="2" borderId="30" xfId="0" applyFont="1" applyFill="1" applyBorder="1" applyAlignment="1" applyProtection="1">
      <alignment horizontal="center" vertical="center"/>
    </xf>
    <xf numFmtId="0" fontId="0" fillId="2" borderId="31" xfId="0" applyFill="1" applyBorder="1" applyAlignment="1" applyProtection="1">
      <alignment horizontal="center" vertical="center"/>
    </xf>
    <xf numFmtId="0" fontId="0" fillId="2" borderId="32" xfId="0" applyFill="1" applyBorder="1" applyAlignment="1" applyProtection="1">
      <alignment horizontal="center" vertical="center"/>
    </xf>
    <xf numFmtId="0" fontId="0" fillId="2" borderId="33" xfId="0" applyFill="1" applyBorder="1" applyAlignment="1" applyProtection="1">
      <alignment horizontal="center" vertical="center"/>
    </xf>
    <xf numFmtId="0" fontId="0" fillId="2" borderId="34" xfId="0" applyFill="1" applyBorder="1" applyAlignment="1" applyProtection="1">
      <alignment horizontal="center" vertical="center"/>
    </xf>
    <xf numFmtId="0" fontId="0" fillId="2" borderId="35" xfId="0" applyFill="1" applyBorder="1" applyAlignment="1" applyProtection="1">
      <alignment horizontal="center" vertical="center"/>
    </xf>
    <xf numFmtId="2" fontId="0" fillId="0" borderId="36" xfId="0" applyNumberFormat="1" applyBorder="1" applyAlignment="1" applyProtection="1">
      <alignment horizontal="center" vertical="center"/>
    </xf>
    <xf numFmtId="2" fontId="0" fillId="0" borderId="19" xfId="0" applyNumberFormat="1" applyBorder="1" applyAlignment="1" applyProtection="1">
      <alignment horizontal="center" vertical="center"/>
    </xf>
    <xf numFmtId="0" fontId="2" fillId="2" borderId="20" xfId="0" applyFont="1" applyFill="1" applyBorder="1" applyAlignment="1" applyProtection="1">
      <alignment horizontal="center"/>
    </xf>
    <xf numFmtId="0" fontId="2" fillId="2" borderId="12" xfId="0" applyFont="1" applyFill="1" applyBorder="1" applyAlignment="1" applyProtection="1">
      <alignment horizont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2" fillId="2" borderId="21" xfId="0" applyFont="1" applyFill="1" applyBorder="1" applyAlignment="1" applyProtection="1">
      <alignment horizontal="center"/>
    </xf>
    <xf numFmtId="0" fontId="2" fillId="0" borderId="11" xfId="0" applyFont="1" applyBorder="1" applyAlignment="1" applyProtection="1">
      <alignment horizontal="center"/>
    </xf>
    <xf numFmtId="0" fontId="2" fillId="0" borderId="13" xfId="0" applyFont="1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2" fillId="0" borderId="22" xfId="0" applyFont="1" applyBorder="1" applyAlignment="1" applyProtection="1">
      <alignment horizontal="center"/>
    </xf>
    <xf numFmtId="0" fontId="2" fillId="0" borderId="15" xfId="0" applyFont="1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167" fontId="11" fillId="0" borderId="0" xfId="0" applyNumberFormat="1" applyFont="1" applyAlignment="1">
      <alignment horizontal="center"/>
    </xf>
    <xf numFmtId="43" fontId="7" fillId="8" borderId="20" xfId="0" applyNumberFormat="1" applyFont="1" applyFill="1" applyBorder="1" applyAlignment="1" applyProtection="1">
      <alignment horizontal="center" vertical="center"/>
      <protection locked="0"/>
    </xf>
    <xf numFmtId="43" fontId="7" fillId="8" borderId="21" xfId="0" applyNumberFormat="1" applyFont="1" applyFill="1" applyBorder="1" applyAlignment="1" applyProtection="1">
      <alignment horizontal="center" vertical="center"/>
      <protection locked="0"/>
    </xf>
    <xf numFmtId="43" fontId="7" fillId="8" borderId="22" xfId="0" applyNumberFormat="1" applyFont="1" applyFill="1" applyBorder="1" applyAlignment="1" applyProtection="1">
      <alignment horizontal="center" vertical="center"/>
      <protection locked="0"/>
    </xf>
    <xf numFmtId="43" fontId="7" fillId="8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/>
    </xf>
    <xf numFmtId="0" fontId="0" fillId="0" borderId="17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0" fontId="9" fillId="0" borderId="5" xfId="0" applyFont="1" applyBorder="1" applyAlignment="1">
      <alignment horizontal="center" vertical="center" textRotation="255"/>
    </xf>
    <xf numFmtId="0" fontId="8" fillId="0" borderId="7" xfId="0" applyFont="1" applyBorder="1" applyAlignment="1">
      <alignment horizontal="center" vertical="center" textRotation="255"/>
    </xf>
    <xf numFmtId="0" fontId="8" fillId="0" borderId="9" xfId="0" applyFont="1" applyBorder="1" applyAlignment="1">
      <alignment horizontal="center" vertical="center" textRotation="255"/>
    </xf>
    <xf numFmtId="0" fontId="8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3" borderId="0" xfId="0" applyFill="1" applyBorder="1" applyAlignment="1">
      <alignment horizontal="center"/>
    </xf>
    <xf numFmtId="0" fontId="0" fillId="13" borderId="27" xfId="0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0" fillId="12" borderId="27" xfId="0" applyFill="1" applyBorder="1" applyAlignment="1">
      <alignment horizontal="center"/>
    </xf>
    <xf numFmtId="0" fontId="0" fillId="11" borderId="5" xfId="0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_feries" xfId="3"/>
    <cellStyle name="Pourcentage" xfId="2" builtinId="5"/>
  </cellStyles>
  <dxfs count="1">
    <dxf>
      <fill>
        <patternFill>
          <bgColor indexed="5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352425</xdr:colOff>
      <xdr:row>12</xdr:row>
      <xdr:rowOff>28575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8858250" y="2647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10</xdr:col>
      <xdr:colOff>438150</xdr:colOff>
      <xdr:row>1</xdr:row>
      <xdr:rowOff>123825</xdr:rowOff>
    </xdr:from>
    <xdr:to>
      <xdr:col>14</xdr:col>
      <xdr:colOff>19050</xdr:colOff>
      <xdr:row>3</xdr:row>
      <xdr:rowOff>152400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0467975" y="219075"/>
          <a:ext cx="2867025" cy="476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mettre  le nombre de casse rouge (m12)</a:t>
          </a:r>
        </a:p>
      </xdr:txBody>
    </xdr:sp>
    <xdr:clientData/>
  </xdr:twoCellAnchor>
  <xdr:oneCellAnchor>
    <xdr:from>
      <xdr:col>8</xdr:col>
      <xdr:colOff>657225</xdr:colOff>
      <xdr:row>1</xdr:row>
      <xdr:rowOff>19050</xdr:rowOff>
    </xdr:from>
    <xdr:ext cx="76200" cy="228600"/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9163050" y="2190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13</xdr:col>
      <xdr:colOff>676275</xdr:colOff>
      <xdr:row>10</xdr:row>
      <xdr:rowOff>114300</xdr:rowOff>
    </xdr:from>
    <xdr:to>
      <xdr:col>17</xdr:col>
      <xdr:colOff>200025</xdr:colOff>
      <xdr:row>13</xdr:row>
      <xdr:rowOff>19050</xdr:rowOff>
    </xdr:to>
    <xdr:sp macro="" textlink="">
      <xdr:nvSpPr>
        <xdr:cNvPr id="5" name="Text Box 5"/>
        <xdr:cNvSpPr txBox="1">
          <a:spLocks noChangeArrowheads="1"/>
        </xdr:cNvSpPr>
      </xdr:nvSpPr>
      <xdr:spPr bwMode="auto">
        <a:xfrm>
          <a:off x="13230225" y="2085975"/>
          <a:ext cx="2867025" cy="476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mettre  le nombre de jour  (q11)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imulation%20pay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Downloads/exemple%20liste_deroulante_cascade%20-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mai"/>
      <sheetName val="juin"/>
      <sheetName val="juillet"/>
      <sheetName val="aout"/>
      <sheetName val="septembre"/>
      <sheetName val="octobre"/>
      <sheetName val="novembre"/>
      <sheetName val="Férié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K1">
            <v>2000</v>
          </cell>
        </row>
        <row r="2">
          <cell r="K2">
            <v>2001</v>
          </cell>
        </row>
        <row r="3">
          <cell r="K3">
            <v>2002</v>
          </cell>
        </row>
        <row r="4">
          <cell r="K4">
            <v>2003</v>
          </cell>
        </row>
        <row r="5">
          <cell r="K5">
            <v>2004</v>
          </cell>
        </row>
        <row r="6">
          <cell r="K6">
            <v>2005</v>
          </cell>
        </row>
        <row r="7">
          <cell r="K7">
            <v>2006</v>
          </cell>
        </row>
        <row r="8">
          <cell r="K8">
            <v>2007</v>
          </cell>
        </row>
        <row r="9">
          <cell r="K9">
            <v>2008</v>
          </cell>
        </row>
        <row r="10">
          <cell r="K10">
            <v>2009</v>
          </cell>
        </row>
        <row r="11">
          <cell r="K11">
            <v>2010</v>
          </cell>
        </row>
        <row r="12">
          <cell r="K12">
            <v>2011</v>
          </cell>
        </row>
        <row r="13">
          <cell r="K13">
            <v>2012</v>
          </cell>
        </row>
        <row r="14">
          <cell r="K14">
            <v>2013</v>
          </cell>
        </row>
        <row r="15">
          <cell r="K15">
            <v>2014</v>
          </cell>
        </row>
        <row r="16">
          <cell r="K16">
            <v>2015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déroulante_cascade"/>
    </sheetNames>
    <sheetDataSet>
      <sheetData sheetId="0">
        <row r="2">
          <cell r="D2" t="str">
            <v>entrée</v>
          </cell>
          <cell r="E2" t="str">
            <v>plat_du_jour</v>
          </cell>
          <cell r="F2" t="str">
            <v>fromage</v>
          </cell>
          <cell r="G2" t="str">
            <v>dessert</v>
          </cell>
          <cell r="H2" t="str">
            <v>addition</v>
          </cell>
          <cell r="I2" t="str">
            <v>reçu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3"/>
  <sheetViews>
    <sheetView tabSelected="1" topLeftCell="B1" workbookViewId="0">
      <selection activeCell="O17" sqref="O17"/>
    </sheetView>
  </sheetViews>
  <sheetFormatPr baseColWidth="10" defaultRowHeight="15" x14ac:dyDescent="0.25"/>
  <cols>
    <col min="1" max="1" width="29.5703125" style="2" customWidth="1"/>
    <col min="2" max="2" width="27.28515625" style="2" customWidth="1"/>
    <col min="3" max="3" width="17.85546875" style="51" customWidth="1"/>
    <col min="4" max="4" width="26.42578125" style="2" customWidth="1"/>
    <col min="5" max="5" width="12.5703125" style="2" customWidth="1"/>
    <col min="6" max="6" width="13.85546875" style="64" customWidth="1"/>
    <col min="7" max="8" width="11.42578125" style="2" hidden="1" customWidth="1"/>
    <col min="9" max="12" width="11.42578125" style="2"/>
    <col min="13" max="13" width="15" style="2" bestFit="1" customWidth="1"/>
    <col min="14" max="15" width="11.42578125" style="2"/>
    <col min="16" max="16" width="15.85546875" style="2" customWidth="1"/>
    <col min="17" max="16384" width="11.42578125" style="2"/>
  </cols>
  <sheetData>
    <row r="1" spans="1:17" ht="7.5" customHeight="1" thickTop="1" x14ac:dyDescent="0.25">
      <c r="A1" s="117" t="s">
        <v>9</v>
      </c>
      <c r="B1" s="118"/>
      <c r="C1" s="118"/>
      <c r="D1" s="118"/>
      <c r="E1" s="118"/>
      <c r="F1" s="118"/>
      <c r="G1" s="118"/>
      <c r="H1" s="119"/>
      <c r="I1" s="1"/>
    </row>
    <row r="2" spans="1:17" ht="19.5" customHeight="1" thickBot="1" x14ac:dyDescent="0.3">
      <c r="A2" s="120"/>
      <c r="B2" s="121"/>
      <c r="C2" s="121"/>
      <c r="D2" s="121"/>
      <c r="E2" s="121"/>
      <c r="F2" s="121"/>
      <c r="G2" s="121"/>
      <c r="H2" s="122"/>
      <c r="I2" s="1"/>
    </row>
    <row r="3" spans="1:17" ht="15.75" thickBot="1" x14ac:dyDescent="0.3">
      <c r="A3" s="6"/>
      <c r="B3" s="6"/>
      <c r="C3" s="45"/>
      <c r="D3" s="6"/>
      <c r="E3" s="6"/>
      <c r="F3" s="52"/>
      <c r="G3" s="6"/>
      <c r="H3" s="6"/>
      <c r="L3" s="70"/>
      <c r="M3" s="69"/>
      <c r="N3" s="69"/>
      <c r="Q3" s="2" t="s">
        <v>53</v>
      </c>
    </row>
    <row r="4" spans="1:17" ht="15.75" thickTop="1" x14ac:dyDescent="0.25">
      <c r="A4" s="6"/>
      <c r="B4" s="102" t="s">
        <v>84</v>
      </c>
      <c r="C4" s="108" t="str">
        <f>K9</f>
        <v>mai</v>
      </c>
      <c r="D4" s="6"/>
      <c r="E4" s="6"/>
      <c r="F4" s="123" t="s">
        <v>10</v>
      </c>
      <c r="G4" s="6"/>
      <c r="H4" s="6"/>
      <c r="L4" s="69"/>
      <c r="M4" s="69"/>
      <c r="N4" s="69"/>
      <c r="Q4" s="2" t="s">
        <v>56</v>
      </c>
    </row>
    <row r="5" spans="1:17" ht="15.75" thickBot="1" x14ac:dyDescent="0.3">
      <c r="A5" s="6"/>
      <c r="B5" s="6"/>
      <c r="C5" s="45"/>
      <c r="D5" s="6"/>
      <c r="E5" s="6"/>
      <c r="F5" s="124"/>
      <c r="G5" s="6"/>
      <c r="H5" s="6"/>
      <c r="L5" s="69"/>
      <c r="M5" s="69"/>
      <c r="N5" s="69"/>
      <c r="Q5" s="2" t="s">
        <v>57</v>
      </c>
    </row>
    <row r="6" spans="1:17" ht="16.5" thickTop="1" thickBot="1" x14ac:dyDescent="0.3">
      <c r="A6" s="6"/>
      <c r="B6" s="6"/>
      <c r="C6" s="45"/>
      <c r="D6" s="6"/>
      <c r="E6" s="6"/>
      <c r="F6" s="53"/>
      <c r="G6" s="6"/>
      <c r="H6" s="6"/>
      <c r="L6" s="69"/>
      <c r="M6" s="69"/>
      <c r="N6" s="69"/>
      <c r="Q6" s="2" t="s">
        <v>66</v>
      </c>
    </row>
    <row r="7" spans="1:17" ht="16.5" thickTop="1" thickBot="1" x14ac:dyDescent="0.3">
      <c r="A7" s="7" t="s">
        <v>39</v>
      </c>
      <c r="B7" s="8">
        <v>1511.41</v>
      </c>
      <c r="C7" s="45"/>
      <c r="D7" s="6"/>
      <c r="E7" s="7" t="s">
        <v>41</v>
      </c>
      <c r="F7" s="54"/>
      <c r="G7" s="6"/>
      <c r="H7" s="6"/>
      <c r="L7" s="69"/>
      <c r="M7" s="69"/>
      <c r="N7" s="69"/>
      <c r="Q7" s="2" t="s">
        <v>60</v>
      </c>
    </row>
    <row r="8" spans="1:17" ht="16.5" thickTop="1" thickBot="1" x14ac:dyDescent="0.3">
      <c r="A8" s="6"/>
      <c r="B8" s="6"/>
      <c r="C8" s="45"/>
      <c r="D8" s="6"/>
      <c r="E8" s="6"/>
      <c r="F8" s="53"/>
      <c r="G8" s="6"/>
      <c r="H8" s="6"/>
      <c r="J8" s="71"/>
      <c r="K8" s="71"/>
      <c r="L8" s="72" t="s">
        <v>67</v>
      </c>
      <c r="M8" s="72" t="s">
        <v>69</v>
      </c>
      <c r="N8" s="73" t="s">
        <v>68</v>
      </c>
      <c r="Q8" s="2" t="s">
        <v>61</v>
      </c>
    </row>
    <row r="9" spans="1:17" ht="15.75" thickBot="1" x14ac:dyDescent="0.3">
      <c r="A9" s="127" t="s">
        <v>25</v>
      </c>
      <c r="B9" s="125" t="s">
        <v>11</v>
      </c>
      <c r="C9" s="126"/>
      <c r="D9" s="126" t="s">
        <v>17</v>
      </c>
      <c r="E9" s="126"/>
      <c r="F9" s="129"/>
      <c r="G9" s="6"/>
      <c r="H9" s="6"/>
      <c r="J9" s="71" t="s">
        <v>65</v>
      </c>
      <c r="K9" s="109" t="s">
        <v>53</v>
      </c>
      <c r="L9" s="74">
        <f ca="1">COUNTIF(INDIRECT("'"&amp;K9&amp;"'!B3:AF5"),"Nuit")</f>
        <v>4</v>
      </c>
      <c r="M9" s="73">
        <f ca="1">SUMPRODUCT((INDIRECT("'"&amp;K9&amp;"'!B2:AF5")="Nuit")*(INDIRECT("'"&amp;K9&amp;"'!$B$1:$AF$1")="d"))</f>
        <v>0</v>
      </c>
      <c r="N9" s="73">
        <v>18</v>
      </c>
      <c r="Q9" s="2" t="s">
        <v>62</v>
      </c>
    </row>
    <row r="10" spans="1:17" ht="15.75" thickBot="1" x14ac:dyDescent="0.3">
      <c r="A10" s="128"/>
      <c r="B10" s="9" t="s">
        <v>12</v>
      </c>
      <c r="C10" s="46" t="s">
        <v>24</v>
      </c>
      <c r="D10" s="130" t="s">
        <v>15</v>
      </c>
      <c r="E10" s="131"/>
      <c r="F10" s="55" t="s">
        <v>16</v>
      </c>
      <c r="G10" s="6"/>
      <c r="H10" s="6"/>
      <c r="J10" s="71"/>
      <c r="K10" s="71"/>
      <c r="L10" s="71"/>
      <c r="M10" s="71"/>
      <c r="N10" s="71"/>
    </row>
    <row r="11" spans="1:17" x14ac:dyDescent="0.25">
      <c r="A11" s="10" t="s">
        <v>0</v>
      </c>
      <c r="B11" s="11">
        <v>152.18</v>
      </c>
      <c r="C11" s="47">
        <f>(B7/B11)</f>
        <v>9.9317255881193329</v>
      </c>
      <c r="D11" s="132" t="s">
        <v>18</v>
      </c>
      <c r="E11" s="133"/>
      <c r="F11" s="56">
        <f>B7</f>
        <v>1511.41</v>
      </c>
      <c r="G11" s="6"/>
      <c r="H11" s="6"/>
    </row>
    <row r="12" spans="1:17" x14ac:dyDescent="0.25">
      <c r="A12" s="12" t="s">
        <v>1</v>
      </c>
      <c r="B12" s="13" t="s">
        <v>13</v>
      </c>
      <c r="C12" s="48">
        <f>(B7/163.06*18.92%)</f>
        <v>1.7537027597203485</v>
      </c>
      <c r="D12" s="111" t="s">
        <v>36</v>
      </c>
      <c r="E12" s="112"/>
      <c r="F12" s="15">
        <f ca="1">C12*C29</f>
        <v>56.118488311051152</v>
      </c>
      <c r="G12" s="6"/>
      <c r="H12" s="6"/>
    </row>
    <row r="13" spans="1:17" x14ac:dyDescent="0.25">
      <c r="A13" s="12" t="s">
        <v>2</v>
      </c>
      <c r="B13" s="13"/>
      <c r="C13" s="48">
        <v>0.65600000000000003</v>
      </c>
      <c r="D13" s="111" t="s">
        <v>19</v>
      </c>
      <c r="E13" s="112"/>
      <c r="F13" s="15">
        <f>B11*C13</f>
        <v>99.830080000000009</v>
      </c>
      <c r="G13" s="6"/>
      <c r="H13" s="6"/>
    </row>
    <row r="14" spans="1:17" x14ac:dyDescent="0.25">
      <c r="A14" s="12" t="s">
        <v>3</v>
      </c>
      <c r="B14" s="13"/>
      <c r="C14" s="48">
        <v>7.5270000000000001</v>
      </c>
      <c r="D14" s="111" t="s">
        <v>37</v>
      </c>
      <c r="E14" s="112"/>
      <c r="F14" s="15">
        <f ca="1">C14*B29</f>
        <v>30.108000000000001</v>
      </c>
      <c r="G14" s="6"/>
      <c r="H14" s="6"/>
    </row>
    <row r="15" spans="1:17" x14ac:dyDescent="0.25">
      <c r="A15" s="12" t="s">
        <v>4</v>
      </c>
      <c r="B15" s="13" t="s">
        <v>14</v>
      </c>
      <c r="C15" s="48">
        <f>(B7/163.06*94.6%)</f>
        <v>8.7685137986017416</v>
      </c>
      <c r="D15" s="136" t="s">
        <v>32</v>
      </c>
      <c r="E15" s="137"/>
      <c r="F15" s="57">
        <f ca="1">C15*C30</f>
        <v>0</v>
      </c>
      <c r="G15" s="6"/>
      <c r="H15" s="14"/>
      <c r="I15" s="4"/>
    </row>
    <row r="16" spans="1:17" ht="15.75" thickBot="1" x14ac:dyDescent="0.3">
      <c r="A16" s="12"/>
      <c r="B16" s="13"/>
      <c r="C16" s="48"/>
      <c r="D16" s="134" t="s">
        <v>20</v>
      </c>
      <c r="E16" s="135"/>
      <c r="F16" s="58">
        <f ca="1">SUM(F11:F15)</f>
        <v>1697.4665683110511</v>
      </c>
      <c r="G16" s="6"/>
      <c r="H16" s="6"/>
    </row>
    <row r="17" spans="1:17" x14ac:dyDescent="0.25">
      <c r="A17" s="12" t="s">
        <v>5</v>
      </c>
      <c r="B17" s="13"/>
      <c r="C17" s="48">
        <v>0.501</v>
      </c>
      <c r="D17" s="111" t="s">
        <v>21</v>
      </c>
      <c r="E17" s="112"/>
      <c r="F17" s="15">
        <f>B11*C17</f>
        <v>76.242180000000005</v>
      </c>
      <c r="G17" s="6"/>
      <c r="H17" s="6"/>
    </row>
    <row r="18" spans="1:17" x14ac:dyDescent="0.25">
      <c r="A18" s="12" t="s">
        <v>6</v>
      </c>
      <c r="B18" s="13"/>
      <c r="C18" s="48">
        <v>0.88200000000000001</v>
      </c>
      <c r="D18" s="111" t="s">
        <v>21</v>
      </c>
      <c r="E18" s="112"/>
      <c r="F18" s="15">
        <f>B11*C18</f>
        <v>134.22275999999999</v>
      </c>
      <c r="G18" s="6"/>
      <c r="H18" s="6"/>
    </row>
    <row r="19" spans="1:17" x14ac:dyDescent="0.25">
      <c r="A19" s="12" t="s">
        <v>7</v>
      </c>
      <c r="B19" s="13"/>
      <c r="C19" s="48">
        <v>0.73099999999999998</v>
      </c>
      <c r="D19" s="111" t="s">
        <v>38</v>
      </c>
      <c r="E19" s="112"/>
      <c r="F19" s="15">
        <f ca="1">C19*C30</f>
        <v>0</v>
      </c>
      <c r="G19" s="6"/>
      <c r="H19" s="6"/>
    </row>
    <row r="20" spans="1:17" x14ac:dyDescent="0.25">
      <c r="A20" s="12" t="s">
        <v>8</v>
      </c>
      <c r="B20" s="13"/>
      <c r="C20" s="48">
        <v>0.14599999999999999</v>
      </c>
      <c r="D20" s="111" t="s">
        <v>38</v>
      </c>
      <c r="E20" s="112"/>
      <c r="F20" s="15">
        <f ca="1">C20*C29</f>
        <v>4.6719999999999997</v>
      </c>
      <c r="G20" s="6"/>
      <c r="H20" s="6"/>
    </row>
    <row r="21" spans="1:17" ht="15.75" thickBot="1" x14ac:dyDescent="0.3">
      <c r="A21" s="16"/>
      <c r="B21" s="13"/>
      <c r="C21" s="101"/>
      <c r="D21" s="113" t="s">
        <v>23</v>
      </c>
      <c r="E21" s="114"/>
      <c r="F21" s="59">
        <f ca="1">SUM(F17:F20)</f>
        <v>215.13694000000001</v>
      </c>
      <c r="G21" s="6"/>
      <c r="H21" s="17"/>
      <c r="N21" s="106" t="s">
        <v>96</v>
      </c>
      <c r="O21"/>
    </row>
    <row r="22" spans="1:17" ht="15.75" thickBot="1" x14ac:dyDescent="0.3">
      <c r="A22" s="12"/>
      <c r="B22" s="13"/>
      <c r="C22" s="48"/>
      <c r="D22" s="132" t="s">
        <v>22</v>
      </c>
      <c r="E22" s="133"/>
      <c r="F22" s="60">
        <f ca="1">(F16+F21)*21/100</f>
        <v>401.64673674532077</v>
      </c>
      <c r="G22" s="6"/>
      <c r="H22" s="6"/>
    </row>
    <row r="23" spans="1:17" ht="15.75" thickBot="1" x14ac:dyDescent="0.3">
      <c r="A23" s="18" t="s">
        <v>26</v>
      </c>
      <c r="B23" s="19"/>
      <c r="C23" s="49">
        <v>5.8</v>
      </c>
      <c r="D23" s="115" t="s">
        <v>40</v>
      </c>
      <c r="E23" s="116"/>
      <c r="F23" s="61">
        <f ca="1">C23*B29</f>
        <v>23.2</v>
      </c>
      <c r="G23" s="6"/>
      <c r="H23" s="6"/>
      <c r="J23" s="5"/>
      <c r="K23" s="102"/>
      <c r="L23" s="102" t="s">
        <v>85</v>
      </c>
      <c r="M23" s="102" t="s">
        <v>88</v>
      </c>
    </row>
    <row r="24" spans="1:17" ht="15.75" thickBot="1" x14ac:dyDescent="0.3">
      <c r="A24" s="6"/>
      <c r="B24" s="6"/>
      <c r="C24" s="45"/>
      <c r="D24" s="6"/>
      <c r="E24" s="6"/>
      <c r="F24" s="62">
        <f ca="1">F16+F21-F22+F23</f>
        <v>1534.1567715657304</v>
      </c>
      <c r="G24" s="6"/>
      <c r="H24" s="6"/>
      <c r="K24" s="102" t="s">
        <v>86</v>
      </c>
      <c r="L24" s="102">
        <v>32</v>
      </c>
      <c r="M24" s="103">
        <v>2.7</v>
      </c>
    </row>
    <row r="25" spans="1:17" ht="15.75" thickBot="1" x14ac:dyDescent="0.3">
      <c r="A25" s="6"/>
      <c r="B25" s="6"/>
      <c r="C25" s="45"/>
      <c r="D25" s="6"/>
      <c r="E25" s="6"/>
      <c r="F25" s="52"/>
      <c r="G25" s="6"/>
      <c r="H25" s="6"/>
      <c r="I25" s="5"/>
      <c r="K25" s="102" t="s">
        <v>87</v>
      </c>
      <c r="L25" s="102">
        <v>32</v>
      </c>
      <c r="M25" s="103">
        <v>2.7</v>
      </c>
      <c r="O25" s="2" t="s">
        <v>97</v>
      </c>
    </row>
    <row r="26" spans="1:17" ht="15.75" thickBot="1" x14ac:dyDescent="0.3">
      <c r="A26" s="20" t="s">
        <v>27</v>
      </c>
      <c r="B26" s="21"/>
      <c r="C26" s="50">
        <v>4.96</v>
      </c>
      <c r="D26" s="143" t="s">
        <v>28</v>
      </c>
      <c r="E26" s="143"/>
      <c r="F26" s="62">
        <f>C26*B31</f>
        <v>89.28</v>
      </c>
      <c r="G26" s="6"/>
      <c r="H26" s="6"/>
      <c r="K26" s="102" t="s">
        <v>93</v>
      </c>
      <c r="L26" s="102">
        <f>L24+L25</f>
        <v>64</v>
      </c>
      <c r="M26" s="103">
        <f>M24+M25</f>
        <v>5.4</v>
      </c>
    </row>
    <row r="27" spans="1:17" ht="15.75" thickBot="1" x14ac:dyDescent="0.3">
      <c r="A27" s="6"/>
      <c r="B27" s="6"/>
      <c r="C27" s="45"/>
      <c r="D27" s="144" t="s">
        <v>35</v>
      </c>
      <c r="E27" s="145"/>
      <c r="F27" s="63"/>
      <c r="G27" s="6"/>
      <c r="H27" s="6"/>
      <c r="K27" s="102" t="s">
        <v>89</v>
      </c>
      <c r="L27" s="102">
        <f>L26*N9</f>
        <v>1152</v>
      </c>
      <c r="M27" s="103">
        <f>M26*N9</f>
        <v>97.2</v>
      </c>
      <c r="O27" s="107">
        <f>L28*0.3+1180</f>
        <v>5327.2</v>
      </c>
    </row>
    <row r="28" spans="1:17" ht="16.5" thickTop="1" thickBot="1" x14ac:dyDescent="0.3">
      <c r="A28" s="8"/>
      <c r="B28" s="8" t="s">
        <v>30</v>
      </c>
      <c r="C28" s="66" t="s">
        <v>31</v>
      </c>
      <c r="K28" s="2" t="s">
        <v>95</v>
      </c>
      <c r="L28" s="102">
        <f>L27*12</f>
        <v>13824</v>
      </c>
      <c r="M28" s="103">
        <f>M27*12</f>
        <v>1166.4000000000001</v>
      </c>
    </row>
    <row r="29" spans="1:17" ht="16.5" thickTop="1" thickBot="1" x14ac:dyDescent="0.3">
      <c r="A29" s="8" t="s">
        <v>29</v>
      </c>
      <c r="B29" s="3">
        <f ca="1">L9</f>
        <v>4</v>
      </c>
      <c r="C29" s="67">
        <f ca="1">B29*8</f>
        <v>32</v>
      </c>
      <c r="D29" s="22"/>
      <c r="E29" s="139">
        <f ca="1">F24+F26</f>
        <v>1623.4367715657304</v>
      </c>
      <c r="F29" s="140"/>
      <c r="G29" s="4"/>
      <c r="L29" s="104" t="s">
        <v>90</v>
      </c>
    </row>
    <row r="30" spans="1:17" ht="16.5" thickTop="1" thickBot="1" x14ac:dyDescent="0.3">
      <c r="A30" s="8" t="s">
        <v>33</v>
      </c>
      <c r="B30" s="3">
        <f ca="1">M9</f>
        <v>0</v>
      </c>
      <c r="C30" s="67">
        <f ca="1">B30*8</f>
        <v>0</v>
      </c>
      <c r="D30" s="22"/>
      <c r="E30" s="141"/>
      <c r="F30" s="142"/>
      <c r="K30" s="102" t="s">
        <v>91</v>
      </c>
      <c r="L30" s="105">
        <v>1.9444444444444445E-2</v>
      </c>
      <c r="M30" s="102"/>
    </row>
    <row r="31" spans="1:17" ht="16.5" thickTop="1" thickBot="1" x14ac:dyDescent="0.3">
      <c r="A31" s="8" t="s">
        <v>34</v>
      </c>
      <c r="B31" s="3">
        <f>N9</f>
        <v>18</v>
      </c>
      <c r="C31" s="67"/>
      <c r="K31" s="102" t="s">
        <v>92</v>
      </c>
      <c r="L31" s="105">
        <v>1.9444444444444445E-2</v>
      </c>
      <c r="N31" s="2" t="s">
        <v>94</v>
      </c>
      <c r="P31" s="138" t="str">
        <f>TRIM(TEXT(INT(ROUNDDOWN(L33/TIMEVALUE("8:00"),0)/7),"[&gt;1]0"" semaines "";[&gt;]""1 semaine"";")&amp;TEXT(MOD(ROUNDDOWN(L33/TIMEVALUE("8:00"),0),7),"[&gt;1]0"" jours "";[&gt;]"" 1 jour "";")&amp;TEXT( HOUR(L33-(ROUNDDOWN(L33/TIMEVALUE("8:00"),0)*TIMEVALUE("8:00"))),"[&gt;1]0"" heures "";[&gt;]"" 1 heure "";") &amp; TEXT(MINUTE(L33-(ROUNDDOWN(L33/TIMEVALUE("8:00"),0)*TIMEVALUE("8:00"))),"[&gt;1]0"" minutes "";[&gt;]""1 minute "";")&amp; TEXT(SECOND(L33-(ROUNDDOWN(L33/TIMEVALUE("8:00"),0)*TIMEVALUE("8:00"))),"[&gt;1]0"" secondes"";[&gt;]""1 seconde"";"))</f>
        <v>2 jours 48 minutes</v>
      </c>
      <c r="Q31" s="138"/>
    </row>
    <row r="32" spans="1:17" ht="15.75" thickTop="1" x14ac:dyDescent="0.25">
      <c r="C32" s="2"/>
      <c r="K32" s="102" t="s">
        <v>93</v>
      </c>
      <c r="L32" s="105">
        <f>L30+L31</f>
        <v>3.888888888888889E-2</v>
      </c>
      <c r="P32"/>
    </row>
    <row r="33" spans="3:12" x14ac:dyDescent="0.25">
      <c r="C33" s="2"/>
      <c r="K33" s="102" t="s">
        <v>89</v>
      </c>
      <c r="L33" s="105">
        <f>L32*N9</f>
        <v>0.7</v>
      </c>
    </row>
  </sheetData>
  <sheetProtection formatCells="0" formatColumns="0" formatRows="0" insertColumns="0" insertRows="0" insertHyperlinks="0" deleteColumns="0" deleteRows="0" sort="0" autoFilter="0" pivotTables="0"/>
  <dataConsolidate function="count"/>
  <mergeCells count="23">
    <mergeCell ref="D15:E15"/>
    <mergeCell ref="D17:E17"/>
    <mergeCell ref="P31:Q31"/>
    <mergeCell ref="E29:F30"/>
    <mergeCell ref="D26:E26"/>
    <mergeCell ref="D27:E27"/>
    <mergeCell ref="D22:E22"/>
    <mergeCell ref="D18:E18"/>
    <mergeCell ref="D19:E19"/>
    <mergeCell ref="D21:E21"/>
    <mergeCell ref="D23:E23"/>
    <mergeCell ref="A1:H2"/>
    <mergeCell ref="F4:F5"/>
    <mergeCell ref="B9:C9"/>
    <mergeCell ref="A9:A10"/>
    <mergeCell ref="D14:E14"/>
    <mergeCell ref="D9:F9"/>
    <mergeCell ref="D10:E10"/>
    <mergeCell ref="D11:E11"/>
    <mergeCell ref="D12:E12"/>
    <mergeCell ref="D13:E13"/>
    <mergeCell ref="D20:E20"/>
    <mergeCell ref="D16:E16"/>
  </mergeCells>
  <phoneticPr fontId="10" type="noConversion"/>
  <dataValidations count="1">
    <dataValidation type="list" allowBlank="1" showInputMessage="1" showErrorMessage="1" sqref="K9">
      <formula1>mois</formula1>
    </dataValidation>
  </dataValidations>
  <pageMargins left="0.7" right="0.7" top="0.75" bottom="0.75" header="0.3" footer="0.3"/>
  <pageSetup paperSize="9" orientation="landscape" r:id="rId1"/>
  <ignoredErrors>
    <ignoredError sqref="E29 M9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70"/>
  <sheetViews>
    <sheetView zoomScale="80" zoomScaleNormal="80" workbookViewId="0">
      <selection activeCell="Q10" sqref="Q10"/>
    </sheetView>
  </sheetViews>
  <sheetFormatPr baseColWidth="10" defaultRowHeight="15" x14ac:dyDescent="0.25"/>
  <cols>
    <col min="1" max="1" width="34.7109375" customWidth="1"/>
    <col min="2" max="12" width="7.7109375" customWidth="1"/>
    <col min="13" max="13" width="11.28515625" customWidth="1"/>
    <col min="14" max="32" width="7.7109375" customWidth="1"/>
    <col min="33" max="34" width="6.7109375" customWidth="1"/>
  </cols>
  <sheetData>
    <row r="1" spans="1:36" ht="23.25" customHeight="1" thickBot="1" x14ac:dyDescent="0.3">
      <c r="A1" s="29" t="s">
        <v>53</v>
      </c>
      <c r="B1" s="98" t="s">
        <v>42</v>
      </c>
      <c r="C1" s="25" t="s">
        <v>42</v>
      </c>
      <c r="D1" s="25" t="s">
        <v>43</v>
      </c>
      <c r="E1" s="25" t="s">
        <v>44</v>
      </c>
      <c r="F1" s="25" t="s">
        <v>46</v>
      </c>
      <c r="G1" s="25" t="s">
        <v>45</v>
      </c>
      <c r="H1" s="25" t="s">
        <v>47</v>
      </c>
      <c r="I1" s="110" t="s">
        <v>42</v>
      </c>
      <c r="J1" s="25" t="s">
        <v>42</v>
      </c>
      <c r="K1" s="25" t="s">
        <v>43</v>
      </c>
      <c r="L1" s="25" t="s">
        <v>44</v>
      </c>
      <c r="M1" s="25" t="s">
        <v>46</v>
      </c>
      <c r="N1" s="25" t="s">
        <v>45</v>
      </c>
      <c r="O1" s="25" t="s">
        <v>47</v>
      </c>
      <c r="P1" s="25" t="s">
        <v>42</v>
      </c>
      <c r="Q1" s="25" t="s">
        <v>42</v>
      </c>
      <c r="R1" s="110" t="s">
        <v>43</v>
      </c>
      <c r="S1" s="25" t="s">
        <v>44</v>
      </c>
      <c r="T1" s="25" t="s">
        <v>46</v>
      </c>
      <c r="U1" s="38" t="s">
        <v>45</v>
      </c>
      <c r="V1" s="25" t="s">
        <v>47</v>
      </c>
      <c r="W1" s="25" t="s">
        <v>42</v>
      </c>
      <c r="X1" s="25" t="s">
        <v>42</v>
      </c>
      <c r="Y1" s="25" t="s">
        <v>43</v>
      </c>
      <c r="Z1" s="25" t="s">
        <v>44</v>
      </c>
      <c r="AA1" s="25" t="s">
        <v>46</v>
      </c>
      <c r="AB1" s="38" t="s">
        <v>45</v>
      </c>
      <c r="AC1" s="38" t="s">
        <v>47</v>
      </c>
      <c r="AD1" s="25" t="s">
        <v>42</v>
      </c>
      <c r="AE1" s="25" t="s">
        <v>42</v>
      </c>
      <c r="AF1" s="25" t="s">
        <v>43</v>
      </c>
    </row>
    <row r="2" spans="1:36" ht="18" customHeight="1" thickBot="1" x14ac:dyDescent="0.3">
      <c r="A2" s="24" t="s">
        <v>48</v>
      </c>
      <c r="B2" s="99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42">
        <v>7</v>
      </c>
      <c r="I2" s="159">
        <v>8</v>
      </c>
      <c r="J2" s="159">
        <v>9</v>
      </c>
      <c r="K2" s="159">
        <v>10</v>
      </c>
      <c r="L2" s="99">
        <v>11</v>
      </c>
      <c r="M2" s="99">
        <v>12</v>
      </c>
      <c r="N2" s="99">
        <v>13</v>
      </c>
      <c r="O2" s="99">
        <v>14</v>
      </c>
      <c r="P2" s="99">
        <v>15</v>
      </c>
      <c r="Q2" s="99">
        <v>16</v>
      </c>
      <c r="R2" s="159">
        <v>17</v>
      </c>
      <c r="S2" s="159">
        <v>18</v>
      </c>
      <c r="T2" s="159">
        <v>19</v>
      </c>
      <c r="U2" s="159">
        <v>20</v>
      </c>
      <c r="V2" s="99">
        <v>21</v>
      </c>
      <c r="W2" s="99">
        <v>22</v>
      </c>
      <c r="X2" s="99">
        <v>23</v>
      </c>
      <c r="Y2" s="99">
        <v>24</v>
      </c>
      <c r="Z2" s="99">
        <v>25</v>
      </c>
      <c r="AA2" s="99">
        <v>26</v>
      </c>
      <c r="AB2" s="159">
        <v>27</v>
      </c>
      <c r="AC2" s="159">
        <v>28</v>
      </c>
      <c r="AD2" s="159">
        <v>29</v>
      </c>
      <c r="AE2" s="42">
        <v>30</v>
      </c>
      <c r="AF2" s="42">
        <v>31</v>
      </c>
    </row>
    <row r="3" spans="1:36" ht="28.5" customHeight="1" thickBot="1" x14ac:dyDescent="0.3">
      <c r="A3" s="24" t="s">
        <v>49</v>
      </c>
      <c r="B3" s="100"/>
      <c r="C3" s="152" t="s">
        <v>64</v>
      </c>
      <c r="D3" s="152" t="s">
        <v>64</v>
      </c>
      <c r="E3" s="152" t="s">
        <v>64</v>
      </c>
      <c r="F3" s="65"/>
      <c r="G3" s="28"/>
      <c r="H3" s="24"/>
      <c r="I3" s="24"/>
      <c r="J3" s="24"/>
      <c r="K3" s="24"/>
      <c r="L3" s="149" t="s">
        <v>52</v>
      </c>
      <c r="M3" s="149"/>
      <c r="N3" s="149"/>
      <c r="O3" s="149"/>
      <c r="P3" s="40" t="s">
        <v>1</v>
      </c>
      <c r="Q3" s="26" t="s">
        <v>1</v>
      </c>
      <c r="R3" s="24"/>
      <c r="S3" s="24"/>
      <c r="T3" s="24"/>
      <c r="U3" s="24"/>
      <c r="V3" s="149" t="s">
        <v>52</v>
      </c>
      <c r="W3" s="149"/>
      <c r="X3" s="149"/>
      <c r="Y3" s="149"/>
      <c r="Z3" s="40" t="s">
        <v>1</v>
      </c>
      <c r="AA3" s="26" t="s">
        <v>1</v>
      </c>
      <c r="AB3" s="24"/>
      <c r="AC3" s="24"/>
      <c r="AD3" s="24"/>
      <c r="AE3" s="31"/>
      <c r="AF3" s="146" t="s">
        <v>52</v>
      </c>
      <c r="AH3" s="23"/>
      <c r="AI3" s="23"/>
      <c r="AJ3" s="23"/>
    </row>
    <row r="4" spans="1:36" ht="15.95" customHeight="1" thickBot="1" x14ac:dyDescent="0.3">
      <c r="A4" s="24" t="s">
        <v>51</v>
      </c>
      <c r="B4" s="99"/>
      <c r="C4" s="153"/>
      <c r="D4" s="153"/>
      <c r="E4" s="153"/>
      <c r="F4" s="41"/>
      <c r="G4" s="24"/>
      <c r="H4" s="27" t="s">
        <v>55</v>
      </c>
      <c r="I4" s="27" t="s">
        <v>55</v>
      </c>
      <c r="J4" s="24"/>
      <c r="K4" s="24"/>
      <c r="L4" s="149"/>
      <c r="M4" s="149"/>
      <c r="N4" s="149"/>
      <c r="O4" s="149"/>
      <c r="P4" s="41"/>
      <c r="Q4" s="24"/>
      <c r="R4" s="27" t="s">
        <v>55</v>
      </c>
      <c r="S4" s="27" t="s">
        <v>55</v>
      </c>
      <c r="T4" s="24"/>
      <c r="U4" s="24"/>
      <c r="V4" s="149"/>
      <c r="W4" s="149"/>
      <c r="X4" s="149"/>
      <c r="Y4" s="149"/>
      <c r="Z4" s="41"/>
      <c r="AA4" s="24"/>
      <c r="AB4" s="27" t="s">
        <v>55</v>
      </c>
      <c r="AC4" s="39" t="s">
        <v>55</v>
      </c>
      <c r="AD4" s="24"/>
      <c r="AE4" s="31"/>
      <c r="AF4" s="147"/>
    </row>
    <row r="5" spans="1:36" ht="15.95" customHeight="1" thickBot="1" x14ac:dyDescent="0.3">
      <c r="A5" s="24" t="s">
        <v>50</v>
      </c>
      <c r="B5" s="99"/>
      <c r="C5" s="154"/>
      <c r="D5" s="154"/>
      <c r="E5" s="154"/>
      <c r="F5" s="41"/>
      <c r="G5" s="24"/>
      <c r="H5" s="24"/>
      <c r="I5" s="24"/>
      <c r="J5" s="30" t="s">
        <v>54</v>
      </c>
      <c r="K5" s="30" t="s">
        <v>54</v>
      </c>
      <c r="L5" s="149"/>
      <c r="M5" s="149"/>
      <c r="N5" s="149"/>
      <c r="O5" s="149"/>
      <c r="P5" s="41"/>
      <c r="Q5" s="24"/>
      <c r="R5" s="24"/>
      <c r="S5" s="24"/>
      <c r="T5" s="30" t="s">
        <v>54</v>
      </c>
      <c r="U5" s="30" t="s">
        <v>54</v>
      </c>
      <c r="V5" s="149"/>
      <c r="W5" s="149"/>
      <c r="X5" s="149"/>
      <c r="Y5" s="149"/>
      <c r="Z5" s="41"/>
      <c r="AA5" s="24"/>
      <c r="AB5" s="24"/>
      <c r="AC5" s="24"/>
      <c r="AD5" s="30" t="s">
        <v>54</v>
      </c>
      <c r="AE5" s="30" t="s">
        <v>54</v>
      </c>
      <c r="AF5" s="148"/>
      <c r="AH5" s="43"/>
      <c r="AI5" s="43"/>
      <c r="AJ5" s="35"/>
    </row>
    <row r="6" spans="1:36" ht="15.95" customHeight="1" x14ac:dyDescent="0.25">
      <c r="AH6" s="43"/>
      <c r="AI6" s="43"/>
      <c r="AJ6" s="35"/>
    </row>
    <row r="7" spans="1:36" ht="15.95" customHeight="1" x14ac:dyDescent="0.25">
      <c r="K7" s="75"/>
      <c r="L7" s="75"/>
      <c r="M7" s="75"/>
      <c r="N7" s="75"/>
      <c r="O7" s="75"/>
      <c r="P7" s="75"/>
      <c r="Q7" s="75"/>
      <c r="R7" s="75"/>
      <c r="S7" s="35"/>
      <c r="AH7" s="43"/>
      <c r="AI7" s="43"/>
      <c r="AJ7" s="35"/>
    </row>
    <row r="8" spans="1:36" x14ac:dyDescent="0.25">
      <c r="A8" s="35"/>
      <c r="K8" s="75"/>
      <c r="L8" s="75"/>
      <c r="M8" s="75"/>
      <c r="N8" s="75"/>
      <c r="O8" s="75"/>
      <c r="P8" s="75"/>
      <c r="Q8" s="75"/>
      <c r="R8" s="75"/>
      <c r="S8" s="35"/>
      <c r="AH8" s="35"/>
      <c r="AI8" s="35"/>
      <c r="AJ8" s="35"/>
    </row>
    <row r="9" spans="1:36" ht="15.75" thickBot="1" x14ac:dyDescent="0.3">
      <c r="A9" s="44"/>
    </row>
    <row r="10" spans="1:36" ht="15.75" thickBot="1" x14ac:dyDescent="0.3">
      <c r="A10" s="68"/>
      <c r="B10" s="68"/>
      <c r="C10" s="68"/>
      <c r="D10" s="68"/>
      <c r="E10" s="68"/>
      <c r="F10" s="68"/>
      <c r="G10" s="68"/>
      <c r="I10" s="68"/>
      <c r="J10" s="157" t="s">
        <v>1</v>
      </c>
      <c r="K10" s="157"/>
      <c r="L10" s="158"/>
      <c r="M10" s="34">
        <f>COUNTIF(B3:AE5,"nuit")</f>
        <v>4</v>
      </c>
      <c r="P10" s="80" t="s">
        <v>30</v>
      </c>
      <c r="Q10" s="80">
        <f>Q13+Q14+Q15+Q16</f>
        <v>19</v>
      </c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68"/>
    </row>
    <row r="11" spans="1:36" ht="15.75" thickBot="1" x14ac:dyDescent="0.3">
      <c r="A11" s="68"/>
      <c r="B11" s="68"/>
      <c r="C11" s="68"/>
      <c r="D11" s="68"/>
      <c r="E11" s="68"/>
      <c r="F11" s="68"/>
      <c r="G11" s="68"/>
      <c r="H11" s="68"/>
      <c r="I11" s="68"/>
      <c r="J11" s="155" t="s">
        <v>70</v>
      </c>
      <c r="K11" s="155"/>
      <c r="L11" s="156"/>
      <c r="M11" s="34">
        <v>5</v>
      </c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68"/>
    </row>
    <row r="12" spans="1:36" ht="15.75" customHeight="1" thickBot="1" x14ac:dyDescent="0.3">
      <c r="A12" s="68"/>
      <c r="B12" s="68"/>
      <c r="C12" s="68"/>
      <c r="D12" s="68"/>
      <c r="E12" s="68"/>
      <c r="F12" s="68"/>
      <c r="G12" s="68"/>
      <c r="H12" s="68"/>
      <c r="I12" s="68"/>
      <c r="J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</row>
    <row r="13" spans="1:36" ht="15" customHeight="1" thickBot="1" x14ac:dyDescent="0.3">
      <c r="A13" s="68"/>
      <c r="B13" s="68"/>
      <c r="C13" s="68"/>
      <c r="D13" s="68"/>
      <c r="E13" s="68"/>
      <c r="F13" s="68"/>
      <c r="G13" s="68"/>
      <c r="H13" s="68"/>
      <c r="I13" s="68"/>
      <c r="J13" s="68"/>
      <c r="P13" s="76" t="s">
        <v>1</v>
      </c>
      <c r="Q13" s="78">
        <f>COUNTIF(B3:AF5,"nuit")</f>
        <v>4</v>
      </c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</row>
    <row r="14" spans="1:36" ht="15.75" customHeight="1" thickBot="1" x14ac:dyDescent="0.3">
      <c r="A14" s="68"/>
      <c r="B14" s="68"/>
      <c r="C14" s="68"/>
      <c r="D14" s="68"/>
      <c r="E14" s="68"/>
      <c r="F14" s="68"/>
      <c r="G14" s="68"/>
      <c r="H14" s="68"/>
      <c r="I14" s="68"/>
      <c r="J14" s="68"/>
      <c r="P14" s="39" t="s">
        <v>55</v>
      </c>
      <c r="Q14" s="34">
        <f>COUNTIF(B3:AF5,"midi")</f>
        <v>6</v>
      </c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</row>
    <row r="15" spans="1:36" ht="15.75" customHeight="1" thickBot="1" x14ac:dyDescent="0.3">
      <c r="A15" s="68"/>
      <c r="B15" s="68"/>
      <c r="C15" s="68"/>
      <c r="D15" s="68"/>
      <c r="E15" s="68"/>
      <c r="F15" s="68"/>
      <c r="G15" s="68"/>
      <c r="H15" s="68"/>
      <c r="I15" s="68"/>
      <c r="J15" s="68"/>
      <c r="P15" s="77" t="s">
        <v>54</v>
      </c>
      <c r="Q15" s="79">
        <f>COUNTIF(B3:AF5,"matin")</f>
        <v>6</v>
      </c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</row>
    <row r="16" spans="1:36" ht="15.75" customHeight="1" thickBot="1" x14ac:dyDescent="0.3">
      <c r="A16" s="68"/>
      <c r="B16" s="68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80" t="s">
        <v>64</v>
      </c>
      <c r="Q16" s="80">
        <f>COUNTIF(B3:AF5,"journeé")</f>
        <v>3</v>
      </c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</row>
    <row r="17" spans="33:33" ht="15" customHeight="1" x14ac:dyDescent="0.25"/>
    <row r="18" spans="33:33" ht="15" customHeight="1" x14ac:dyDescent="0.25"/>
    <row r="19" spans="33:33" ht="15" customHeight="1" x14ac:dyDescent="0.25"/>
    <row r="29" spans="33:33" ht="15.75" x14ac:dyDescent="0.25">
      <c r="AG29" s="23"/>
    </row>
    <row r="31" spans="33:33" ht="46.5" x14ac:dyDescent="0.25">
      <c r="AG31" s="43"/>
    </row>
    <row r="32" spans="33:33" ht="46.5" x14ac:dyDescent="0.25">
      <c r="AG32" s="43"/>
    </row>
    <row r="33" spans="1:33" ht="46.5" x14ac:dyDescent="0.25">
      <c r="AG33" s="43"/>
    </row>
    <row r="34" spans="1:33" x14ac:dyDescent="0.25">
      <c r="AG34" s="35"/>
    </row>
    <row r="38" spans="1:33" x14ac:dyDescent="0.25">
      <c r="AF38" s="68"/>
    </row>
    <row r="39" spans="1:33" x14ac:dyDescent="0.25">
      <c r="AF39" s="68"/>
    </row>
    <row r="40" spans="1:33" x14ac:dyDescent="0.25">
      <c r="AF40" s="68"/>
    </row>
    <row r="41" spans="1:33" x14ac:dyDescent="0.25">
      <c r="AF41" s="68"/>
    </row>
    <row r="42" spans="1:33" x14ac:dyDescent="0.25">
      <c r="AF42" s="68"/>
    </row>
    <row r="43" spans="1:33" x14ac:dyDescent="0.25">
      <c r="AF43" s="68"/>
    </row>
    <row r="44" spans="1:33" x14ac:dyDescent="0.25">
      <c r="AF44" s="68"/>
    </row>
    <row r="45" spans="1:33" x14ac:dyDescent="0.25">
      <c r="A45" s="68"/>
      <c r="B45" s="68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8"/>
    </row>
    <row r="68" spans="2:8" ht="15.75" thickBot="1" x14ac:dyDescent="0.3"/>
    <row r="69" spans="2:8" ht="15.75" thickBot="1" x14ac:dyDescent="0.3">
      <c r="B69" s="151" t="s">
        <v>1</v>
      </c>
      <c r="C69" s="151"/>
      <c r="D69" s="34" t="s">
        <v>63</v>
      </c>
      <c r="G69" s="150" t="s">
        <v>30</v>
      </c>
      <c r="H69" s="150">
        <v>18</v>
      </c>
    </row>
    <row r="70" spans="2:8" ht="15.75" thickBot="1" x14ac:dyDescent="0.3">
      <c r="B70" s="151" t="s">
        <v>58</v>
      </c>
      <c r="C70" s="151"/>
      <c r="D70" s="34">
        <v>3</v>
      </c>
      <c r="G70" s="150"/>
      <c r="H70" s="150"/>
    </row>
  </sheetData>
  <mergeCells count="12">
    <mergeCell ref="AF3:AF5"/>
    <mergeCell ref="L3:O5"/>
    <mergeCell ref="V3:Y5"/>
    <mergeCell ref="H69:H70"/>
    <mergeCell ref="B70:C70"/>
    <mergeCell ref="C3:C5"/>
    <mergeCell ref="D3:D5"/>
    <mergeCell ref="E3:E5"/>
    <mergeCell ref="B69:C69"/>
    <mergeCell ref="G69:G70"/>
    <mergeCell ref="J11:L11"/>
    <mergeCell ref="J10:L10"/>
  </mergeCells>
  <phoneticPr fontId="1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16"/>
  <sheetViews>
    <sheetView zoomScale="80" zoomScaleNormal="80" workbookViewId="0">
      <selection activeCell="M12" sqref="M12"/>
    </sheetView>
  </sheetViews>
  <sheetFormatPr baseColWidth="10" defaultRowHeight="15" x14ac:dyDescent="0.25"/>
  <cols>
    <col min="1" max="1" width="34.7109375" customWidth="1"/>
    <col min="2" max="31" width="7.7109375" customWidth="1"/>
  </cols>
  <sheetData>
    <row r="1" spans="1:31" ht="33" customHeight="1" thickBot="1" x14ac:dyDescent="0.3">
      <c r="A1" s="29" t="s">
        <v>56</v>
      </c>
      <c r="B1" s="25" t="s">
        <v>44</v>
      </c>
      <c r="C1" s="25" t="s">
        <v>46</v>
      </c>
      <c r="D1" s="83" t="s">
        <v>45</v>
      </c>
      <c r="E1" s="25" t="s">
        <v>47</v>
      </c>
      <c r="F1" s="25" t="s">
        <v>42</v>
      </c>
      <c r="G1" s="25" t="s">
        <v>42</v>
      </c>
      <c r="H1" s="25" t="s">
        <v>43</v>
      </c>
      <c r="I1" s="25" t="s">
        <v>44</v>
      </c>
      <c r="J1" s="25" t="s">
        <v>46</v>
      </c>
      <c r="K1" s="83" t="s">
        <v>45</v>
      </c>
      <c r="L1" s="25" t="s">
        <v>47</v>
      </c>
      <c r="M1" s="25" t="s">
        <v>42</v>
      </c>
      <c r="N1" s="25" t="s">
        <v>42</v>
      </c>
      <c r="O1" s="25" t="s">
        <v>43</v>
      </c>
      <c r="P1" s="25" t="s">
        <v>44</v>
      </c>
      <c r="Q1" s="25" t="s">
        <v>46</v>
      </c>
      <c r="R1" s="83" t="s">
        <v>45</v>
      </c>
      <c r="S1" s="25" t="s">
        <v>47</v>
      </c>
      <c r="T1" s="25" t="s">
        <v>42</v>
      </c>
      <c r="U1" s="25" t="s">
        <v>42</v>
      </c>
      <c r="V1" s="25" t="s">
        <v>43</v>
      </c>
      <c r="W1" s="25" t="s">
        <v>44</v>
      </c>
      <c r="X1" s="25" t="s">
        <v>46</v>
      </c>
      <c r="Y1" s="83" t="s">
        <v>45</v>
      </c>
      <c r="Z1" s="25" t="s">
        <v>47</v>
      </c>
      <c r="AA1" s="25" t="s">
        <v>42</v>
      </c>
      <c r="AB1" s="25" t="s">
        <v>42</v>
      </c>
      <c r="AC1" s="25" t="s">
        <v>43</v>
      </c>
      <c r="AD1" s="25" t="s">
        <v>44</v>
      </c>
      <c r="AE1" s="25" t="s">
        <v>46</v>
      </c>
    </row>
    <row r="2" spans="1:31" ht="15.95" customHeight="1" thickBot="1" x14ac:dyDescent="0.3">
      <c r="A2" s="24" t="s">
        <v>48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24">
        <v>13</v>
      </c>
      <c r="O2" s="24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82">
        <v>30</v>
      </c>
    </row>
    <row r="3" spans="1:31" ht="15.95" customHeight="1" thickBot="1" x14ac:dyDescent="0.3">
      <c r="A3" s="24" t="s">
        <v>49</v>
      </c>
      <c r="B3" s="26" t="s">
        <v>1</v>
      </c>
      <c r="C3" s="24"/>
      <c r="D3" s="24"/>
      <c r="E3" s="24"/>
      <c r="F3" s="24"/>
      <c r="G3" s="149" t="s">
        <v>52</v>
      </c>
      <c r="H3" s="149"/>
      <c r="I3" s="149"/>
      <c r="J3" s="149"/>
      <c r="K3" s="26" t="s">
        <v>1</v>
      </c>
      <c r="L3" s="26" t="s">
        <v>1</v>
      </c>
      <c r="M3" s="24"/>
      <c r="N3" s="24"/>
      <c r="O3" s="24"/>
      <c r="P3" s="24"/>
      <c r="Q3" s="149" t="s">
        <v>52</v>
      </c>
      <c r="R3" s="149"/>
      <c r="S3" s="149"/>
      <c r="T3" s="149"/>
      <c r="U3" s="26" t="s">
        <v>1</v>
      </c>
      <c r="V3" s="26" t="s">
        <v>1</v>
      </c>
      <c r="W3" s="24"/>
      <c r="X3" s="24"/>
      <c r="Y3" s="24"/>
      <c r="Z3" s="24"/>
      <c r="AA3" s="149" t="s">
        <v>52</v>
      </c>
      <c r="AB3" s="149"/>
      <c r="AC3" s="149"/>
      <c r="AD3" s="149"/>
      <c r="AE3" s="26" t="s">
        <v>1</v>
      </c>
    </row>
    <row r="4" spans="1:31" ht="15.95" customHeight="1" thickBot="1" x14ac:dyDescent="0.3">
      <c r="A4" s="24" t="s">
        <v>50</v>
      </c>
      <c r="B4" s="24"/>
      <c r="C4" s="30" t="s">
        <v>54</v>
      </c>
      <c r="D4" s="30" t="s">
        <v>54</v>
      </c>
      <c r="E4" s="24"/>
      <c r="F4" s="24"/>
      <c r="G4" s="149"/>
      <c r="H4" s="149"/>
      <c r="I4" s="149"/>
      <c r="J4" s="149"/>
      <c r="K4" s="24"/>
      <c r="L4" s="24"/>
      <c r="M4" s="30" t="s">
        <v>54</v>
      </c>
      <c r="N4" s="30" t="s">
        <v>54</v>
      </c>
      <c r="O4" s="24"/>
      <c r="P4" s="24"/>
      <c r="Q4" s="149"/>
      <c r="R4" s="149"/>
      <c r="S4" s="149"/>
      <c r="T4" s="149"/>
      <c r="U4" s="24"/>
      <c r="V4" s="24"/>
      <c r="W4" s="30" t="s">
        <v>54</v>
      </c>
      <c r="X4" s="30" t="s">
        <v>54</v>
      </c>
      <c r="Y4" s="24"/>
      <c r="Z4" s="24"/>
      <c r="AA4" s="149"/>
      <c r="AB4" s="149"/>
      <c r="AC4" s="149"/>
      <c r="AD4" s="149"/>
      <c r="AE4" s="33"/>
    </row>
    <row r="5" spans="1:31" ht="15.95" customHeight="1" thickBot="1" x14ac:dyDescent="0.3">
      <c r="A5" s="24" t="s">
        <v>51</v>
      </c>
      <c r="B5" s="24"/>
      <c r="C5" s="24"/>
      <c r="D5" s="24"/>
      <c r="E5" s="27" t="s">
        <v>55</v>
      </c>
      <c r="F5" s="27" t="s">
        <v>55</v>
      </c>
      <c r="G5" s="149"/>
      <c r="H5" s="149"/>
      <c r="I5" s="149"/>
      <c r="J5" s="149"/>
      <c r="K5" s="24"/>
      <c r="L5" s="24"/>
      <c r="M5" s="24"/>
      <c r="N5" s="24"/>
      <c r="O5" s="27" t="s">
        <v>55</v>
      </c>
      <c r="P5" s="27" t="s">
        <v>55</v>
      </c>
      <c r="Q5" s="149"/>
      <c r="R5" s="149"/>
      <c r="S5" s="149"/>
      <c r="T5" s="149"/>
      <c r="U5" s="24"/>
      <c r="V5" s="24"/>
      <c r="W5" s="24"/>
      <c r="X5" s="24"/>
      <c r="Y5" s="27" t="s">
        <v>55</v>
      </c>
      <c r="Z5" s="27" t="s">
        <v>55</v>
      </c>
      <c r="AA5" s="149"/>
      <c r="AB5" s="149"/>
      <c r="AC5" s="149"/>
      <c r="AD5" s="149"/>
      <c r="AE5" s="33"/>
    </row>
    <row r="6" spans="1:31" x14ac:dyDescent="0.25">
      <c r="G6" s="32"/>
    </row>
    <row r="7" spans="1:31" x14ac:dyDescent="0.25">
      <c r="G7" s="35"/>
      <c r="K7" s="81"/>
      <c r="L7" s="81"/>
      <c r="M7" s="35"/>
      <c r="N7" s="35"/>
      <c r="O7" s="35"/>
      <c r="P7" s="68"/>
      <c r="Q7" s="68"/>
    </row>
    <row r="8" spans="1:31" x14ac:dyDescent="0.25">
      <c r="G8" s="35"/>
      <c r="K8" s="81"/>
      <c r="L8" s="81"/>
      <c r="M8" s="35"/>
      <c r="N8" s="35"/>
      <c r="O8" s="35"/>
      <c r="P8" s="68"/>
      <c r="Q8" s="68"/>
    </row>
    <row r="10" spans="1:31" ht="15.75" thickBot="1" x14ac:dyDescent="0.3"/>
    <row r="11" spans="1:31" ht="15.75" thickBot="1" x14ac:dyDescent="0.3">
      <c r="J11" s="157" t="s">
        <v>1</v>
      </c>
      <c r="K11" s="157"/>
      <c r="L11" s="158"/>
      <c r="M11" s="34">
        <f>COUNTIF(B3:AE5,"nuit")</f>
        <v>6</v>
      </c>
      <c r="P11" s="80" t="s">
        <v>30</v>
      </c>
      <c r="Q11" s="80">
        <f>Q14+Q15+Q16</f>
        <v>18</v>
      </c>
    </row>
    <row r="12" spans="1:31" ht="15.75" thickBot="1" x14ac:dyDescent="0.3">
      <c r="J12" s="155" t="s">
        <v>70</v>
      </c>
      <c r="K12" s="155"/>
      <c r="L12" s="156"/>
      <c r="M12" s="34">
        <v>4</v>
      </c>
      <c r="P12" s="68"/>
      <c r="Q12" s="68"/>
    </row>
    <row r="13" spans="1:31" ht="15.75" thickBot="1" x14ac:dyDescent="0.3"/>
    <row r="14" spans="1:31" ht="15.75" thickBot="1" x14ac:dyDescent="0.3">
      <c r="P14" s="76" t="s">
        <v>1</v>
      </c>
      <c r="Q14" s="78">
        <f>COUNTIF(B3:AF5,"nuit")</f>
        <v>6</v>
      </c>
    </row>
    <row r="15" spans="1:31" ht="15.75" thickBot="1" x14ac:dyDescent="0.3">
      <c r="P15" s="39" t="s">
        <v>55</v>
      </c>
      <c r="Q15" s="34">
        <f>COUNTIF(B3:AF5,"midi")</f>
        <v>6</v>
      </c>
    </row>
    <row r="16" spans="1:31" ht="15.75" thickBot="1" x14ac:dyDescent="0.3">
      <c r="P16" s="77" t="s">
        <v>54</v>
      </c>
      <c r="Q16" s="79">
        <f>COUNTIF(B4:AF5,"matin")</f>
        <v>6</v>
      </c>
    </row>
  </sheetData>
  <mergeCells count="5">
    <mergeCell ref="G3:J5"/>
    <mergeCell ref="Q3:T5"/>
    <mergeCell ref="AA3:AD5"/>
    <mergeCell ref="J12:L12"/>
    <mergeCell ref="J11:L11"/>
  </mergeCells>
  <phoneticPr fontId="1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42"/>
  <sheetViews>
    <sheetView zoomScale="80" zoomScaleNormal="80" workbookViewId="0">
      <selection activeCell="Q11" sqref="Q11"/>
    </sheetView>
  </sheetViews>
  <sheetFormatPr baseColWidth="10" defaultRowHeight="15" x14ac:dyDescent="0.25"/>
  <cols>
    <col min="1" max="1" width="34.7109375" customWidth="1"/>
    <col min="2" max="32" width="7.7109375" customWidth="1"/>
  </cols>
  <sheetData>
    <row r="1" spans="1:32" ht="33" customHeight="1" thickBot="1" x14ac:dyDescent="0.3">
      <c r="A1" s="29" t="s">
        <v>57</v>
      </c>
      <c r="B1" s="83" t="s">
        <v>45</v>
      </c>
      <c r="C1" s="25" t="s">
        <v>47</v>
      </c>
      <c r="D1" s="25" t="s">
        <v>42</v>
      </c>
      <c r="E1" s="25" t="s">
        <v>42</v>
      </c>
      <c r="F1" s="25" t="s">
        <v>43</v>
      </c>
      <c r="G1" s="25" t="s">
        <v>44</v>
      </c>
      <c r="H1" s="25" t="s">
        <v>46</v>
      </c>
      <c r="I1" s="25" t="s">
        <v>45</v>
      </c>
      <c r="J1" s="25" t="s">
        <v>47</v>
      </c>
      <c r="K1" s="25" t="s">
        <v>42</v>
      </c>
      <c r="L1" s="25" t="s">
        <v>42</v>
      </c>
      <c r="M1" s="25" t="s">
        <v>43</v>
      </c>
      <c r="N1" s="25" t="s">
        <v>44</v>
      </c>
      <c r="O1" s="38" t="s">
        <v>46</v>
      </c>
      <c r="P1" s="83" t="s">
        <v>45</v>
      </c>
      <c r="Q1" s="25" t="s">
        <v>47</v>
      </c>
      <c r="R1" s="25" t="s">
        <v>42</v>
      </c>
      <c r="S1" s="25" t="s">
        <v>42</v>
      </c>
      <c r="T1" s="25" t="s">
        <v>43</v>
      </c>
      <c r="U1" s="25" t="s">
        <v>44</v>
      </c>
      <c r="V1" s="25" t="s">
        <v>46</v>
      </c>
      <c r="W1" s="83" t="s">
        <v>45</v>
      </c>
      <c r="X1" s="25" t="s">
        <v>47</v>
      </c>
      <c r="Y1" s="25" t="s">
        <v>42</v>
      </c>
      <c r="Z1" s="25" t="s">
        <v>42</v>
      </c>
      <c r="AA1" s="25" t="s">
        <v>43</v>
      </c>
      <c r="AB1" s="25" t="s">
        <v>44</v>
      </c>
      <c r="AC1" s="25" t="s">
        <v>46</v>
      </c>
      <c r="AD1" s="25" t="s">
        <v>45</v>
      </c>
      <c r="AE1" s="25" t="s">
        <v>47</v>
      </c>
      <c r="AF1" s="25" t="s">
        <v>42</v>
      </c>
    </row>
    <row r="2" spans="1:32" ht="15.95" customHeight="1" thickBot="1" x14ac:dyDescent="0.3">
      <c r="A2" s="24" t="s">
        <v>48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24">
        <v>13</v>
      </c>
      <c r="O2" s="99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24">
        <v>30</v>
      </c>
      <c r="AF2" s="24">
        <v>31</v>
      </c>
    </row>
    <row r="3" spans="1:32" ht="15.95" customHeight="1" thickBot="1" x14ac:dyDescent="0.3">
      <c r="A3" s="24" t="s">
        <v>49</v>
      </c>
      <c r="B3" s="26" t="s">
        <v>1</v>
      </c>
      <c r="C3" s="24"/>
      <c r="D3" s="24"/>
      <c r="E3" s="24"/>
      <c r="F3" s="24"/>
      <c r="G3" s="149" t="s">
        <v>52</v>
      </c>
      <c r="H3" s="149"/>
      <c r="I3" s="149"/>
      <c r="J3" s="149"/>
      <c r="K3" s="26" t="s">
        <v>1</v>
      </c>
      <c r="L3" s="26" t="s">
        <v>1</v>
      </c>
      <c r="M3" s="24"/>
      <c r="N3" s="24"/>
      <c r="O3" s="99"/>
      <c r="P3" s="24"/>
      <c r="Q3" s="149" t="s">
        <v>52</v>
      </c>
      <c r="R3" s="149"/>
      <c r="S3" s="149"/>
      <c r="T3" s="149"/>
      <c r="U3" s="26" t="s">
        <v>1</v>
      </c>
      <c r="V3" s="26" t="s">
        <v>1</v>
      </c>
      <c r="W3" s="24"/>
      <c r="X3" s="24"/>
      <c r="Y3" s="24"/>
      <c r="Z3" s="24"/>
      <c r="AA3" s="149" t="s">
        <v>52</v>
      </c>
      <c r="AB3" s="149"/>
      <c r="AC3" s="149"/>
      <c r="AD3" s="149"/>
      <c r="AE3" s="26" t="s">
        <v>1</v>
      </c>
      <c r="AF3" s="26" t="s">
        <v>1</v>
      </c>
    </row>
    <row r="4" spans="1:32" ht="15.95" customHeight="1" thickBot="1" x14ac:dyDescent="0.3">
      <c r="A4" s="24" t="s">
        <v>50</v>
      </c>
      <c r="B4" s="24"/>
      <c r="C4" s="30" t="s">
        <v>54</v>
      </c>
      <c r="D4" s="30" t="s">
        <v>54</v>
      </c>
      <c r="E4" s="24"/>
      <c r="F4" s="24"/>
      <c r="G4" s="149"/>
      <c r="H4" s="149"/>
      <c r="I4" s="149"/>
      <c r="J4" s="149"/>
      <c r="K4" s="24"/>
      <c r="L4" s="24"/>
      <c r="M4" s="30" t="s">
        <v>54</v>
      </c>
      <c r="N4" s="30" t="s">
        <v>54</v>
      </c>
      <c r="O4" s="99"/>
      <c r="P4" s="24"/>
      <c r="Q4" s="149"/>
      <c r="R4" s="149"/>
      <c r="S4" s="149"/>
      <c r="T4" s="149"/>
      <c r="U4" s="24"/>
      <c r="V4" s="24"/>
      <c r="W4" s="30" t="s">
        <v>54</v>
      </c>
      <c r="X4" s="30" t="s">
        <v>54</v>
      </c>
      <c r="Y4" s="24"/>
      <c r="Z4" s="24"/>
      <c r="AA4" s="149"/>
      <c r="AB4" s="149"/>
      <c r="AC4" s="149"/>
      <c r="AD4" s="149"/>
      <c r="AE4" s="33"/>
      <c r="AF4" s="28"/>
    </row>
    <row r="5" spans="1:32" ht="15.95" customHeight="1" thickBot="1" x14ac:dyDescent="0.3">
      <c r="A5" s="24" t="s">
        <v>51</v>
      </c>
      <c r="B5" s="24"/>
      <c r="C5" s="24"/>
      <c r="D5" s="24"/>
      <c r="E5" s="27" t="s">
        <v>55</v>
      </c>
      <c r="F5" s="27" t="s">
        <v>55</v>
      </c>
      <c r="G5" s="149"/>
      <c r="H5" s="149"/>
      <c r="I5" s="149"/>
      <c r="J5" s="149"/>
      <c r="K5" s="24"/>
      <c r="L5" s="24"/>
      <c r="M5" s="24"/>
      <c r="N5" s="24"/>
      <c r="O5" s="27" t="s">
        <v>55</v>
      </c>
      <c r="P5" s="27" t="s">
        <v>55</v>
      </c>
      <c r="Q5" s="149"/>
      <c r="R5" s="149"/>
      <c r="S5" s="149"/>
      <c r="T5" s="149"/>
      <c r="U5" s="24"/>
      <c r="V5" s="24"/>
      <c r="W5" s="24"/>
      <c r="X5" s="24"/>
      <c r="Y5" s="27" t="s">
        <v>55</v>
      </c>
      <c r="Z5" s="27" t="s">
        <v>55</v>
      </c>
      <c r="AA5" s="149"/>
      <c r="AB5" s="149"/>
      <c r="AC5" s="149"/>
      <c r="AD5" s="149"/>
      <c r="AE5" s="33"/>
      <c r="AF5" s="28"/>
    </row>
    <row r="7" spans="1:32" x14ac:dyDescent="0.25">
      <c r="K7" s="81"/>
      <c r="L7" s="81"/>
      <c r="M7" s="81"/>
      <c r="N7" s="81"/>
      <c r="O7" s="81"/>
      <c r="P7" s="81"/>
      <c r="Q7" s="81"/>
    </row>
    <row r="8" spans="1:32" x14ac:dyDescent="0.25">
      <c r="K8" s="81"/>
      <c r="L8" s="81"/>
      <c r="M8" s="81"/>
      <c r="N8" s="81"/>
      <c r="O8" s="81"/>
      <c r="P8" s="81"/>
      <c r="Q8" s="81"/>
    </row>
    <row r="9" spans="1:32" x14ac:dyDescent="0.25">
      <c r="K9" s="81"/>
      <c r="L9" s="81"/>
      <c r="M9" s="81"/>
      <c r="N9" s="81"/>
      <c r="O9" s="81"/>
      <c r="P9" s="81"/>
      <c r="Q9" s="81"/>
    </row>
    <row r="10" spans="1:32" ht="19.5" customHeight="1" thickBot="1" x14ac:dyDescent="0.3">
      <c r="K10" s="81"/>
      <c r="L10" s="81"/>
      <c r="M10" s="81"/>
      <c r="N10" s="81"/>
      <c r="O10" s="81"/>
      <c r="P10" s="81"/>
      <c r="Q10" s="81"/>
    </row>
    <row r="11" spans="1:32" ht="16.5" customHeight="1" thickBot="1" x14ac:dyDescent="0.3">
      <c r="J11" s="157" t="s">
        <v>1</v>
      </c>
      <c r="K11" s="157"/>
      <c r="L11" s="158"/>
      <c r="M11" s="34">
        <f>COUNTIF(B3:AF5,"nuit")</f>
        <v>7</v>
      </c>
      <c r="P11" s="80" t="s">
        <v>30</v>
      </c>
      <c r="Q11" s="80">
        <f>Q14+Q15+Q16</f>
        <v>19</v>
      </c>
    </row>
    <row r="12" spans="1:32" ht="15.75" thickBot="1" x14ac:dyDescent="0.3">
      <c r="J12" s="155" t="s">
        <v>70</v>
      </c>
      <c r="K12" s="155"/>
      <c r="L12" s="156"/>
      <c r="M12" s="34">
        <v>4</v>
      </c>
      <c r="P12" s="68"/>
      <c r="Q12" s="68"/>
    </row>
    <row r="13" spans="1:32" ht="15.75" customHeight="1" thickBot="1" x14ac:dyDescent="0.3"/>
    <row r="14" spans="1:32" ht="17.25" customHeight="1" thickBot="1" x14ac:dyDescent="0.3">
      <c r="P14" s="76" t="s">
        <v>1</v>
      </c>
      <c r="Q14" s="78">
        <f>COUNTIF(B3:AF5,"nuit")</f>
        <v>7</v>
      </c>
    </row>
    <row r="15" spans="1:32" ht="16.5" customHeight="1" thickBot="1" x14ac:dyDescent="0.3">
      <c r="P15" s="39" t="s">
        <v>55</v>
      </c>
      <c r="Q15" s="34">
        <f>COUNTIF(B3:AF5,"midi")</f>
        <v>6</v>
      </c>
    </row>
    <row r="16" spans="1:32" ht="15.75" thickBot="1" x14ac:dyDescent="0.3">
      <c r="P16" s="77" t="s">
        <v>54</v>
      </c>
      <c r="Q16" s="79">
        <f>COUNTIF(B3:AF5,"matin")</f>
        <v>6</v>
      </c>
    </row>
    <row r="22" ht="15.75" customHeight="1" x14ac:dyDescent="0.25"/>
    <row r="23" ht="13.5" customHeight="1" x14ac:dyDescent="0.25"/>
    <row r="24" ht="15.75" customHeight="1" x14ac:dyDescent="0.25"/>
    <row r="29" ht="37.5" customHeight="1" x14ac:dyDescent="0.25"/>
    <row r="31" ht="22.5" customHeight="1" x14ac:dyDescent="0.25"/>
    <row r="32" ht="22.5" customHeight="1" x14ac:dyDescent="0.25"/>
    <row r="33" ht="24.75" customHeight="1" x14ac:dyDescent="0.25"/>
    <row r="40" ht="22.5" customHeight="1" x14ac:dyDescent="0.25"/>
    <row r="41" ht="24.75" customHeight="1" x14ac:dyDescent="0.25"/>
    <row r="42" ht="27" customHeight="1" x14ac:dyDescent="0.25"/>
  </sheetData>
  <mergeCells count="5">
    <mergeCell ref="J12:L12"/>
    <mergeCell ref="J11:L11"/>
    <mergeCell ref="G3:J5"/>
    <mergeCell ref="Q3:T5"/>
    <mergeCell ref="AA3:AD5"/>
  </mergeCells>
  <phoneticPr fontId="1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16"/>
  <sheetViews>
    <sheetView zoomScale="80" zoomScaleNormal="80" workbookViewId="0">
      <selection activeCell="M17" sqref="M17"/>
    </sheetView>
  </sheetViews>
  <sheetFormatPr baseColWidth="10" defaultRowHeight="15" x14ac:dyDescent="0.25"/>
  <cols>
    <col min="1" max="1" width="34.7109375" customWidth="1"/>
    <col min="2" max="32" width="7.7109375" customWidth="1"/>
  </cols>
  <sheetData>
    <row r="1" spans="1:32" ht="33" customHeight="1" thickBot="1" x14ac:dyDescent="0.3">
      <c r="A1" s="29" t="s">
        <v>59</v>
      </c>
      <c r="B1" s="25" t="s">
        <v>42</v>
      </c>
      <c r="C1" s="25" t="s">
        <v>43</v>
      </c>
      <c r="D1" s="25" t="s">
        <v>44</v>
      </c>
      <c r="E1" s="25" t="s">
        <v>46</v>
      </c>
      <c r="F1" s="25" t="s">
        <v>45</v>
      </c>
      <c r="G1" s="25" t="s">
        <v>47</v>
      </c>
      <c r="H1" s="25" t="s">
        <v>42</v>
      </c>
      <c r="I1" s="25" t="s">
        <v>42</v>
      </c>
      <c r="J1" s="25" t="s">
        <v>43</v>
      </c>
      <c r="K1" s="25" t="s">
        <v>44</v>
      </c>
      <c r="L1" s="25" t="s">
        <v>46</v>
      </c>
      <c r="M1" s="83" t="s">
        <v>45</v>
      </c>
      <c r="N1" s="25" t="s">
        <v>47</v>
      </c>
      <c r="O1" s="25" t="s">
        <v>42</v>
      </c>
      <c r="P1" s="98" t="s">
        <v>42</v>
      </c>
      <c r="Q1" s="25" t="s">
        <v>43</v>
      </c>
      <c r="R1" s="25" t="s">
        <v>44</v>
      </c>
      <c r="S1" s="25" t="s">
        <v>46</v>
      </c>
      <c r="T1" s="83" t="s">
        <v>45</v>
      </c>
      <c r="U1" s="25" t="s">
        <v>47</v>
      </c>
      <c r="V1" s="25" t="s">
        <v>42</v>
      </c>
      <c r="W1" s="25" t="s">
        <v>42</v>
      </c>
      <c r="X1" s="25" t="s">
        <v>43</v>
      </c>
      <c r="Y1" s="25" t="s">
        <v>44</v>
      </c>
      <c r="Z1" s="25" t="s">
        <v>46</v>
      </c>
      <c r="AA1" s="25" t="s">
        <v>45</v>
      </c>
      <c r="AB1" s="25" t="s">
        <v>47</v>
      </c>
      <c r="AC1" s="25" t="s">
        <v>42</v>
      </c>
      <c r="AD1" s="25" t="s">
        <v>42</v>
      </c>
      <c r="AE1" s="25" t="s">
        <v>43</v>
      </c>
      <c r="AF1" s="36" t="s">
        <v>44</v>
      </c>
    </row>
    <row r="2" spans="1:32" ht="15.95" customHeight="1" thickBot="1" x14ac:dyDescent="0.3">
      <c r="A2" s="24" t="s">
        <v>48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24">
        <v>13</v>
      </c>
      <c r="O2" s="24">
        <v>14</v>
      </c>
      <c r="P2" s="99">
        <v>15</v>
      </c>
      <c r="Q2" s="24">
        <v>16</v>
      </c>
      <c r="R2" s="24">
        <v>17</v>
      </c>
      <c r="S2" s="24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24">
        <v>30</v>
      </c>
      <c r="AF2" s="37">
        <v>31</v>
      </c>
    </row>
    <row r="3" spans="1:32" ht="15.95" customHeight="1" thickBot="1" x14ac:dyDescent="0.3">
      <c r="A3" s="24" t="s">
        <v>49</v>
      </c>
      <c r="B3" s="24"/>
      <c r="C3" s="24"/>
      <c r="D3" s="24"/>
      <c r="E3" s="24"/>
      <c r="F3" s="149" t="s">
        <v>52</v>
      </c>
      <c r="G3" s="149"/>
      <c r="H3" s="149"/>
      <c r="I3" s="149"/>
      <c r="J3" s="26" t="s">
        <v>1</v>
      </c>
      <c r="K3" s="26" t="s">
        <v>1</v>
      </c>
      <c r="L3" s="24"/>
      <c r="M3" s="24"/>
      <c r="N3" s="24"/>
      <c r="O3" s="24"/>
      <c r="P3" s="149" t="s">
        <v>52</v>
      </c>
      <c r="Q3" s="149"/>
      <c r="R3" s="149"/>
      <c r="S3" s="149"/>
      <c r="T3" s="26" t="s">
        <v>1</v>
      </c>
      <c r="U3" s="26" t="s">
        <v>1</v>
      </c>
      <c r="V3" s="24"/>
      <c r="W3" s="24"/>
      <c r="X3" s="24"/>
      <c r="Y3" s="24"/>
      <c r="Z3" s="149" t="s">
        <v>52</v>
      </c>
      <c r="AA3" s="149"/>
      <c r="AB3" s="149"/>
      <c r="AC3" s="149"/>
      <c r="AD3" s="26" t="s">
        <v>1</v>
      </c>
      <c r="AE3" s="26" t="s">
        <v>1</v>
      </c>
      <c r="AF3" s="34"/>
    </row>
    <row r="4" spans="1:32" ht="15.95" customHeight="1" thickBot="1" x14ac:dyDescent="0.3">
      <c r="A4" s="24" t="s">
        <v>50</v>
      </c>
      <c r="B4" s="30" t="s">
        <v>54</v>
      </c>
      <c r="C4" s="30" t="s">
        <v>54</v>
      </c>
      <c r="D4" s="24"/>
      <c r="E4" s="24"/>
      <c r="F4" s="149"/>
      <c r="G4" s="149"/>
      <c r="H4" s="149"/>
      <c r="I4" s="149"/>
      <c r="J4" s="24"/>
      <c r="K4" s="24"/>
      <c r="L4" s="30" t="s">
        <v>54</v>
      </c>
      <c r="M4" s="30" t="s">
        <v>54</v>
      </c>
      <c r="N4" s="24"/>
      <c r="O4" s="24"/>
      <c r="P4" s="149"/>
      <c r="Q4" s="149"/>
      <c r="R4" s="149"/>
      <c r="S4" s="149"/>
      <c r="T4" s="24"/>
      <c r="U4" s="24"/>
      <c r="V4" s="30" t="s">
        <v>54</v>
      </c>
      <c r="W4" s="30" t="s">
        <v>54</v>
      </c>
      <c r="X4" s="24"/>
      <c r="Y4" s="24"/>
      <c r="Z4" s="149"/>
      <c r="AA4" s="149"/>
      <c r="AB4" s="149"/>
      <c r="AC4" s="149"/>
      <c r="AD4" s="33"/>
      <c r="AE4" s="33"/>
      <c r="AF4" s="30" t="s">
        <v>54</v>
      </c>
    </row>
    <row r="5" spans="1:32" ht="15.95" customHeight="1" thickBot="1" x14ac:dyDescent="0.3">
      <c r="A5" s="24" t="s">
        <v>51</v>
      </c>
      <c r="B5" s="24"/>
      <c r="C5" s="24"/>
      <c r="D5" s="27" t="s">
        <v>55</v>
      </c>
      <c r="E5" s="27" t="s">
        <v>55</v>
      </c>
      <c r="F5" s="149"/>
      <c r="G5" s="149"/>
      <c r="H5" s="149"/>
      <c r="I5" s="149"/>
      <c r="J5" s="24"/>
      <c r="K5" s="24"/>
      <c r="L5" s="24"/>
      <c r="M5" s="24"/>
      <c r="N5" s="27" t="s">
        <v>55</v>
      </c>
      <c r="O5" s="27" t="s">
        <v>55</v>
      </c>
      <c r="P5" s="149"/>
      <c r="Q5" s="149"/>
      <c r="R5" s="149"/>
      <c r="S5" s="149"/>
      <c r="T5" s="24"/>
      <c r="U5" s="24"/>
      <c r="V5" s="24"/>
      <c r="W5" s="24"/>
      <c r="X5" s="27" t="s">
        <v>55</v>
      </c>
      <c r="Y5" s="27" t="s">
        <v>55</v>
      </c>
      <c r="Z5" s="149"/>
      <c r="AA5" s="149"/>
      <c r="AB5" s="149"/>
      <c r="AC5" s="149"/>
      <c r="AD5" s="33"/>
      <c r="AE5" s="33"/>
      <c r="AF5" s="34"/>
    </row>
    <row r="7" spans="1:32" x14ac:dyDescent="0.25">
      <c r="K7" s="81"/>
      <c r="L7" s="81"/>
      <c r="M7" s="35"/>
      <c r="N7" s="35"/>
      <c r="O7" s="35"/>
      <c r="P7" s="68"/>
      <c r="Q7" s="68"/>
      <c r="R7" s="35"/>
      <c r="S7" s="35"/>
    </row>
    <row r="8" spans="1:32" x14ac:dyDescent="0.25">
      <c r="K8" s="81"/>
      <c r="L8" s="81"/>
      <c r="M8" s="35"/>
      <c r="N8" s="35"/>
      <c r="O8" s="35"/>
      <c r="P8" s="68"/>
      <c r="Q8" s="68"/>
      <c r="R8" s="35"/>
      <c r="S8" s="35"/>
    </row>
    <row r="10" spans="1:32" ht="15.75" thickBot="1" x14ac:dyDescent="0.3"/>
    <row r="11" spans="1:32" ht="15.75" thickBot="1" x14ac:dyDescent="0.3">
      <c r="J11" s="157" t="s">
        <v>1</v>
      </c>
      <c r="K11" s="157"/>
      <c r="L11" s="158"/>
      <c r="M11" s="34">
        <f>COUNTIF(B3:AE5,"nuit")</f>
        <v>6</v>
      </c>
      <c r="P11" s="80" t="s">
        <v>30</v>
      </c>
      <c r="Q11" s="80">
        <f>Q14+Q15+Q16</f>
        <v>19</v>
      </c>
    </row>
    <row r="12" spans="1:32" ht="15.75" thickBot="1" x14ac:dyDescent="0.3">
      <c r="J12" s="155" t="s">
        <v>70</v>
      </c>
      <c r="K12" s="155"/>
      <c r="L12" s="156"/>
      <c r="M12" s="34">
        <v>2</v>
      </c>
      <c r="P12" s="68"/>
      <c r="Q12" s="68"/>
    </row>
    <row r="13" spans="1:32" ht="15.75" thickBot="1" x14ac:dyDescent="0.3"/>
    <row r="14" spans="1:32" ht="15.75" thickBot="1" x14ac:dyDescent="0.3">
      <c r="P14" s="76" t="s">
        <v>1</v>
      </c>
      <c r="Q14" s="78">
        <f>COUNTIF(B3:AF5,"nuit")</f>
        <v>6</v>
      </c>
    </row>
    <row r="15" spans="1:32" ht="15.75" thickBot="1" x14ac:dyDescent="0.3">
      <c r="P15" s="39" t="s">
        <v>55</v>
      </c>
      <c r="Q15" s="34">
        <f>COUNTIF(B3:AF5,"midi")</f>
        <v>6</v>
      </c>
    </row>
    <row r="16" spans="1:32" ht="15.75" thickBot="1" x14ac:dyDescent="0.3">
      <c r="P16" s="77" t="s">
        <v>54</v>
      </c>
      <c r="Q16" s="79">
        <f>COUNTIF(B3:AF5,"matin")</f>
        <v>7</v>
      </c>
    </row>
  </sheetData>
  <mergeCells count="5">
    <mergeCell ref="J12:L12"/>
    <mergeCell ref="J11:L11"/>
    <mergeCell ref="F3:I5"/>
    <mergeCell ref="P3:S5"/>
    <mergeCell ref="Z3:AC5"/>
  </mergeCells>
  <phoneticPr fontId="1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16"/>
  <sheetViews>
    <sheetView zoomScale="80" zoomScaleNormal="80" workbookViewId="0">
      <selection activeCell="M12" sqref="M12"/>
    </sheetView>
  </sheetViews>
  <sheetFormatPr baseColWidth="10" defaultRowHeight="15" x14ac:dyDescent="0.25"/>
  <cols>
    <col min="1" max="1" width="34.7109375" customWidth="1"/>
    <col min="2" max="31" width="7.7109375" customWidth="1"/>
  </cols>
  <sheetData>
    <row r="1" spans="1:31" ht="33" customHeight="1" thickBot="1" x14ac:dyDescent="0.3">
      <c r="A1" s="29" t="s">
        <v>60</v>
      </c>
      <c r="B1" s="25" t="s">
        <v>46</v>
      </c>
      <c r="C1" s="83" t="s">
        <v>45</v>
      </c>
      <c r="D1" s="25" t="s">
        <v>47</v>
      </c>
      <c r="E1" s="25" t="s">
        <v>42</v>
      </c>
      <c r="F1" s="25" t="s">
        <v>42</v>
      </c>
      <c r="G1" s="25" t="s">
        <v>43</v>
      </c>
      <c r="H1" s="25" t="s">
        <v>44</v>
      </c>
      <c r="I1" s="25" t="s">
        <v>46</v>
      </c>
      <c r="J1" s="83" t="s">
        <v>45</v>
      </c>
      <c r="K1" s="25" t="s">
        <v>47</v>
      </c>
      <c r="L1" s="25" t="s">
        <v>42</v>
      </c>
      <c r="M1" s="25" t="s">
        <v>42</v>
      </c>
      <c r="N1" s="25" t="s">
        <v>43</v>
      </c>
      <c r="O1" s="25" t="s">
        <v>44</v>
      </c>
      <c r="P1" s="25" t="s">
        <v>46</v>
      </c>
      <c r="Q1" s="25" t="s">
        <v>45</v>
      </c>
      <c r="R1" s="25" t="s">
        <v>47</v>
      </c>
      <c r="S1" s="25" t="s">
        <v>42</v>
      </c>
      <c r="T1" s="25" t="s">
        <v>42</v>
      </c>
      <c r="U1" s="25" t="s">
        <v>43</v>
      </c>
      <c r="V1" s="25" t="s">
        <v>44</v>
      </c>
      <c r="W1" s="25" t="s">
        <v>46</v>
      </c>
      <c r="X1" s="83" t="s">
        <v>45</v>
      </c>
      <c r="Y1" s="25" t="s">
        <v>47</v>
      </c>
      <c r="Z1" s="25" t="s">
        <v>42</v>
      </c>
      <c r="AA1" s="25" t="s">
        <v>42</v>
      </c>
      <c r="AB1" s="25" t="s">
        <v>43</v>
      </c>
      <c r="AC1" s="25" t="s">
        <v>44</v>
      </c>
      <c r="AD1" s="25" t="s">
        <v>46</v>
      </c>
      <c r="AE1" s="83" t="s">
        <v>45</v>
      </c>
    </row>
    <row r="2" spans="1:31" ht="15.95" customHeight="1" thickBot="1" x14ac:dyDescent="0.3">
      <c r="A2" s="24" t="s">
        <v>48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24">
        <v>13</v>
      </c>
      <c r="O2" s="24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24">
        <v>30</v>
      </c>
    </row>
    <row r="3" spans="1:31" ht="15.95" customHeight="1" thickBot="1" x14ac:dyDescent="0.3">
      <c r="A3" s="24" t="s">
        <v>49</v>
      </c>
      <c r="B3" s="24"/>
      <c r="C3" s="24"/>
      <c r="D3" s="24"/>
      <c r="E3" s="149" t="s">
        <v>52</v>
      </c>
      <c r="F3" s="149"/>
      <c r="G3" s="149"/>
      <c r="H3" s="149"/>
      <c r="I3" s="26" t="s">
        <v>1</v>
      </c>
      <c r="J3" s="26" t="s">
        <v>1</v>
      </c>
      <c r="K3" s="24"/>
      <c r="L3" s="24"/>
      <c r="M3" s="24"/>
      <c r="N3" s="24"/>
      <c r="O3" s="149" t="s">
        <v>52</v>
      </c>
      <c r="P3" s="149"/>
      <c r="Q3" s="149"/>
      <c r="R3" s="149"/>
      <c r="S3" s="26" t="s">
        <v>1</v>
      </c>
      <c r="T3" s="26" t="s">
        <v>1</v>
      </c>
      <c r="U3" s="24"/>
      <c r="V3" s="24"/>
      <c r="W3" s="24"/>
      <c r="X3" s="24"/>
      <c r="Y3" s="149" t="s">
        <v>52</v>
      </c>
      <c r="Z3" s="149"/>
      <c r="AA3" s="149"/>
      <c r="AB3" s="149"/>
      <c r="AC3" s="26" t="s">
        <v>1</v>
      </c>
      <c r="AD3" s="26" t="s">
        <v>1</v>
      </c>
      <c r="AE3" s="34"/>
    </row>
    <row r="4" spans="1:31" ht="15.95" customHeight="1" thickBot="1" x14ac:dyDescent="0.3">
      <c r="A4" s="24" t="s">
        <v>50</v>
      </c>
      <c r="B4" s="30" t="s">
        <v>54</v>
      </c>
      <c r="C4" s="24"/>
      <c r="D4" s="24"/>
      <c r="E4" s="149"/>
      <c r="F4" s="149"/>
      <c r="G4" s="149"/>
      <c r="H4" s="149"/>
      <c r="I4" s="24"/>
      <c r="J4" s="24"/>
      <c r="K4" s="30" t="s">
        <v>54</v>
      </c>
      <c r="L4" s="30" t="s">
        <v>54</v>
      </c>
      <c r="M4" s="24"/>
      <c r="N4" s="24"/>
      <c r="O4" s="149"/>
      <c r="P4" s="149"/>
      <c r="Q4" s="149"/>
      <c r="R4" s="149"/>
      <c r="S4" s="24"/>
      <c r="T4" s="24"/>
      <c r="U4" s="30" t="s">
        <v>54</v>
      </c>
      <c r="V4" s="30" t="s">
        <v>54</v>
      </c>
      <c r="W4" s="24"/>
      <c r="X4" s="24"/>
      <c r="Y4" s="149"/>
      <c r="Z4" s="149"/>
      <c r="AA4" s="149"/>
      <c r="AB4" s="149"/>
      <c r="AC4" s="33"/>
      <c r="AD4" s="33"/>
      <c r="AE4" s="30" t="s">
        <v>54</v>
      </c>
    </row>
    <row r="5" spans="1:31" ht="15.95" customHeight="1" thickBot="1" x14ac:dyDescent="0.3">
      <c r="A5" s="24" t="s">
        <v>51</v>
      </c>
      <c r="B5" s="24"/>
      <c r="C5" s="27" t="s">
        <v>55</v>
      </c>
      <c r="D5" s="27" t="s">
        <v>55</v>
      </c>
      <c r="E5" s="149"/>
      <c r="F5" s="149"/>
      <c r="G5" s="149"/>
      <c r="H5" s="149"/>
      <c r="I5" s="24"/>
      <c r="J5" s="24"/>
      <c r="K5" s="24"/>
      <c r="L5" s="24"/>
      <c r="M5" s="27" t="s">
        <v>55</v>
      </c>
      <c r="N5" s="27" t="s">
        <v>55</v>
      </c>
      <c r="O5" s="149"/>
      <c r="P5" s="149"/>
      <c r="Q5" s="149"/>
      <c r="R5" s="149"/>
      <c r="S5" s="24"/>
      <c r="T5" s="24"/>
      <c r="U5" s="24"/>
      <c r="V5" s="24"/>
      <c r="W5" s="27" t="s">
        <v>55</v>
      </c>
      <c r="X5" s="27" t="s">
        <v>55</v>
      </c>
      <c r="Y5" s="149"/>
      <c r="Z5" s="149"/>
      <c r="AA5" s="149"/>
      <c r="AB5" s="149"/>
      <c r="AC5" s="33"/>
      <c r="AD5" s="33"/>
      <c r="AE5" s="34"/>
    </row>
    <row r="7" spans="1:31" x14ac:dyDescent="0.25">
      <c r="K7" s="81"/>
      <c r="L7" s="81"/>
      <c r="M7" s="35"/>
      <c r="N7" s="35"/>
      <c r="O7" s="35"/>
      <c r="P7" s="68"/>
      <c r="Q7" s="68"/>
      <c r="R7" s="35"/>
    </row>
    <row r="8" spans="1:31" x14ac:dyDescent="0.25">
      <c r="K8" s="81"/>
      <c r="L8" s="81"/>
      <c r="M8" s="35"/>
      <c r="N8" s="35"/>
      <c r="O8" s="35"/>
      <c r="P8" s="68"/>
      <c r="Q8" s="68"/>
      <c r="R8" s="35"/>
    </row>
    <row r="9" spans="1:31" x14ac:dyDescent="0.25">
      <c r="K9" s="35"/>
      <c r="L9" s="35"/>
      <c r="M9" s="35"/>
      <c r="N9" s="35"/>
      <c r="O9" s="35"/>
      <c r="P9" s="35"/>
      <c r="Q9" s="35"/>
      <c r="R9" s="35"/>
    </row>
    <row r="10" spans="1:31" ht="15.75" thickBot="1" x14ac:dyDescent="0.3"/>
    <row r="11" spans="1:31" ht="15.75" thickBot="1" x14ac:dyDescent="0.3">
      <c r="J11" s="157" t="s">
        <v>1</v>
      </c>
      <c r="K11" s="157"/>
      <c r="L11" s="158"/>
      <c r="M11" s="34">
        <f>COUNTIF(B3:AE5,"nuit")</f>
        <v>6</v>
      </c>
      <c r="P11" s="80" t="s">
        <v>30</v>
      </c>
      <c r="Q11" s="80">
        <f>Q14+Q15+Q16</f>
        <v>18</v>
      </c>
    </row>
    <row r="12" spans="1:31" ht="15.75" thickBot="1" x14ac:dyDescent="0.3">
      <c r="J12" s="155" t="s">
        <v>70</v>
      </c>
      <c r="K12" s="155"/>
      <c r="L12" s="156"/>
      <c r="M12" s="34">
        <v>4</v>
      </c>
      <c r="P12" s="68"/>
      <c r="Q12" s="68"/>
    </row>
    <row r="13" spans="1:31" ht="15.75" thickBot="1" x14ac:dyDescent="0.3"/>
    <row r="14" spans="1:31" ht="15.75" thickBot="1" x14ac:dyDescent="0.3">
      <c r="P14" s="76" t="s">
        <v>1</v>
      </c>
      <c r="Q14" s="78">
        <f>COUNTIF(B3:AF5,"nuit")</f>
        <v>6</v>
      </c>
    </row>
    <row r="15" spans="1:31" ht="15.75" thickBot="1" x14ac:dyDescent="0.3">
      <c r="P15" s="39" t="s">
        <v>55</v>
      </c>
      <c r="Q15" s="34">
        <f>COUNTIF(B4:AF6,"midi")</f>
        <v>6</v>
      </c>
    </row>
    <row r="16" spans="1:31" ht="15.75" thickBot="1" x14ac:dyDescent="0.3">
      <c r="P16" s="77" t="s">
        <v>54</v>
      </c>
      <c r="Q16" s="79">
        <f>COUNTIF(A3:AE5,"matin")</f>
        <v>6</v>
      </c>
    </row>
  </sheetData>
  <mergeCells count="5">
    <mergeCell ref="J12:L12"/>
    <mergeCell ref="J11:L11"/>
    <mergeCell ref="E3:H5"/>
    <mergeCell ref="O3:R5"/>
    <mergeCell ref="Y3:AB5"/>
  </mergeCells>
  <phoneticPr fontId="1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16"/>
  <sheetViews>
    <sheetView zoomScale="80" zoomScaleNormal="80" workbookViewId="0">
      <selection activeCell="G46" sqref="G46"/>
    </sheetView>
  </sheetViews>
  <sheetFormatPr baseColWidth="10" defaultRowHeight="15" x14ac:dyDescent="0.25"/>
  <cols>
    <col min="1" max="1" width="34.7109375" customWidth="1"/>
    <col min="2" max="32" width="7.7109375" customWidth="1"/>
  </cols>
  <sheetData>
    <row r="1" spans="1:32" ht="33" customHeight="1" thickBot="1" x14ac:dyDescent="0.3">
      <c r="A1" s="29" t="s">
        <v>61</v>
      </c>
      <c r="B1" s="25" t="s">
        <v>47</v>
      </c>
      <c r="C1" s="25" t="s">
        <v>42</v>
      </c>
      <c r="D1" s="25" t="s">
        <v>42</v>
      </c>
      <c r="E1" s="25" t="s">
        <v>43</v>
      </c>
      <c r="F1" s="25" t="s">
        <v>44</v>
      </c>
      <c r="G1" s="25" t="s">
        <v>46</v>
      </c>
      <c r="H1" s="25" t="s">
        <v>45</v>
      </c>
      <c r="I1" s="25" t="s">
        <v>47</v>
      </c>
      <c r="J1" s="25" t="s">
        <v>42</v>
      </c>
      <c r="K1" s="25" t="s">
        <v>42</v>
      </c>
      <c r="L1" s="25" t="s">
        <v>43</v>
      </c>
      <c r="M1" s="25" t="s">
        <v>44</v>
      </c>
      <c r="N1" s="25" t="s">
        <v>46</v>
      </c>
      <c r="O1" s="25" t="s">
        <v>45</v>
      </c>
      <c r="P1" s="25" t="s">
        <v>47</v>
      </c>
      <c r="Q1" s="25" t="s">
        <v>42</v>
      </c>
      <c r="R1" s="25" t="s">
        <v>42</v>
      </c>
      <c r="S1" s="25" t="s">
        <v>43</v>
      </c>
      <c r="T1" s="25" t="s">
        <v>44</v>
      </c>
      <c r="U1" s="25" t="s">
        <v>46</v>
      </c>
      <c r="V1" s="83" t="s">
        <v>45</v>
      </c>
      <c r="W1" s="25" t="s">
        <v>47</v>
      </c>
      <c r="X1" s="25" t="s">
        <v>42</v>
      </c>
      <c r="Y1" s="25" t="s">
        <v>42</v>
      </c>
      <c r="Z1" s="25" t="s">
        <v>43</v>
      </c>
      <c r="AA1" s="25" t="s">
        <v>44</v>
      </c>
      <c r="AB1" s="25" t="s">
        <v>46</v>
      </c>
      <c r="AC1" s="83" t="s">
        <v>45</v>
      </c>
      <c r="AD1" s="25" t="s">
        <v>47</v>
      </c>
      <c r="AE1" s="25" t="s">
        <v>42</v>
      </c>
      <c r="AF1" s="36" t="s">
        <v>42</v>
      </c>
    </row>
    <row r="2" spans="1:32" ht="15.95" customHeight="1" thickBot="1" x14ac:dyDescent="0.3">
      <c r="A2" s="24" t="s">
        <v>48</v>
      </c>
      <c r="B2" s="28">
        <v>1</v>
      </c>
      <c r="C2" s="28">
        <v>2</v>
      </c>
      <c r="D2" s="28">
        <v>3</v>
      </c>
      <c r="E2" s="28">
        <v>4</v>
      </c>
      <c r="F2" s="28">
        <v>5</v>
      </c>
      <c r="G2" s="28">
        <v>6</v>
      </c>
      <c r="H2" s="28">
        <v>7</v>
      </c>
      <c r="I2" s="28">
        <v>8</v>
      </c>
      <c r="J2" s="28">
        <v>9</v>
      </c>
      <c r="K2" s="28">
        <v>10</v>
      </c>
      <c r="L2" s="28">
        <v>11</v>
      </c>
      <c r="M2" s="28">
        <v>12</v>
      </c>
      <c r="N2" s="28">
        <v>13</v>
      </c>
      <c r="O2" s="28">
        <v>14</v>
      </c>
      <c r="P2" s="28">
        <v>15</v>
      </c>
      <c r="Q2" s="28">
        <v>16</v>
      </c>
      <c r="R2" s="28">
        <v>17</v>
      </c>
      <c r="S2" s="28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24">
        <v>30</v>
      </c>
      <c r="AF2" s="37">
        <v>31</v>
      </c>
    </row>
    <row r="3" spans="1:32" ht="15.95" customHeight="1" thickBot="1" x14ac:dyDescent="0.3">
      <c r="A3" s="24" t="s">
        <v>49</v>
      </c>
      <c r="B3" s="24"/>
      <c r="C3" s="24"/>
      <c r="D3" s="24"/>
      <c r="E3" s="149" t="s">
        <v>52</v>
      </c>
      <c r="F3" s="149"/>
      <c r="G3" s="149"/>
      <c r="H3" s="149"/>
      <c r="I3" s="26" t="s">
        <v>1</v>
      </c>
      <c r="J3" s="26" t="s">
        <v>1</v>
      </c>
      <c r="K3" s="24"/>
      <c r="L3" s="24"/>
      <c r="M3" s="24"/>
      <c r="N3" s="24"/>
      <c r="O3" s="149" t="s">
        <v>52</v>
      </c>
      <c r="P3" s="149"/>
      <c r="Q3" s="149"/>
      <c r="R3" s="149"/>
      <c r="S3" s="26" t="s">
        <v>1</v>
      </c>
      <c r="T3" s="26" t="s">
        <v>1</v>
      </c>
      <c r="U3" s="24"/>
      <c r="V3" s="24"/>
      <c r="W3" s="24"/>
      <c r="X3" s="24"/>
      <c r="Y3" s="149" t="s">
        <v>52</v>
      </c>
      <c r="Z3" s="149"/>
      <c r="AA3" s="149"/>
      <c r="AB3" s="149"/>
      <c r="AC3" s="26" t="s">
        <v>1</v>
      </c>
      <c r="AD3" s="26" t="s">
        <v>1</v>
      </c>
      <c r="AE3" s="24"/>
      <c r="AF3" s="24"/>
    </row>
    <row r="4" spans="1:32" ht="15.95" customHeight="1" thickBot="1" x14ac:dyDescent="0.3">
      <c r="A4" s="24" t="s">
        <v>50</v>
      </c>
      <c r="B4" s="30" t="s">
        <v>54</v>
      </c>
      <c r="C4" s="24"/>
      <c r="D4" s="24"/>
      <c r="E4" s="149"/>
      <c r="F4" s="149"/>
      <c r="G4" s="149"/>
      <c r="H4" s="149"/>
      <c r="I4" s="24"/>
      <c r="J4" s="24"/>
      <c r="K4" s="30" t="s">
        <v>54</v>
      </c>
      <c r="L4" s="30" t="s">
        <v>54</v>
      </c>
      <c r="M4" s="24"/>
      <c r="N4" s="24"/>
      <c r="O4" s="149"/>
      <c r="P4" s="149"/>
      <c r="Q4" s="149"/>
      <c r="R4" s="149"/>
      <c r="S4" s="24"/>
      <c r="T4" s="24"/>
      <c r="U4" s="30" t="s">
        <v>54</v>
      </c>
      <c r="V4" s="30" t="s">
        <v>54</v>
      </c>
      <c r="W4" s="24"/>
      <c r="X4" s="24"/>
      <c r="Y4" s="149"/>
      <c r="Z4" s="149"/>
      <c r="AA4" s="149"/>
      <c r="AB4" s="149"/>
      <c r="AC4" s="24"/>
      <c r="AD4" s="24"/>
      <c r="AE4" s="30" t="s">
        <v>54</v>
      </c>
      <c r="AF4" s="30" t="s">
        <v>54</v>
      </c>
    </row>
    <row r="5" spans="1:32" ht="15.95" customHeight="1" thickBot="1" x14ac:dyDescent="0.3">
      <c r="A5" s="24" t="s">
        <v>51</v>
      </c>
      <c r="B5" s="24"/>
      <c r="C5" s="27" t="s">
        <v>55</v>
      </c>
      <c r="D5" s="27" t="s">
        <v>55</v>
      </c>
      <c r="E5" s="149"/>
      <c r="F5" s="149"/>
      <c r="G5" s="149"/>
      <c r="H5" s="149"/>
      <c r="I5" s="24"/>
      <c r="J5" s="24"/>
      <c r="K5" s="24"/>
      <c r="L5" s="24"/>
      <c r="M5" s="27" t="s">
        <v>55</v>
      </c>
      <c r="N5" s="27" t="s">
        <v>55</v>
      </c>
      <c r="O5" s="149"/>
      <c r="P5" s="149"/>
      <c r="Q5" s="149"/>
      <c r="R5" s="149"/>
      <c r="S5" s="24"/>
      <c r="T5" s="24"/>
      <c r="U5" s="24"/>
      <c r="V5" s="24"/>
      <c r="W5" s="27" t="s">
        <v>55</v>
      </c>
      <c r="X5" s="27" t="s">
        <v>55</v>
      </c>
      <c r="Y5" s="149"/>
      <c r="Z5" s="149"/>
      <c r="AA5" s="149"/>
      <c r="AB5" s="149"/>
      <c r="AC5" s="24"/>
      <c r="AD5" s="24"/>
      <c r="AE5" s="24"/>
      <c r="AF5" s="24"/>
    </row>
    <row r="7" spans="1:32" x14ac:dyDescent="0.25">
      <c r="K7" s="81"/>
      <c r="L7" s="81"/>
      <c r="M7" s="35"/>
      <c r="N7" s="35"/>
      <c r="O7" s="35"/>
      <c r="P7" s="68"/>
      <c r="Q7" s="68"/>
    </row>
    <row r="8" spans="1:32" x14ac:dyDescent="0.25">
      <c r="K8" s="81"/>
      <c r="L8" s="81"/>
      <c r="M8" s="35"/>
      <c r="N8" s="35"/>
      <c r="O8" s="35"/>
      <c r="P8" s="68"/>
      <c r="Q8" s="68"/>
    </row>
    <row r="10" spans="1:32" ht="15.75" thickBot="1" x14ac:dyDescent="0.3"/>
    <row r="11" spans="1:32" ht="15.75" thickBot="1" x14ac:dyDescent="0.3">
      <c r="J11" s="157" t="s">
        <v>1</v>
      </c>
      <c r="K11" s="157"/>
      <c r="L11" s="158"/>
      <c r="M11" s="34">
        <f>COUNTIF(B3:AE5,"nuit")</f>
        <v>6</v>
      </c>
      <c r="P11" s="80" t="s">
        <v>30</v>
      </c>
      <c r="Q11" s="80">
        <f>Q14+Q15+Q16</f>
        <v>19</v>
      </c>
    </row>
    <row r="12" spans="1:32" ht="15.75" thickBot="1" x14ac:dyDescent="0.3">
      <c r="J12" s="155" t="s">
        <v>70</v>
      </c>
      <c r="K12" s="155"/>
      <c r="L12" s="156"/>
      <c r="M12" s="34">
        <v>2</v>
      </c>
      <c r="P12" s="68"/>
      <c r="Q12" s="68"/>
    </row>
    <row r="13" spans="1:32" ht="15.75" thickBot="1" x14ac:dyDescent="0.3"/>
    <row r="14" spans="1:32" ht="15.75" thickBot="1" x14ac:dyDescent="0.3">
      <c r="P14" s="76" t="s">
        <v>1</v>
      </c>
      <c r="Q14" s="78">
        <f>COUNTIF(B3:AF5,"nuit")</f>
        <v>6</v>
      </c>
    </row>
    <row r="15" spans="1:32" ht="15.75" thickBot="1" x14ac:dyDescent="0.3">
      <c r="P15" s="39" t="s">
        <v>55</v>
      </c>
      <c r="Q15" s="34">
        <f>COUNTIF(B3:AF5,"midi")</f>
        <v>6</v>
      </c>
    </row>
    <row r="16" spans="1:32" ht="15.75" thickBot="1" x14ac:dyDescent="0.3">
      <c r="P16" s="77" t="s">
        <v>54</v>
      </c>
      <c r="Q16" s="79">
        <f>COUNTIF(B3:AF5,"matin")</f>
        <v>7</v>
      </c>
    </row>
  </sheetData>
  <mergeCells count="5">
    <mergeCell ref="J12:L12"/>
    <mergeCell ref="J11:L11"/>
    <mergeCell ref="Y3:AB5"/>
    <mergeCell ref="E3:H5"/>
    <mergeCell ref="O3:R5"/>
  </mergeCells>
  <phoneticPr fontId="10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E16"/>
  <sheetViews>
    <sheetView zoomScale="80" zoomScaleNormal="80" workbookViewId="0">
      <selection activeCell="AE1" sqref="AE1"/>
    </sheetView>
  </sheetViews>
  <sheetFormatPr baseColWidth="10" defaultRowHeight="15" x14ac:dyDescent="0.25"/>
  <cols>
    <col min="1" max="1" width="34.7109375" customWidth="1"/>
    <col min="2" max="31" width="7.7109375" customWidth="1"/>
  </cols>
  <sheetData>
    <row r="1" spans="1:31" ht="33" customHeight="1" thickBot="1" x14ac:dyDescent="0.3">
      <c r="A1" s="29" t="s">
        <v>62</v>
      </c>
      <c r="B1" s="83" t="s">
        <v>43</v>
      </c>
      <c r="C1" s="25" t="s">
        <v>44</v>
      </c>
      <c r="D1" s="25" t="s">
        <v>46</v>
      </c>
      <c r="E1" s="25" t="s">
        <v>45</v>
      </c>
      <c r="F1" s="25" t="s">
        <v>47</v>
      </c>
      <c r="G1" s="25" t="s">
        <v>42</v>
      </c>
      <c r="H1" s="25" t="s">
        <v>42</v>
      </c>
      <c r="I1" s="25" t="s">
        <v>43</v>
      </c>
      <c r="J1" s="25" t="s">
        <v>44</v>
      </c>
      <c r="K1" s="25" t="s">
        <v>46</v>
      </c>
      <c r="L1" s="83" t="s">
        <v>45</v>
      </c>
      <c r="M1" s="25" t="s">
        <v>47</v>
      </c>
      <c r="N1" s="25" t="s">
        <v>42</v>
      </c>
      <c r="O1" s="25" t="s">
        <v>42</v>
      </c>
      <c r="P1" s="25" t="s">
        <v>43</v>
      </c>
      <c r="Q1" s="25" t="s">
        <v>44</v>
      </c>
      <c r="R1" s="25" t="s">
        <v>46</v>
      </c>
      <c r="S1" s="83" t="s">
        <v>45</v>
      </c>
      <c r="T1" s="25" t="s">
        <v>47</v>
      </c>
      <c r="U1" s="25" t="s">
        <v>42</v>
      </c>
      <c r="V1" s="25" t="s">
        <v>42</v>
      </c>
      <c r="W1" s="25" t="s">
        <v>43</v>
      </c>
      <c r="X1" s="25" t="s">
        <v>44</v>
      </c>
      <c r="Y1" s="25" t="s">
        <v>46</v>
      </c>
      <c r="Z1" s="83" t="s">
        <v>45</v>
      </c>
      <c r="AA1" s="25" t="s">
        <v>47</v>
      </c>
      <c r="AB1" s="25" t="s">
        <v>42</v>
      </c>
      <c r="AC1" s="25" t="s">
        <v>42</v>
      </c>
      <c r="AD1" s="25" t="s">
        <v>43</v>
      </c>
      <c r="AE1" s="25" t="s">
        <v>44</v>
      </c>
    </row>
    <row r="2" spans="1:31" ht="15.95" customHeight="1" thickBot="1" x14ac:dyDescent="0.3">
      <c r="A2" s="24" t="s">
        <v>48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24">
        <v>13</v>
      </c>
      <c r="O2" s="24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24">
        <v>30</v>
      </c>
    </row>
    <row r="3" spans="1:31" ht="15.95" customHeight="1" thickBot="1" x14ac:dyDescent="0.3">
      <c r="A3" s="24" t="s">
        <v>49</v>
      </c>
      <c r="B3" s="24"/>
      <c r="C3" s="24"/>
      <c r="D3" s="149" t="s">
        <v>52</v>
      </c>
      <c r="E3" s="149"/>
      <c r="F3" s="149"/>
      <c r="G3" s="149"/>
      <c r="H3" s="26" t="s">
        <v>1</v>
      </c>
      <c r="I3" s="24"/>
      <c r="J3" s="24"/>
      <c r="K3" s="24"/>
      <c r="L3" s="24"/>
      <c r="M3" s="149" t="s">
        <v>52</v>
      </c>
      <c r="N3" s="149"/>
      <c r="O3" s="149"/>
      <c r="P3" s="149"/>
      <c r="Q3" s="26" t="s">
        <v>1</v>
      </c>
      <c r="R3" s="24"/>
      <c r="S3" s="24"/>
      <c r="T3" s="24"/>
      <c r="U3" s="24"/>
      <c r="V3" s="149" t="s">
        <v>52</v>
      </c>
      <c r="W3" s="149"/>
      <c r="X3" s="149"/>
      <c r="Y3" s="149"/>
      <c r="Z3" s="26" t="s">
        <v>1</v>
      </c>
      <c r="AA3" s="26" t="s">
        <v>1</v>
      </c>
      <c r="AB3" s="24"/>
      <c r="AC3" s="24"/>
      <c r="AD3" s="24"/>
      <c r="AE3" s="24"/>
    </row>
    <row r="4" spans="1:31" ht="15.95" customHeight="1" thickBot="1" x14ac:dyDescent="0.3">
      <c r="A4" s="24" t="s">
        <v>50</v>
      </c>
      <c r="B4" s="24"/>
      <c r="C4" s="24"/>
      <c r="D4" s="149"/>
      <c r="E4" s="149"/>
      <c r="F4" s="149"/>
      <c r="G4" s="149"/>
      <c r="H4" s="24"/>
      <c r="I4" s="30" t="s">
        <v>54</v>
      </c>
      <c r="J4" s="30" t="s">
        <v>54</v>
      </c>
      <c r="K4" s="24"/>
      <c r="L4" s="24"/>
      <c r="M4" s="149"/>
      <c r="N4" s="149"/>
      <c r="O4" s="149"/>
      <c r="P4" s="149"/>
      <c r="Q4" s="24"/>
      <c r="R4" s="30" t="s">
        <v>54</v>
      </c>
      <c r="S4" s="30" t="s">
        <v>54</v>
      </c>
      <c r="T4" s="24"/>
      <c r="U4" s="24"/>
      <c r="V4" s="149"/>
      <c r="W4" s="149"/>
      <c r="X4" s="149"/>
      <c r="Y4" s="149"/>
      <c r="Z4" s="24"/>
      <c r="AA4" s="24"/>
      <c r="AB4" s="30" t="s">
        <v>54</v>
      </c>
      <c r="AC4" s="30" t="s">
        <v>54</v>
      </c>
      <c r="AD4" s="24"/>
      <c r="AE4" s="24"/>
    </row>
    <row r="5" spans="1:31" ht="15.95" customHeight="1" thickBot="1" x14ac:dyDescent="0.3">
      <c r="A5" s="24" t="s">
        <v>51</v>
      </c>
      <c r="B5" s="27" t="s">
        <v>55</v>
      </c>
      <c r="C5" s="27" t="s">
        <v>55</v>
      </c>
      <c r="D5" s="149"/>
      <c r="E5" s="149"/>
      <c r="F5" s="149"/>
      <c r="G5" s="149"/>
      <c r="H5" s="24"/>
      <c r="I5" s="24"/>
      <c r="J5" s="24"/>
      <c r="K5" s="27" t="s">
        <v>55</v>
      </c>
      <c r="L5" s="27" t="s">
        <v>55</v>
      </c>
      <c r="M5" s="149"/>
      <c r="N5" s="149"/>
      <c r="O5" s="149"/>
      <c r="P5" s="149"/>
      <c r="Q5" s="24"/>
      <c r="R5" s="24"/>
      <c r="S5" s="24"/>
      <c r="T5" s="27" t="s">
        <v>55</v>
      </c>
      <c r="U5" s="27" t="s">
        <v>55</v>
      </c>
      <c r="V5" s="149"/>
      <c r="W5" s="149"/>
      <c r="X5" s="149"/>
      <c r="Y5" s="149"/>
      <c r="Z5" s="24"/>
      <c r="AA5" s="24"/>
      <c r="AB5" s="24"/>
      <c r="AC5" s="24"/>
      <c r="AD5" s="27" t="s">
        <v>55</v>
      </c>
      <c r="AE5" s="27" t="s">
        <v>55</v>
      </c>
    </row>
    <row r="8" spans="1:31" x14ac:dyDescent="0.25">
      <c r="K8" s="81"/>
      <c r="L8" s="81"/>
      <c r="M8" s="35"/>
      <c r="N8" s="35"/>
      <c r="O8" s="35"/>
      <c r="P8" s="68"/>
      <c r="Q8" s="68"/>
    </row>
    <row r="9" spans="1:31" x14ac:dyDescent="0.25">
      <c r="K9" s="81"/>
      <c r="L9" s="81"/>
      <c r="M9" s="35"/>
      <c r="N9" s="35"/>
      <c r="O9" s="35"/>
      <c r="P9" s="68"/>
      <c r="Q9" s="68"/>
    </row>
    <row r="10" spans="1:31" ht="15.75" thickBot="1" x14ac:dyDescent="0.3">
      <c r="K10" s="35"/>
      <c r="L10" s="35"/>
      <c r="M10" s="35"/>
      <c r="N10" s="35"/>
      <c r="O10" s="35"/>
      <c r="P10" s="35"/>
      <c r="Q10" s="35"/>
    </row>
    <row r="11" spans="1:31" ht="15.75" thickBot="1" x14ac:dyDescent="0.3">
      <c r="J11" s="157" t="s">
        <v>1</v>
      </c>
      <c r="K11" s="157"/>
      <c r="L11" s="158"/>
      <c r="M11" s="34">
        <f>COUNTIF(B3:AE5,"nuit")</f>
        <v>4</v>
      </c>
      <c r="P11" s="80" t="s">
        <v>30</v>
      </c>
      <c r="Q11" s="80">
        <f>Q14+Q15+Q16</f>
        <v>18</v>
      </c>
    </row>
    <row r="12" spans="1:31" ht="15.75" thickBot="1" x14ac:dyDescent="0.3">
      <c r="J12" s="155" t="s">
        <v>70</v>
      </c>
      <c r="K12" s="155"/>
      <c r="L12" s="156"/>
      <c r="M12" s="34">
        <v>4</v>
      </c>
      <c r="P12" s="68"/>
      <c r="Q12" s="68"/>
    </row>
    <row r="13" spans="1:31" ht="15.75" thickBot="1" x14ac:dyDescent="0.3"/>
    <row r="14" spans="1:31" ht="15.75" thickBot="1" x14ac:dyDescent="0.3">
      <c r="P14" s="76" t="s">
        <v>1</v>
      </c>
      <c r="Q14" s="78">
        <f>COUNTIF(B3:AF5,"nuit")</f>
        <v>4</v>
      </c>
    </row>
    <row r="15" spans="1:31" ht="15.75" thickBot="1" x14ac:dyDescent="0.3">
      <c r="P15" s="39" t="s">
        <v>55</v>
      </c>
      <c r="Q15" s="34">
        <f>COUNTIF(B3:AF5,"midi")</f>
        <v>8</v>
      </c>
    </row>
    <row r="16" spans="1:31" ht="15.75" thickBot="1" x14ac:dyDescent="0.3">
      <c r="P16" s="77" t="s">
        <v>54</v>
      </c>
      <c r="Q16" s="79">
        <f>COUNTIF(B3:AF5,"matin")</f>
        <v>6</v>
      </c>
    </row>
  </sheetData>
  <mergeCells count="5">
    <mergeCell ref="J12:L12"/>
    <mergeCell ref="J11:L11"/>
    <mergeCell ref="D3:G5"/>
    <mergeCell ref="M3:P5"/>
    <mergeCell ref="V3:Y5"/>
  </mergeCells>
  <phoneticPr fontId="1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K21"/>
  <sheetViews>
    <sheetView workbookViewId="0">
      <selection activeCell="G15" sqref="G15"/>
    </sheetView>
  </sheetViews>
  <sheetFormatPr baseColWidth="10" defaultColWidth="12.5703125" defaultRowHeight="15.75" x14ac:dyDescent="0.25"/>
  <cols>
    <col min="1" max="1" width="2.42578125" style="87" customWidth="1"/>
    <col min="2" max="2" width="26.42578125" style="87" customWidth="1"/>
    <col min="3" max="3" width="3.28515625" style="87" customWidth="1"/>
    <col min="4" max="4" width="32.85546875" style="89" customWidth="1"/>
    <col min="5" max="5" width="3.28515625" style="87" customWidth="1"/>
    <col min="6" max="6" width="17.28515625" style="87" bestFit="1" customWidth="1"/>
    <col min="7" max="10" width="12.5703125" style="87"/>
    <col min="11" max="11" width="12.85546875" style="87" hidden="1" customWidth="1"/>
    <col min="12" max="16384" width="12.5703125" style="87"/>
  </cols>
  <sheetData>
    <row r="1" spans="2:11" x14ac:dyDescent="0.25">
      <c r="B1" s="84">
        <v>2012</v>
      </c>
      <c r="C1" s="85"/>
      <c r="D1" s="86"/>
      <c r="K1" s="88">
        <v>2000</v>
      </c>
    </row>
    <row r="2" spans="2:11" x14ac:dyDescent="0.25">
      <c r="K2" s="88">
        <v>2001</v>
      </c>
    </row>
    <row r="3" spans="2:11" x14ac:dyDescent="0.25">
      <c r="B3" s="90"/>
      <c r="C3" s="90"/>
      <c r="D3" s="91"/>
      <c r="K3" s="88">
        <v>2002</v>
      </c>
    </row>
    <row r="4" spans="2:11" x14ac:dyDescent="0.25">
      <c r="B4" s="92" t="s">
        <v>71</v>
      </c>
      <c r="C4" s="93"/>
      <c r="D4" s="94">
        <f>DATE(An,1,1)</f>
        <v>40909</v>
      </c>
      <c r="F4" s="95"/>
      <c r="K4" s="88">
        <v>2003</v>
      </c>
    </row>
    <row r="5" spans="2:11" x14ac:dyDescent="0.25">
      <c r="B5" s="92" t="s">
        <v>72</v>
      </c>
      <c r="C5" s="93"/>
      <c r="D5" s="96">
        <f>FLOOR(DATE(An,5,DAY(MINUTE(An/38)/2+56)),7)-34+7*(An=2079)</f>
        <v>41007</v>
      </c>
      <c r="F5" s="95"/>
      <c r="K5" s="88">
        <v>2004</v>
      </c>
    </row>
    <row r="6" spans="2:11" x14ac:dyDescent="0.25">
      <c r="B6" s="92" t="s">
        <v>73</v>
      </c>
      <c r="C6" s="93"/>
      <c r="D6" s="96">
        <f>D5+1</f>
        <v>41008</v>
      </c>
      <c r="F6" s="97"/>
      <c r="K6" s="88">
        <v>2005</v>
      </c>
    </row>
    <row r="7" spans="2:11" x14ac:dyDescent="0.25">
      <c r="B7" s="92" t="s">
        <v>74</v>
      </c>
      <c r="C7" s="93"/>
      <c r="D7" s="96">
        <f>DATE(An,5,1)</f>
        <v>41030</v>
      </c>
      <c r="K7" s="88">
        <v>2006</v>
      </c>
    </row>
    <row r="8" spans="2:11" x14ac:dyDescent="0.25">
      <c r="B8" s="92" t="s">
        <v>75</v>
      </c>
      <c r="C8" s="93"/>
      <c r="D8" s="96">
        <f>DATE(An,5,8)</f>
        <v>41037</v>
      </c>
      <c r="K8" s="88">
        <v>2007</v>
      </c>
    </row>
    <row r="9" spans="2:11" x14ac:dyDescent="0.25">
      <c r="B9" s="92" t="s">
        <v>76</v>
      </c>
      <c r="C9" s="93"/>
      <c r="D9" s="96">
        <f>D5+39</f>
        <v>41046</v>
      </c>
      <c r="K9" s="88">
        <v>2008</v>
      </c>
    </row>
    <row r="10" spans="2:11" x14ac:dyDescent="0.25">
      <c r="B10" s="92" t="s">
        <v>77</v>
      </c>
      <c r="C10" s="93"/>
      <c r="D10" s="94">
        <f>D5+49</f>
        <v>41056</v>
      </c>
      <c r="K10" s="88">
        <v>2009</v>
      </c>
    </row>
    <row r="11" spans="2:11" x14ac:dyDescent="0.25">
      <c r="B11" s="92" t="s">
        <v>78</v>
      </c>
      <c r="C11" s="93"/>
      <c r="D11" s="94">
        <f>D10+1</f>
        <v>41057</v>
      </c>
      <c r="K11" s="88">
        <v>2010</v>
      </c>
    </row>
    <row r="12" spans="2:11" x14ac:dyDescent="0.25">
      <c r="B12" s="92" t="s">
        <v>79</v>
      </c>
      <c r="C12" s="93"/>
      <c r="D12" s="94">
        <f>DATE(An,7,14)</f>
        <v>41104</v>
      </c>
      <c r="K12" s="88">
        <v>2011</v>
      </c>
    </row>
    <row r="13" spans="2:11" x14ac:dyDescent="0.25">
      <c r="B13" s="92" t="s">
        <v>80</v>
      </c>
      <c r="C13" s="93"/>
      <c r="D13" s="94">
        <f>DATE(An,8,15)</f>
        <v>41136</v>
      </c>
      <c r="F13" s="95"/>
      <c r="K13" s="88">
        <v>2012</v>
      </c>
    </row>
    <row r="14" spans="2:11" x14ac:dyDescent="0.25">
      <c r="B14" s="92" t="s">
        <v>81</v>
      </c>
      <c r="C14" s="93"/>
      <c r="D14" s="94">
        <f>DATE(An,11,1)</f>
        <v>41214</v>
      </c>
      <c r="K14" s="88">
        <v>2013</v>
      </c>
    </row>
    <row r="15" spans="2:11" x14ac:dyDescent="0.25">
      <c r="B15" s="92" t="s">
        <v>82</v>
      </c>
      <c r="C15" s="93"/>
      <c r="D15" s="94">
        <f>DATE(An,11,11)</f>
        <v>41224</v>
      </c>
      <c r="K15" s="88">
        <v>2014</v>
      </c>
    </row>
    <row r="16" spans="2:11" x14ac:dyDescent="0.25">
      <c r="B16" s="92" t="s">
        <v>83</v>
      </c>
      <c r="C16" s="93"/>
      <c r="D16" s="94">
        <f>DATE(An,12,25)</f>
        <v>41268</v>
      </c>
      <c r="K16" s="88">
        <v>2015</v>
      </c>
    </row>
    <row r="17" spans="2:4" x14ac:dyDescent="0.25">
      <c r="B17" s="90"/>
      <c r="C17" s="90"/>
      <c r="D17" s="91"/>
    </row>
    <row r="18" spans="2:4" x14ac:dyDescent="0.25">
      <c r="B18" s="90"/>
      <c r="C18" s="90"/>
      <c r="D18" s="91"/>
    </row>
    <row r="19" spans="2:4" x14ac:dyDescent="0.25">
      <c r="B19" s="90"/>
      <c r="C19" s="90"/>
      <c r="D19" s="91"/>
    </row>
    <row r="20" spans="2:4" x14ac:dyDescent="0.25">
      <c r="B20" s="90"/>
      <c r="C20" s="90"/>
      <c r="D20" s="91"/>
    </row>
    <row r="21" spans="2:4" x14ac:dyDescent="0.25">
      <c r="B21" s="90"/>
      <c r="C21" s="90"/>
      <c r="D21" s="91"/>
    </row>
  </sheetData>
  <conditionalFormatting sqref="B4:D16">
    <cfRule type="expression" dxfId="0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Feuil1</vt:lpstr>
      <vt:lpstr>mai</vt:lpstr>
      <vt:lpstr>juin</vt:lpstr>
      <vt:lpstr>juillet</vt:lpstr>
      <vt:lpstr>août</vt:lpstr>
      <vt:lpstr>septembre</vt:lpstr>
      <vt:lpstr>octobre</vt:lpstr>
      <vt:lpstr>novembre</vt:lpstr>
      <vt:lpstr>ferier</vt:lpstr>
      <vt:lpstr>An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2012-04-08T21:14:10Z</cp:lastPrinted>
  <dcterms:created xsi:type="dcterms:W3CDTF">2012-03-05T12:44:01Z</dcterms:created>
  <dcterms:modified xsi:type="dcterms:W3CDTF">2012-04-09T12:50:03Z</dcterms:modified>
</cp:coreProperties>
</file>