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DieseArbeitsmappe" defaultThemeVersion="124226"/>
  <bookViews>
    <workbookView xWindow="-15" yWindow="-15" windowWidth="20550" windowHeight="3885" activeTab="3"/>
  </bookViews>
  <sheets>
    <sheet name="Regle Th-U" sheetId="2" r:id="rId1"/>
    <sheet name="local 1" sheetId="3" r:id="rId2"/>
    <sheet name="local 2" sheetId="4" r:id="rId3"/>
    <sheet name="local 3" sheetId="5" r:id="rId4"/>
    <sheet name="Bilan" sheetId="15" r:id="rId5"/>
  </sheets>
  <externalReferences>
    <externalReference r:id="rId6"/>
    <externalReference r:id="rId7"/>
  </externalReferences>
  <definedNames>
    <definedName name="_xlnm._FilterDatabase" localSheetId="0" hidden="1">'Regle Th-U'!$A$3:$G$291</definedName>
    <definedName name="Alpha" localSheetId="4">'[1]Calcul Coef U'!$G$132</definedName>
    <definedName name="Alpha">#REF!</definedName>
    <definedName name="Beta" localSheetId="4">'[1]Regle Th-U'!$L$4:$M$381</definedName>
    <definedName name="Beta">'Regle Th-U'!$L$4:$M$381</definedName>
    <definedName name="conductivite">'Regle Th-U'!$D:$D</definedName>
    <definedName name="conductivité">'Regle Th-U'!$D:$D</definedName>
    <definedName name="Deper" localSheetId="4">'[1]Regle Th-U'!$C$1</definedName>
    <definedName name="Deper">'Regle Th-U'!$C$1</definedName>
    <definedName name="Deper2" localSheetId="4">'[1]Calcul Coef U'!$G$9</definedName>
    <definedName name="Deper2">#REF!</definedName>
    <definedName name="deroulant">#REF!</definedName>
    <definedName name="deroulant1">#REF!</definedName>
    <definedName name="deroulant12">#REF!</definedName>
    <definedName name="deroulant13">#REF!</definedName>
    <definedName name="deroulant14">#REF!</definedName>
    <definedName name="deroulant15">#REF!</definedName>
    <definedName name="deroulant2">#REF!</definedName>
    <definedName name="deroulant3">#REF!</definedName>
    <definedName name="designation1" localSheetId="4">'[1]local 1'!$A$48</definedName>
    <definedName name="designation1" localSheetId="2">'local 2'!$A$48</definedName>
    <definedName name="designation1" localSheetId="3">'local 3'!$A$48</definedName>
    <definedName name="designation1">'local 1'!$A$48</definedName>
    <definedName name="designation10" localSheetId="4">'[1]local 1'!$A$57</definedName>
    <definedName name="designation10" localSheetId="2">'local 2'!$A$57</definedName>
    <definedName name="designation10" localSheetId="3">'local 3'!$A$57</definedName>
    <definedName name="designation10">'local 1'!$A$57</definedName>
    <definedName name="designation11" localSheetId="4">'[1]local 1'!$A$58</definedName>
    <definedName name="designation11" localSheetId="2">'local 2'!$A$58</definedName>
    <definedName name="designation11" localSheetId="3">'local 3'!$A$58</definedName>
    <definedName name="designation11">'local 1'!$A$58</definedName>
    <definedName name="designation12" localSheetId="4">'[1]local 1'!$A$59</definedName>
    <definedName name="designation12" localSheetId="2">'local 2'!$A$59</definedName>
    <definedName name="designation12" localSheetId="3">'local 3'!$A$59</definedName>
    <definedName name="designation12">'local 1'!$A$59</definedName>
    <definedName name="designation13" localSheetId="4">'[1]local 1'!$A$60</definedName>
    <definedName name="designation13" localSheetId="2">'local 2'!$A$60</definedName>
    <definedName name="designation13" localSheetId="3">'local 3'!$A$60</definedName>
    <definedName name="designation13">'local 1'!$A$60</definedName>
    <definedName name="designation14" localSheetId="4">'[1]local 1'!$A$61</definedName>
    <definedName name="designation14" localSheetId="2">'local 2'!$A$61</definedName>
    <definedName name="designation14" localSheetId="3">'local 3'!$A$61</definedName>
    <definedName name="designation14">'local 1'!$A$61</definedName>
    <definedName name="designation15" localSheetId="4">'[1]local 1'!$A$62</definedName>
    <definedName name="designation15" localSheetId="2">'local 2'!$A$62</definedName>
    <definedName name="designation15" localSheetId="3">'local 3'!$A$62</definedName>
    <definedName name="designation15">'local 1'!$A$62</definedName>
    <definedName name="designation16" localSheetId="4">'[1]local 1'!$A$63</definedName>
    <definedName name="designation16" localSheetId="2">'local 2'!$A$63</definedName>
    <definedName name="designation16" localSheetId="3">'local 3'!$A$63</definedName>
    <definedName name="designation16">'local 1'!$A$63</definedName>
    <definedName name="designation17" localSheetId="4">'[1]local 1'!$I$66</definedName>
    <definedName name="designation17" localSheetId="2">'local 2'!$I$66</definedName>
    <definedName name="designation17" localSheetId="3">'local 3'!$I$66</definedName>
    <definedName name="designation17">'local 1'!$I$66</definedName>
    <definedName name="designation2" localSheetId="4">'[1]local 1'!$A$49</definedName>
    <definedName name="designation2" localSheetId="2">'local 2'!$A$49</definedName>
    <definedName name="designation2" localSheetId="3">'local 3'!$A$49</definedName>
    <definedName name="designation2">'local 1'!$A$49</definedName>
    <definedName name="designation3" localSheetId="4">'[1]local 1'!$A$50</definedName>
    <definedName name="designation3" localSheetId="2">'local 2'!$A$50</definedName>
    <definedName name="designation3" localSheetId="3">'local 3'!$A$50</definedName>
    <definedName name="designation3">'local 1'!$A$50</definedName>
    <definedName name="designation4" localSheetId="4">'[1]local 1'!$A$51</definedName>
    <definedName name="designation4" localSheetId="2">'local 2'!$A$51</definedName>
    <definedName name="designation4" localSheetId="3">'local 3'!$A$51</definedName>
    <definedName name="designation4">'local 1'!$A$51</definedName>
    <definedName name="designation5" localSheetId="4">'[1]local 1'!$A$52</definedName>
    <definedName name="designation5" localSheetId="2">'local 2'!$A$52</definedName>
    <definedName name="designation5" localSheetId="3">'local 3'!$A$52</definedName>
    <definedName name="designation5">'local 1'!$A$52</definedName>
    <definedName name="designation6" localSheetId="4">'[1]local 1'!$A$53</definedName>
    <definedName name="designation6" localSheetId="2">'local 2'!$A$53</definedName>
    <definedName name="designation6" localSheetId="3">'local 3'!$A$53</definedName>
    <definedName name="designation6">'local 1'!$A$53</definedName>
    <definedName name="designation7" localSheetId="4">'[1]local 1'!$A$54</definedName>
    <definedName name="designation7" localSheetId="2">'local 2'!$A$54</definedName>
    <definedName name="designation7" localSheetId="3">'local 3'!$A$54</definedName>
    <definedName name="designation7">'local 1'!$A$54</definedName>
    <definedName name="designation8" localSheetId="4">'[1]local 1'!$A$55</definedName>
    <definedName name="designation8" localSheetId="2">'local 2'!$A$55</definedName>
    <definedName name="designation8" localSheetId="3">'local 3'!$A$55</definedName>
    <definedName name="designation8">'local 1'!$A$55</definedName>
    <definedName name="designation9" localSheetId="4">'[1]local 1'!$A$56</definedName>
    <definedName name="designation9" localSheetId="2">'local 2'!$A$56</definedName>
    <definedName name="designation9" localSheetId="3">'local 3'!$A$56</definedName>
    <definedName name="designation9">'local 1'!$A$56</definedName>
    <definedName name="entree1" localSheetId="4">'[1]Calcul Coef U'!$B$41</definedName>
    <definedName name="entree1">#REF!</definedName>
    <definedName name="entree10" localSheetId="4">'[1]Calcul Coef U'!$B$50</definedName>
    <definedName name="entree10">#REF!</definedName>
    <definedName name="entree11" localSheetId="4">'[1]Calcul Coef U'!$B$60</definedName>
    <definedName name="entree11">#REF!</definedName>
    <definedName name="entree12" localSheetId="4">'[1]Calcul Coef U'!$B$61</definedName>
    <definedName name="entree12">#REF!</definedName>
    <definedName name="entree13" localSheetId="4">'[1]Calcul Coef U'!$B$62</definedName>
    <definedName name="entree13">#REF!</definedName>
    <definedName name="entree14" localSheetId="4">'[1]Calcul Coef U'!$B$63</definedName>
    <definedName name="entree14">#REF!</definedName>
    <definedName name="entree15" localSheetId="4">'[1]Calcul Coef U'!$B$64</definedName>
    <definedName name="entree15">#REF!</definedName>
    <definedName name="entree16" localSheetId="4">'[1]Calcul Coef U'!$B$65</definedName>
    <definedName name="entree16">#REF!</definedName>
    <definedName name="entree17" localSheetId="4">'[1]Calcul Coef U'!$B$66</definedName>
    <definedName name="entree17">#REF!</definedName>
    <definedName name="entree18" localSheetId="4">'[1]Calcul Coef U'!$B$67</definedName>
    <definedName name="entree18">#REF!</definedName>
    <definedName name="entree19" localSheetId="4">'[1]Calcul Coef U'!$B$68</definedName>
    <definedName name="entree19">#REF!</definedName>
    <definedName name="entree2" localSheetId="4">'[1]Calcul Coef U'!$B$42</definedName>
    <definedName name="entree2">#REF!</definedName>
    <definedName name="entree20" localSheetId="4">'[1]Calcul Coef U'!$B$69</definedName>
    <definedName name="entree20">#REF!</definedName>
    <definedName name="entree21" localSheetId="4">'[1]Calcul Coef U'!$B$78</definedName>
    <definedName name="entree21">#REF!</definedName>
    <definedName name="entree22" localSheetId="4">'[1]Calcul Coef U'!$B$79</definedName>
    <definedName name="entree22">#REF!</definedName>
    <definedName name="entree23" localSheetId="4">'[1]Calcul Coef U'!$B$80</definedName>
    <definedName name="entree23">#REF!</definedName>
    <definedName name="entree24" localSheetId="4">'[1]Calcul Coef U'!$B$81</definedName>
    <definedName name="entree24">#REF!</definedName>
    <definedName name="entree25" localSheetId="4">'[1]Calcul Coef U'!$B$82</definedName>
    <definedName name="entree25">#REF!</definedName>
    <definedName name="entree26" localSheetId="4">'[1]Calcul Coef U'!$B$83</definedName>
    <definedName name="entree26">#REF!</definedName>
    <definedName name="entree27" localSheetId="4">'[1]Calcul Coef U'!$B$84</definedName>
    <definedName name="entree27">#REF!</definedName>
    <definedName name="entree28" localSheetId="4">'[1]Calcul Coef U'!$B$85</definedName>
    <definedName name="entree28">#REF!</definedName>
    <definedName name="entree29" localSheetId="4">'[1]Calcul Coef U'!$B$86</definedName>
    <definedName name="entree29">#REF!</definedName>
    <definedName name="entree3" localSheetId="4">'[1]Calcul Coef U'!$B$43</definedName>
    <definedName name="entree3">#REF!</definedName>
    <definedName name="entree30" localSheetId="4">'[1]Calcul Coef U'!$B$87</definedName>
    <definedName name="entree30">#REF!</definedName>
    <definedName name="entree31" localSheetId="4">'[1]Calcul Coef U'!$B$96</definedName>
    <definedName name="entree31">#REF!</definedName>
    <definedName name="entree32" localSheetId="4">'[1]Calcul Coef U'!$B$97</definedName>
    <definedName name="entree32">#REF!</definedName>
    <definedName name="entree33" localSheetId="4">'[1]Calcul Coef U'!$B$98</definedName>
    <definedName name="entree33">#REF!</definedName>
    <definedName name="entree34" localSheetId="4">'[1]Calcul Coef U'!$B$99</definedName>
    <definedName name="entree34">#REF!</definedName>
    <definedName name="entree35" localSheetId="4">'[1]Calcul Coef U'!$B$100</definedName>
    <definedName name="entree35">#REF!</definedName>
    <definedName name="entree36" localSheetId="4">'[1]Calcul Coef U'!$B$101</definedName>
    <definedName name="entree36">#REF!</definedName>
    <definedName name="entree37" localSheetId="4">'[1]Calcul Coef U'!$B$102</definedName>
    <definedName name="entree37">#REF!</definedName>
    <definedName name="entree38" localSheetId="4">'[1]Calcul Coef U'!$B$103</definedName>
    <definedName name="entree38">#REF!</definedName>
    <definedName name="entree39" localSheetId="4">'[1]Calcul Coef U'!$B$104</definedName>
    <definedName name="entree39">#REF!</definedName>
    <definedName name="entree4" localSheetId="4">'[1]Calcul Coef U'!$B$44</definedName>
    <definedName name="entree4">#REF!</definedName>
    <definedName name="entree40" localSheetId="4">'[1]Calcul Coef U'!$B$105</definedName>
    <definedName name="entree40">#REF!</definedName>
    <definedName name="entree41" localSheetId="4">'[1]Calcul Coef U'!$B$116</definedName>
    <definedName name="entree41">#REF!</definedName>
    <definedName name="entree42" localSheetId="4">'[1]Calcul Coef U'!$B$117</definedName>
    <definedName name="entree42">#REF!</definedName>
    <definedName name="entree43" localSheetId="4">'[1]Calcul Coef U'!$B$118</definedName>
    <definedName name="entree43">#REF!</definedName>
    <definedName name="entree44" localSheetId="4">'[1]Calcul Coef U'!$B$119</definedName>
    <definedName name="entree44">#REF!</definedName>
    <definedName name="entree45" localSheetId="4">'[1]Calcul Coef U'!$B$120</definedName>
    <definedName name="entree45">#REF!</definedName>
    <definedName name="entree46" localSheetId="4">'[1]Calcul Coef U'!$B$121</definedName>
    <definedName name="entree46">#REF!</definedName>
    <definedName name="entree47" localSheetId="4">'[1]Calcul Coef U'!$B$122</definedName>
    <definedName name="entree47">#REF!</definedName>
    <definedName name="entree48" localSheetId="4">'[1]Calcul Coef U'!$B$123</definedName>
    <definedName name="entree48">#REF!</definedName>
    <definedName name="entree49" localSheetId="4">'[1]Calcul Coef U'!$B$124</definedName>
    <definedName name="entree49">#REF!</definedName>
    <definedName name="entree5" localSheetId="4">'[1]Calcul Coef U'!$B$45</definedName>
    <definedName name="entree5">#REF!</definedName>
    <definedName name="entree50" localSheetId="4">'[1]Calcul Coef U'!$B$125</definedName>
    <definedName name="entree50">#REF!</definedName>
    <definedName name="entree6" localSheetId="4">'[1]Calcul Coef U'!$B$46</definedName>
    <definedName name="entree6">#REF!</definedName>
    <definedName name="entree7" localSheetId="4">'[1]Calcul Coef U'!$B$47</definedName>
    <definedName name="entree7">#REF!</definedName>
    <definedName name="entree8" localSheetId="4">'[1]Calcul Coef U'!$B$48</definedName>
    <definedName name="entree8">#REF!</definedName>
    <definedName name="entree9" localSheetId="4">'[1]Calcul Coef U'!$B$49</definedName>
    <definedName name="entree9">#REF!</definedName>
    <definedName name="essai">'Regle Th-U'!$B$6:$B$8</definedName>
    <definedName name="essai2">'Regle Th-U'!$C$6:$C$8</definedName>
    <definedName name="Flux" localSheetId="4">'[1]Calcul Coef U'!$G$7</definedName>
    <definedName name="Flux">#REF!</definedName>
    <definedName name="lambda" localSheetId="4">'[1]Regle Th-U'!$B$5:$B$291</definedName>
    <definedName name="lambda">'Regle Th-U'!$B$5:$B$291</definedName>
    <definedName name="Liste">#REF!</definedName>
    <definedName name="liste1">#REF!</definedName>
    <definedName name="liste10">#REF!</definedName>
    <definedName name="liste2">#REF!</definedName>
    <definedName name="liste3">#REF!</definedName>
    <definedName name="liste4">#REF!</definedName>
    <definedName name="liste5">#REF!</definedName>
    <definedName name="liste6">#REF!</definedName>
    <definedName name="liste7">#REF!</definedName>
    <definedName name="liste8">#REF!</definedName>
    <definedName name="liste9">#REF!</definedName>
    <definedName name="Materiaux">'[2]Règle Th-U'!$B$5:$D$283</definedName>
    <definedName name="Matériaux">'Regle Th-U'!$B:$B</definedName>
    <definedName name="permeabilite" localSheetId="4">'[1]Regle Th-U'!$J$4:$J$28</definedName>
    <definedName name="permeabilite">'Regle Th-U'!$J$4:$J$28</definedName>
    <definedName name="perméabilité">'Regle Th-U'!$J$5:$J$28</definedName>
    <definedName name="RegleThU" localSheetId="4">'[1]Regle Th-U'!$B$5:$I$291</definedName>
    <definedName name="RegleThU">'Regle Th-U'!$B$5:$I$291</definedName>
    <definedName name="RSIRSE">#REF!</definedName>
    <definedName name="RSIRSE2">#REF!</definedName>
    <definedName name="RSIRSE3" localSheetId="4">'[1]Calcul Coef U'!$B$29:$C$34</definedName>
    <definedName name="RSIRSE3">#REF!</definedName>
    <definedName name="RSIRSE4" localSheetId="4">'[1]Calcul Coef U'!$B$29:$B$34</definedName>
    <definedName name="RSIRSE4">#REF!</definedName>
    <definedName name="Source">'Regle Th-U'!$J$5:$K$28</definedName>
    <definedName name="source1" localSheetId="4">'[1]Regle Th-U'!$J$4:$K$28</definedName>
    <definedName name="source1">'Regle Th-U'!$J$4:$K$28</definedName>
    <definedName name="Sources">#REF!</definedName>
    <definedName name="typeventil" localSheetId="4">'[1]Regle Th-U'!$J$32:$K$37</definedName>
    <definedName name="typeventil">'Regle Th-U'!$J$32:$K$37</definedName>
    <definedName name="ventilation" localSheetId="4">'[1]Regle Th-U'!$J$32:$J$37</definedName>
    <definedName name="ventilation">'Regle Th-U'!$J$32:$J$37</definedName>
  </definedNames>
  <calcPr calcId="125725"/>
</workbook>
</file>

<file path=xl/calcChain.xml><?xml version="1.0" encoding="utf-8"?>
<calcChain xmlns="http://schemas.openxmlformats.org/spreadsheetml/2006/main">
  <c r="T46" i="15"/>
  <c r="T56"/>
  <c r="T54"/>
  <c r="T53"/>
  <c r="T52"/>
  <c r="T50"/>
  <c r="T48"/>
  <c r="G4"/>
  <c r="G7" s="1"/>
  <c r="G9" l="1"/>
  <c r="F4"/>
  <c r="T47"/>
  <c r="T49"/>
  <c r="T51"/>
  <c r="T55"/>
  <c r="E4"/>
  <c r="F7" l="1"/>
  <c r="F9" s="1"/>
  <c r="S47" l="1"/>
  <c r="I4"/>
  <c r="S52" l="1"/>
  <c r="S54"/>
  <c r="S53"/>
  <c r="S55"/>
  <c r="S56"/>
  <c r="S48"/>
  <c r="S51"/>
  <c r="S50"/>
  <c r="S49"/>
  <c r="B1" i="3" l="1"/>
  <c r="L66" i="5" l="1"/>
  <c r="M66" s="1"/>
  <c r="I63"/>
  <c r="H63"/>
  <c r="J63" s="1"/>
  <c r="C63"/>
  <c r="M63" s="1"/>
  <c r="I62"/>
  <c r="H62"/>
  <c r="J62" s="1"/>
  <c r="C62"/>
  <c r="M62" s="1"/>
  <c r="I61"/>
  <c r="H61"/>
  <c r="J61" s="1"/>
  <c r="C61"/>
  <c r="M61" s="1"/>
  <c r="I60"/>
  <c r="H60"/>
  <c r="J60" s="1"/>
  <c r="C60"/>
  <c r="M60" s="1"/>
  <c r="I59"/>
  <c r="H59"/>
  <c r="J59" s="1"/>
  <c r="C59"/>
  <c r="M59" s="1"/>
  <c r="I58"/>
  <c r="H58"/>
  <c r="J58" s="1"/>
  <c r="C58"/>
  <c r="M58" s="1"/>
  <c r="I57"/>
  <c r="H57"/>
  <c r="J57" s="1"/>
  <c r="C57"/>
  <c r="M57" s="1"/>
  <c r="I56"/>
  <c r="H56"/>
  <c r="J56" s="1"/>
  <c r="C56"/>
  <c r="M56" s="1"/>
  <c r="I55"/>
  <c r="H55"/>
  <c r="J55" s="1"/>
  <c r="C55"/>
  <c r="M55" s="1"/>
  <c r="I54"/>
  <c r="H54"/>
  <c r="J54" s="1"/>
  <c r="C54"/>
  <c r="M54" s="1"/>
  <c r="I53"/>
  <c r="H53"/>
  <c r="J53" s="1"/>
  <c r="C53"/>
  <c r="M53" s="1"/>
  <c r="I52"/>
  <c r="H52"/>
  <c r="J52" s="1"/>
  <c r="C52"/>
  <c r="M52" s="1"/>
  <c r="I51"/>
  <c r="H51"/>
  <c r="J51" s="1"/>
  <c r="C51"/>
  <c r="M51" s="1"/>
  <c r="I50"/>
  <c r="H50"/>
  <c r="J50" s="1"/>
  <c r="C50"/>
  <c r="M50" s="1"/>
  <c r="I49"/>
  <c r="H49"/>
  <c r="J49" s="1"/>
  <c r="C49"/>
  <c r="M49" s="1"/>
  <c r="I48"/>
  <c r="H48"/>
  <c r="J48" s="1"/>
  <c r="C48"/>
  <c r="M48" s="1"/>
  <c r="I42"/>
  <c r="M39"/>
  <c r="J39"/>
  <c r="O39" s="1"/>
  <c r="I39"/>
  <c r="D39"/>
  <c r="M38"/>
  <c r="O38" s="1"/>
  <c r="I38"/>
  <c r="J38" s="1"/>
  <c r="D38"/>
  <c r="M37"/>
  <c r="J37"/>
  <c r="O37" s="1"/>
  <c r="I37"/>
  <c r="D37"/>
  <c r="M36"/>
  <c r="I36"/>
  <c r="J36" s="1"/>
  <c r="D36"/>
  <c r="M35"/>
  <c r="J35"/>
  <c r="O35" s="1"/>
  <c r="I35"/>
  <c r="D35"/>
  <c r="M34"/>
  <c r="O34" s="1"/>
  <c r="I34"/>
  <c r="J34" s="1"/>
  <c r="D34"/>
  <c r="M33"/>
  <c r="J33"/>
  <c r="O33" s="1"/>
  <c r="I33"/>
  <c r="D33"/>
  <c r="M32"/>
  <c r="I32"/>
  <c r="J32" s="1"/>
  <c r="D32"/>
  <c r="M31"/>
  <c r="J31"/>
  <c r="O31" s="1"/>
  <c r="I31"/>
  <c r="D31"/>
  <c r="M30"/>
  <c r="O30" s="1"/>
  <c r="I30"/>
  <c r="J30" s="1"/>
  <c r="D30"/>
  <c r="M29"/>
  <c r="J29"/>
  <c r="O29" s="1"/>
  <c r="I29"/>
  <c r="D29"/>
  <c r="M28"/>
  <c r="I28"/>
  <c r="J28" s="1"/>
  <c r="D28"/>
  <c r="M27"/>
  <c r="J27"/>
  <c r="O27" s="1"/>
  <c r="I27"/>
  <c r="D27"/>
  <c r="M26"/>
  <c r="O26" s="1"/>
  <c r="I26"/>
  <c r="J26" s="1"/>
  <c r="D26"/>
  <c r="M25"/>
  <c r="J25"/>
  <c r="O25" s="1"/>
  <c r="I25"/>
  <c r="D25"/>
  <c r="M24"/>
  <c r="I24"/>
  <c r="J24" s="1"/>
  <c r="D24"/>
  <c r="M23"/>
  <c r="J23"/>
  <c r="O23" s="1"/>
  <c r="I23"/>
  <c r="D23"/>
  <c r="M22"/>
  <c r="O22" s="1"/>
  <c r="I22"/>
  <c r="J22" s="1"/>
  <c r="D22"/>
  <c r="M21"/>
  <c r="I21"/>
  <c r="J21" s="1"/>
  <c r="O21" s="1"/>
  <c r="D21"/>
  <c r="M20"/>
  <c r="I20"/>
  <c r="J20" s="1"/>
  <c r="D20"/>
  <c r="M19"/>
  <c r="I19"/>
  <c r="D19"/>
  <c r="M18"/>
  <c r="I18"/>
  <c r="D18"/>
  <c r="F11"/>
  <c r="I10" s="1"/>
  <c r="M67" s="1"/>
  <c r="C9"/>
  <c r="C2"/>
  <c r="B1"/>
  <c r="L66" i="4"/>
  <c r="M66" s="1"/>
  <c r="I63"/>
  <c r="H63"/>
  <c r="J63" s="1"/>
  <c r="C63"/>
  <c r="M63" s="1"/>
  <c r="I62"/>
  <c r="H62"/>
  <c r="J62" s="1"/>
  <c r="C62"/>
  <c r="M62" s="1"/>
  <c r="I61"/>
  <c r="H61"/>
  <c r="J61" s="1"/>
  <c r="C61"/>
  <c r="M61" s="1"/>
  <c r="I60"/>
  <c r="H60"/>
  <c r="J60" s="1"/>
  <c r="C60"/>
  <c r="M60" s="1"/>
  <c r="I59"/>
  <c r="H59"/>
  <c r="J59" s="1"/>
  <c r="C59"/>
  <c r="M59" s="1"/>
  <c r="I58"/>
  <c r="H58"/>
  <c r="J58" s="1"/>
  <c r="C58"/>
  <c r="M58" s="1"/>
  <c r="I57"/>
  <c r="H57"/>
  <c r="J57" s="1"/>
  <c r="C57"/>
  <c r="M57" s="1"/>
  <c r="I56"/>
  <c r="H56"/>
  <c r="J56" s="1"/>
  <c r="C56"/>
  <c r="M56" s="1"/>
  <c r="I55"/>
  <c r="H55"/>
  <c r="J55" s="1"/>
  <c r="C55"/>
  <c r="M55" s="1"/>
  <c r="I54"/>
  <c r="H54"/>
  <c r="J54" s="1"/>
  <c r="C54"/>
  <c r="M54" s="1"/>
  <c r="I53"/>
  <c r="H53"/>
  <c r="J53" s="1"/>
  <c r="C53"/>
  <c r="M53" s="1"/>
  <c r="I52"/>
  <c r="H52"/>
  <c r="J52" s="1"/>
  <c r="C52"/>
  <c r="M52" s="1"/>
  <c r="I51"/>
  <c r="H51"/>
  <c r="J51" s="1"/>
  <c r="C51"/>
  <c r="M51" s="1"/>
  <c r="I50"/>
  <c r="H50"/>
  <c r="J50" s="1"/>
  <c r="C50"/>
  <c r="M50" s="1"/>
  <c r="I49"/>
  <c r="H49"/>
  <c r="J49" s="1"/>
  <c r="C49"/>
  <c r="M49" s="1"/>
  <c r="I48"/>
  <c r="H48"/>
  <c r="J48" s="1"/>
  <c r="C48"/>
  <c r="M48" s="1"/>
  <c r="I42"/>
  <c r="M39"/>
  <c r="J39"/>
  <c r="O39" s="1"/>
  <c r="I39"/>
  <c r="D39"/>
  <c r="M38"/>
  <c r="I38"/>
  <c r="J38" s="1"/>
  <c r="D38"/>
  <c r="M37"/>
  <c r="J37"/>
  <c r="O37" s="1"/>
  <c r="I37"/>
  <c r="D37"/>
  <c r="M36"/>
  <c r="I36"/>
  <c r="J36" s="1"/>
  <c r="D36"/>
  <c r="M35"/>
  <c r="J35"/>
  <c r="O35" s="1"/>
  <c r="I35"/>
  <c r="D35"/>
  <c r="M34"/>
  <c r="I34"/>
  <c r="J34" s="1"/>
  <c r="D34"/>
  <c r="M33"/>
  <c r="J33"/>
  <c r="O33" s="1"/>
  <c r="I33"/>
  <c r="D33"/>
  <c r="M32"/>
  <c r="I32"/>
  <c r="J32" s="1"/>
  <c r="D32"/>
  <c r="M31"/>
  <c r="J31"/>
  <c r="O31" s="1"/>
  <c r="I31"/>
  <c r="D31"/>
  <c r="M30"/>
  <c r="O30" s="1"/>
  <c r="I30"/>
  <c r="J30" s="1"/>
  <c r="D30"/>
  <c r="M29"/>
  <c r="J29"/>
  <c r="O29" s="1"/>
  <c r="I29"/>
  <c r="D29"/>
  <c r="M28"/>
  <c r="I28"/>
  <c r="J28" s="1"/>
  <c r="D28"/>
  <c r="M27"/>
  <c r="J27"/>
  <c r="O27" s="1"/>
  <c r="I27"/>
  <c r="D27"/>
  <c r="M26"/>
  <c r="O26" s="1"/>
  <c r="I26"/>
  <c r="J26" s="1"/>
  <c r="D26"/>
  <c r="M25"/>
  <c r="J25"/>
  <c r="O25" s="1"/>
  <c r="I25"/>
  <c r="D25"/>
  <c r="M24"/>
  <c r="I24"/>
  <c r="J24" s="1"/>
  <c r="D24"/>
  <c r="M23"/>
  <c r="J23"/>
  <c r="O23" s="1"/>
  <c r="I23"/>
  <c r="D23"/>
  <c r="M22"/>
  <c r="O22" s="1"/>
  <c r="I22"/>
  <c r="J22" s="1"/>
  <c r="D22"/>
  <c r="M21"/>
  <c r="I21"/>
  <c r="J21" s="1"/>
  <c r="O21" s="1"/>
  <c r="D21"/>
  <c r="M20"/>
  <c r="I20"/>
  <c r="J20" s="1"/>
  <c r="D20"/>
  <c r="M19"/>
  <c r="I19"/>
  <c r="J19" s="1"/>
  <c r="O19" s="1"/>
  <c r="D19"/>
  <c r="M18"/>
  <c r="I18"/>
  <c r="D18"/>
  <c r="F11"/>
  <c r="C9"/>
  <c r="C2"/>
  <c r="B1"/>
  <c r="J18" l="1"/>
  <c r="O18" s="1"/>
  <c r="J19" i="5"/>
  <c r="O19" s="1"/>
  <c r="J18"/>
  <c r="O18" s="1"/>
  <c r="I10" i="4"/>
  <c r="M67" s="1"/>
  <c r="O48" i="5"/>
  <c r="O62"/>
  <c r="O60"/>
  <c r="O58"/>
  <c r="O56"/>
  <c r="O54"/>
  <c r="O52"/>
  <c r="O50"/>
  <c r="O63"/>
  <c r="O61"/>
  <c r="O59"/>
  <c r="O57"/>
  <c r="O55"/>
  <c r="O53"/>
  <c r="O51"/>
  <c r="O49"/>
  <c r="O57" i="4"/>
  <c r="O52"/>
  <c r="O20" i="5"/>
  <c r="O24"/>
  <c r="O28"/>
  <c r="O32"/>
  <c r="O36"/>
  <c r="J64"/>
  <c r="O20" i="4"/>
  <c r="O24"/>
  <c r="O28"/>
  <c r="O32"/>
  <c r="O36"/>
  <c r="J64"/>
  <c r="O34"/>
  <c r="O38"/>
  <c r="C2" i="3"/>
  <c r="O58" i="4" l="1"/>
  <c r="O60"/>
  <c r="O50"/>
  <c r="O49"/>
  <c r="O51"/>
  <c r="O59"/>
  <c r="M41" i="5"/>
  <c r="M43" s="1"/>
  <c r="M41" i="4"/>
  <c r="M43" s="1"/>
  <c r="O54"/>
  <c r="O62"/>
  <c r="O53"/>
  <c r="O61"/>
  <c r="O56"/>
  <c r="O55"/>
  <c r="O63"/>
  <c r="M68" i="5"/>
  <c r="C49" i="3"/>
  <c r="C50"/>
  <c r="C51"/>
  <c r="C52"/>
  <c r="C53"/>
  <c r="C54"/>
  <c r="C55"/>
  <c r="C56"/>
  <c r="C57"/>
  <c r="C58"/>
  <c r="C59"/>
  <c r="C60"/>
  <c r="C61"/>
  <c r="C62"/>
  <c r="C63"/>
  <c r="C48"/>
  <c r="J42" i="5" l="1"/>
  <c r="H127" i="2" l="1"/>
  <c r="H128"/>
  <c r="H129"/>
  <c r="H130"/>
  <c r="H131"/>
  <c r="H132"/>
  <c r="H133"/>
  <c r="H134"/>
  <c r="I42" i="3"/>
  <c r="F11" l="1"/>
  <c r="J24"/>
  <c r="J25"/>
  <c r="J26"/>
  <c r="J27"/>
  <c r="J28"/>
  <c r="J29"/>
  <c r="J30"/>
  <c r="J31"/>
  <c r="J32"/>
  <c r="J33"/>
  <c r="J34"/>
  <c r="J35"/>
  <c r="J36"/>
  <c r="J37"/>
  <c r="J38"/>
  <c r="I49" l="1"/>
  <c r="L66" l="1"/>
  <c r="M66" s="1"/>
  <c r="I63"/>
  <c r="I62"/>
  <c r="I61"/>
  <c r="I60"/>
  <c r="I57"/>
  <c r="I59"/>
  <c r="I58"/>
  <c r="I56"/>
  <c r="I55"/>
  <c r="I54"/>
  <c r="I53"/>
  <c r="I52"/>
  <c r="I51"/>
  <c r="I50"/>
  <c r="I48"/>
  <c r="H63" l="1"/>
  <c r="J63" s="1"/>
  <c r="H62"/>
  <c r="J62" s="1"/>
  <c r="H61"/>
  <c r="J61" s="1"/>
  <c r="H60"/>
  <c r="J60" s="1"/>
  <c r="H59"/>
  <c r="J59" s="1"/>
  <c r="H58"/>
  <c r="J58" s="1"/>
  <c r="H57"/>
  <c r="J57" s="1"/>
  <c r="H56"/>
  <c r="J56" s="1"/>
  <c r="H55"/>
  <c r="J55" s="1"/>
  <c r="H54"/>
  <c r="J54" s="1"/>
  <c r="H53"/>
  <c r="J53" s="1"/>
  <c r="H52"/>
  <c r="J52" s="1"/>
  <c r="H51"/>
  <c r="J51" s="1"/>
  <c r="H50"/>
  <c r="J50" s="1"/>
  <c r="H49"/>
  <c r="J49" s="1"/>
  <c r="H48"/>
  <c r="J48" s="1"/>
  <c r="M49"/>
  <c r="M50"/>
  <c r="M51"/>
  <c r="M52"/>
  <c r="M53"/>
  <c r="M54"/>
  <c r="M55"/>
  <c r="M56"/>
  <c r="M57"/>
  <c r="M58"/>
  <c r="M59"/>
  <c r="M60"/>
  <c r="M61"/>
  <c r="M62"/>
  <c r="M63"/>
  <c r="M48"/>
  <c r="I10"/>
  <c r="C9"/>
  <c r="M67" l="1"/>
  <c r="O51"/>
  <c r="O55"/>
  <c r="O59"/>
  <c r="O63"/>
  <c r="O52"/>
  <c r="O56"/>
  <c r="O60"/>
  <c r="O53"/>
  <c r="O57"/>
  <c r="O61"/>
  <c r="O50"/>
  <c r="O54"/>
  <c r="O58"/>
  <c r="O62"/>
  <c r="J64"/>
  <c r="F42" s="1"/>
  <c r="O48" i="4" l="1"/>
  <c r="M68" s="1"/>
  <c r="O48" i="3"/>
  <c r="O49"/>
  <c r="H6" i="2"/>
  <c r="J42" i="4" l="1"/>
  <c r="M68" i="3"/>
  <c r="I21"/>
  <c r="J21" s="1"/>
  <c r="I22"/>
  <c r="J22" s="1"/>
  <c r="I23"/>
  <c r="J23" s="1"/>
  <c r="I24"/>
  <c r="I25"/>
  <c r="I26"/>
  <c r="I27"/>
  <c r="I28"/>
  <c r="I29"/>
  <c r="I30"/>
  <c r="I31"/>
  <c r="I32"/>
  <c r="I33"/>
  <c r="I34"/>
  <c r="I35"/>
  <c r="I36"/>
  <c r="I37"/>
  <c r="I38"/>
  <c r="I39"/>
  <c r="J39" s="1"/>
  <c r="I20"/>
  <c r="J20" s="1"/>
  <c r="I19"/>
  <c r="J19" s="1"/>
  <c r="I18"/>
  <c r="J18" s="1"/>
  <c r="M18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19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20"/>
  <c r="D19"/>
  <c r="D18"/>
  <c r="O18" l="1"/>
  <c r="O19"/>
  <c r="O37"/>
  <c r="O38"/>
  <c r="O36"/>
  <c r="O34"/>
  <c r="O32"/>
  <c r="O30"/>
  <c r="O28"/>
  <c r="O26"/>
  <c r="O24"/>
  <c r="O22"/>
  <c r="O39"/>
  <c r="O35"/>
  <c r="O33"/>
  <c r="O31"/>
  <c r="O29"/>
  <c r="O27"/>
  <c r="O25"/>
  <c r="O23"/>
  <c r="O21"/>
  <c r="O20"/>
  <c r="M41" l="1"/>
  <c r="M43" s="1"/>
  <c r="J42" l="1"/>
  <c r="H26" i="2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C2"/>
  <c r="H12"/>
  <c r="H13"/>
  <c r="H14"/>
  <c r="H15"/>
  <c r="H16"/>
  <c r="H17"/>
  <c r="H18"/>
  <c r="H19"/>
  <c r="H20"/>
  <c r="H21"/>
  <c r="H22"/>
  <c r="H23"/>
  <c r="H24"/>
  <c r="H25"/>
  <c r="H7"/>
  <c r="H8"/>
  <c r="H9"/>
  <c r="H10"/>
  <c r="H11"/>
</calcChain>
</file>

<file path=xl/comments1.xml><?xml version="1.0" encoding="utf-8"?>
<comments xmlns="http://schemas.openxmlformats.org/spreadsheetml/2006/main">
  <authors>
    <author>Utilisateur</author>
  </authors>
  <commentList>
    <comment ref="J9" authorId="0">
      <text>
        <r>
          <rPr>
            <b/>
            <sz val="9"/>
            <color indexed="81"/>
            <rFont val="Tahoma"/>
            <family val="2"/>
          </rPr>
          <t>Température résultante intérieure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Température air intérieur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Convection / Rayonnement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sz val="9"/>
            <color indexed="81"/>
            <rFont val="Tahoma"/>
            <family val="2"/>
          </rPr>
          <t xml:space="preserve">Attention : toujours </t>
        </r>
        <r>
          <rPr>
            <b/>
            <sz val="9"/>
            <color indexed="81"/>
            <rFont val="Tahoma"/>
            <family val="2"/>
          </rPr>
          <t xml:space="preserve">respecter une convention de repères : Mur(ME) </t>
        </r>
        <r>
          <rPr>
            <sz val="11"/>
            <color indexed="81"/>
            <rFont val="Tahoma"/>
            <family val="2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Fenêtre(FE) ou Porte(PO)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sz val="9"/>
            <color indexed="81"/>
            <rFont val="Tahoma"/>
            <family val="2"/>
          </rPr>
          <t xml:space="preserve">Attention dans certains cas, il est nécessaire de retrancher la surface brute (fenêtre..)
</t>
        </r>
      </text>
    </comment>
    <comment ref="I46" authorId="0">
      <text>
        <r>
          <rPr>
            <sz val="9"/>
            <color indexed="81"/>
            <rFont val="Tahoma"/>
            <family val="2"/>
          </rPr>
          <t xml:space="preserve">Attention si </t>
        </r>
        <r>
          <rPr>
            <b/>
            <sz val="9"/>
            <color indexed="81"/>
            <rFont val="Tahoma"/>
            <family val="2"/>
          </rPr>
          <t>désignation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Tahoma"/>
            <family val="2"/>
          </rPr>
          <t>Coffre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Tahoma"/>
            <family val="2"/>
          </rPr>
          <t>prise en compte de la longueur uniquement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J9" authorId="0">
      <text>
        <r>
          <rPr>
            <b/>
            <sz val="9"/>
            <color indexed="81"/>
            <rFont val="Tahoma"/>
            <family val="2"/>
          </rPr>
          <t>Température résultante intérieure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Température air intérieur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Convection / Rayonnement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sz val="9"/>
            <color indexed="81"/>
            <rFont val="Tahoma"/>
            <family val="2"/>
          </rPr>
          <t xml:space="preserve">Attention : toujours </t>
        </r>
        <r>
          <rPr>
            <b/>
            <sz val="9"/>
            <color indexed="81"/>
            <rFont val="Tahoma"/>
            <family val="2"/>
          </rPr>
          <t xml:space="preserve">respecter une convention de repères : Mur(ME) </t>
        </r>
        <r>
          <rPr>
            <sz val="11"/>
            <color indexed="81"/>
            <rFont val="Tahoma"/>
            <family val="2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Fenêtre(FE) ou Porte(PO)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sz val="9"/>
            <color indexed="81"/>
            <rFont val="Tahoma"/>
            <family val="2"/>
          </rPr>
          <t xml:space="preserve">Attention dans certains cas, il est nécessaire de retrancher la surface brute (fenêtre..)
</t>
        </r>
      </text>
    </comment>
    <comment ref="I46" authorId="0">
      <text>
        <r>
          <rPr>
            <sz val="9"/>
            <color indexed="81"/>
            <rFont val="Tahoma"/>
            <family val="2"/>
          </rPr>
          <t xml:space="preserve">Attention si </t>
        </r>
        <r>
          <rPr>
            <b/>
            <sz val="9"/>
            <color indexed="81"/>
            <rFont val="Tahoma"/>
            <family val="2"/>
          </rPr>
          <t>désignation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Tahoma"/>
            <family val="2"/>
          </rPr>
          <t>Coffre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Tahoma"/>
            <family val="2"/>
          </rPr>
          <t>prise en compte de la longueur uniquement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J9" authorId="0">
      <text>
        <r>
          <rPr>
            <b/>
            <sz val="9"/>
            <color indexed="81"/>
            <rFont val="Tahoma"/>
            <family val="2"/>
          </rPr>
          <t>Température résultante intérieure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Température air intérieur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Convection / Rayonnement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sz val="9"/>
            <color indexed="81"/>
            <rFont val="Tahoma"/>
            <family val="2"/>
          </rPr>
          <t xml:space="preserve">Attention : toujours </t>
        </r>
        <r>
          <rPr>
            <b/>
            <sz val="9"/>
            <color indexed="81"/>
            <rFont val="Tahoma"/>
            <family val="2"/>
          </rPr>
          <t xml:space="preserve">respecter une convention de repères : Mur(ME) </t>
        </r>
        <r>
          <rPr>
            <sz val="11"/>
            <color indexed="81"/>
            <rFont val="Tahoma"/>
            <family val="2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Fenêtre(FE) ou Porte(PO)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sz val="9"/>
            <color indexed="81"/>
            <rFont val="Tahoma"/>
            <family val="2"/>
          </rPr>
          <t xml:space="preserve">Attention dans certains cas, il est nécessaire de retrancher la surface brute (fenêtre..)
</t>
        </r>
      </text>
    </comment>
    <comment ref="I46" authorId="0">
      <text>
        <r>
          <rPr>
            <sz val="9"/>
            <color indexed="81"/>
            <rFont val="Tahoma"/>
            <family val="2"/>
          </rPr>
          <t xml:space="preserve">Attention si </t>
        </r>
        <r>
          <rPr>
            <b/>
            <sz val="9"/>
            <color indexed="81"/>
            <rFont val="Tahoma"/>
            <family val="2"/>
          </rPr>
          <t>désignation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Tahoma"/>
            <family val="2"/>
          </rPr>
          <t>Coffre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Tahoma"/>
            <family val="2"/>
          </rPr>
          <t>prise en compte de la longueur uniquement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4.xml><?xml version="1.0" encoding="utf-8"?>
<comments xmlns="http://schemas.openxmlformats.org/spreadsheetml/2006/main">
  <authors>
    <author>Gaël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A MASQUER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A MASQUER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<sst xmlns="http://schemas.openxmlformats.org/spreadsheetml/2006/main" count="1131" uniqueCount="686">
  <si>
    <t>Total</t>
  </si>
  <si>
    <t>2 000 &lt; ρ ≤ 2 300</t>
  </si>
  <si>
    <t>1600 ≤ ρ ≤ 1 800</t>
  </si>
  <si>
    <t>2 300 &lt; ρ ≤ 2 400</t>
  </si>
  <si>
    <t>ρ &gt; 2 400</t>
  </si>
  <si>
    <t>2 000 ≤ ρ ≤ 2 400</t>
  </si>
  <si>
    <t>2 100 ≤ ρ ≤ 2 300</t>
  </si>
  <si>
    <t>1 400 ≤ ρ ≤ 1 600</t>
  </si>
  <si>
    <t>1 200 ≤ ρ ≤ 1 400</t>
  </si>
  <si>
    <t>1 000 ≤ ρ ≤ 1 200</t>
  </si>
  <si>
    <t>1 600 &lt; ρ ≤ 1 800</t>
  </si>
  <si>
    <t>1 400 &lt; ρ ≤ 1 600</t>
  </si>
  <si>
    <t>1 200 &lt; ρ ≤ 1 400</t>
  </si>
  <si>
    <t>800 &lt; ρ ≤ 1 000</t>
  </si>
  <si>
    <t>600 &lt; ρ ≤ 800</t>
  </si>
  <si>
    <t>ρ ≤ 600</t>
  </si>
  <si>
    <t>400 ≤ ρ ≤ 600</t>
  </si>
  <si>
    <t>765 &lt; ρ ≤ 825</t>
  </si>
  <si>
    <t>715 &lt; ρ ≤ 775</t>
  </si>
  <si>
    <t>665 &lt; ρ ≤ 725</t>
  </si>
  <si>
    <t>615 &lt; ρ ≤ 675</t>
  </si>
  <si>
    <t>565 &lt; ρ ≤ 625</t>
  </si>
  <si>
    <t>515 &lt; ρ ≤ 575</t>
  </si>
  <si>
    <t>465 &lt; ρ ≤ 525</t>
  </si>
  <si>
    <t>415 &lt; ρ ≤ 475</t>
  </si>
  <si>
    <t>365 &lt; ρ ≤ 425</t>
  </si>
  <si>
    <t>200 ≤ ρ ≤ 600</t>
  </si>
  <si>
    <t>1 200 &lt; ρ ≤1 500</t>
  </si>
  <si>
    <t>900 &lt; ρ ≤ 1 200</t>
  </si>
  <si>
    <t>600 ≤ ρ ≤ 900</t>
  </si>
  <si>
    <t>1 000 ≤ ρ ≤ 1 300</t>
  </si>
  <si>
    <t>ρ ≤ 1 000</t>
  </si>
  <si>
    <t>ρ ≤ 1 600</t>
  </si>
  <si>
    <t>750 ≤ ρ ≤ 900</t>
  </si>
  <si>
    <t>800 ≤ ρ ≤ 1 000</t>
  </si>
  <si>
    <t>500 ≤ ρ ≤ 600</t>
  </si>
  <si>
    <t>2 200 &lt; ρ ≤ 2 300</t>
  </si>
  <si>
    <t>2 100 &lt; ρ ≤ 2 200</t>
  </si>
  <si>
    <t>2 000 &lt; ρ ≤ 2 100</t>
  </si>
  <si>
    <t>1 900 &lt; ρ ≤ 2 000</t>
  </si>
  <si>
    <t>1 800 &lt; ρ ≤ 1 900</t>
  </si>
  <si>
    <t>1 700 &lt; ρ ≤ 1 800</t>
  </si>
  <si>
    <t>1 600 &lt; ρ ≤ 1 700</t>
  </si>
  <si>
    <t>1 500 &lt; ρ ≤ 1 600</t>
  </si>
  <si>
    <t>1 400 &lt; ρ ≤ 1 500</t>
  </si>
  <si>
    <t>1 300 &lt; ρ ≤ 1 400</t>
  </si>
  <si>
    <t>1 200 &lt; ρ ≤ 1 300</t>
  </si>
  <si>
    <t>1 100 &lt; ρ ≤ 1 200</t>
  </si>
  <si>
    <t>1 000 &lt; ρ ≤ 1 100</t>
  </si>
  <si>
    <t>ρ ≤ 1000</t>
  </si>
  <si>
    <t>ρ &gt; 870</t>
  </si>
  <si>
    <t>750 &lt; ρ ≤ 870</t>
  </si>
  <si>
    <t>565 &lt; ρ ≤ 750</t>
  </si>
  <si>
    <t>435 &lt; ρ ≤ 565</t>
  </si>
  <si>
    <t>200 &lt; ρ ≤ 435</t>
  </si>
  <si>
    <t>ρ ≤ 200</t>
  </si>
  <si>
    <t>ρ &gt; 610</t>
  </si>
  <si>
    <t>520 &lt; ρ ≤ 610</t>
  </si>
  <si>
    <t>435 &lt; ρ ≤ 520</t>
  </si>
  <si>
    <t>ρ ≤ 435</t>
  </si>
  <si>
    <t>750 &lt; ρ ≤ 900</t>
  </si>
  <si>
    <t>600 &lt; ρ ≤ 750</t>
  </si>
  <si>
    <t>500 &lt; ρ ≤ 600</t>
  </si>
  <si>
    <t>450 &lt; ρ ≤ 500</t>
  </si>
  <si>
    <t>350 &lt; ρ ≤ 450</t>
  </si>
  <si>
    <t>250 &lt; ρ ≤ 350</t>
  </si>
  <si>
    <t>ρ ≤ 250</t>
  </si>
  <si>
    <t>640 &lt; ρ ≤ 820</t>
  </si>
  <si>
    <t>450 &lt; ρ ≤ 640</t>
  </si>
  <si>
    <t>270 &lt; ρ ≤ 450</t>
  </si>
  <si>
    <t>180 &lt; ρ ≤ 270</t>
  </si>
  <si>
    <t>750 &lt; ρ ≤ 1 000</t>
  </si>
  <si>
    <t>550 &lt; ρ ≤ 750</t>
  </si>
  <si>
    <t>350 &lt; ρ ≤ 550</t>
  </si>
  <si>
    <t>200 &lt; ρ ≤ 350</t>
  </si>
  <si>
    <t>450 ≤ ρ ≤ 550</t>
  </si>
  <si>
    <t>350 ≤ ρ ≤ 450</t>
  </si>
  <si>
    <t>250 ≤ ρ ≤ 350</t>
  </si>
  <si>
    <t>25 ≤ ρ &lt; 40</t>
  </si>
  <si>
    <t>40 ≤ ρ &lt; 100</t>
  </si>
  <si>
    <t>100 ≤ ρ &lt; 125</t>
  </si>
  <si>
    <t>125 ≤ ρ &lt; 150</t>
  </si>
  <si>
    <t>150 ≤ ρ &lt; 175</t>
  </si>
  <si>
    <t>175 ≤ ρ &lt; 200</t>
  </si>
  <si>
    <t>10 à 60</t>
  </si>
  <si>
    <t>100 ≤ ρ ≤ 150</t>
  </si>
  <si>
    <t>100 ≤ ρ &lt; 150</t>
  </si>
  <si>
    <t>150 ≤ ρ ≤ 250</t>
  </si>
  <si>
    <t>7 ≤ ρ &lt; 10</t>
  </si>
  <si>
    <t>10 ≤ ρ &lt; 13</t>
  </si>
  <si>
    <t>13 ≤ ρ &lt; 15</t>
  </si>
  <si>
    <t>15 ≤ ρ &lt; 19</t>
  </si>
  <si>
    <t>19 ≤ ρ &lt; 24</t>
  </si>
  <si>
    <t>24 ≤ ρ &lt; 29</t>
  </si>
  <si>
    <t>29 ≤ ρ &lt; 40</t>
  </si>
  <si>
    <t>40 ≤ ρ &lt; 60</t>
  </si>
  <si>
    <t>28 ≤ ρ ≤ 40</t>
  </si>
  <si>
    <t>25 ≤ ρ ≤ 40</t>
  </si>
  <si>
    <t>25 ≤ ρ ≤ 35</t>
  </si>
  <si>
    <t>35 ≤ ρ ≤ 48</t>
  </si>
  <si>
    <t>27 ≤ ρ ≤ 40</t>
  </si>
  <si>
    <t>37 ≤ ρ ≤ 60</t>
  </si>
  <si>
    <t>30 ≤ ρ &lt; 35</t>
  </si>
  <si>
    <t>35 ≤ ρ &lt; 40</t>
  </si>
  <si>
    <t>40 ≤ ρ &lt; 50</t>
  </si>
  <si>
    <t>50 ≤ ρ &lt; 60</t>
  </si>
  <si>
    <t>60 ≤ ρ &lt; 70</t>
  </si>
  <si>
    <t>70 ≤ ρ &lt; 100</t>
  </si>
  <si>
    <t>29 ≤ ρ &lt; 31</t>
  </si>
  <si>
    <t>31 ≤ ρ &lt; 33</t>
  </si>
  <si>
    <t>33 ≤ ρ &lt; 37</t>
  </si>
  <si>
    <t>37 ≤ ρ &lt; 46</t>
  </si>
  <si>
    <t>46 ≤ ρ &lt; 56</t>
  </si>
  <si>
    <t>56 ≤ ρ &lt; 66</t>
  </si>
  <si>
    <t>66 ≤ ρ &lt; 75</t>
  </si>
  <si>
    <t>75 ≤ ρ &lt; 100</t>
  </si>
  <si>
    <t>220 ≤ ρ ≤ 275</t>
  </si>
  <si>
    <t>180 ≤ ρ ≤ 220</t>
  </si>
  <si>
    <t>150 ≤ ρ ≤ 180</t>
  </si>
  <si>
    <t>110 ≤ ρ ≤ 140</t>
  </si>
  <si>
    <t>140 &lt; ρ ≤ 180</t>
  </si>
  <si>
    <t>20 ≤ ρ &lt; 40</t>
  </si>
  <si>
    <t>60 ≤ ρ &lt; 200</t>
  </si>
  <si>
    <t>10 ≤ ρ &lt; 20</t>
  </si>
  <si>
    <t>20 ≤ ρ &lt; 50</t>
  </si>
  <si>
    <t>50 ≤ ρ &lt; 100</t>
  </si>
  <si>
    <t>– néoprène (polychloroprène)</t>
  </si>
  <si>
    <t>– butyle (iso butène), plein/coulé à chaud</t>
  </si>
  <si>
    <t>– caoutchouc mousse</t>
  </si>
  <si>
    <t>– caoutchouc dur (ébonite), plein</t>
  </si>
  <si>
    <t>– éthylène propylène diène monomère (EPDM)</t>
  </si>
  <si>
    <t>– polyisobuthylène</t>
  </si>
  <si>
    <t>– polysulfure</t>
  </si>
  <si>
    <t>– butadiène</t>
  </si>
  <si>
    <t>– acryliques</t>
  </si>
  <si>
    <t>– poly carbonates</t>
  </si>
  <si>
    <t>– polytétrafl uoréthylène (PTFE)</t>
  </si>
  <si>
    <t>– chlorure de polyvinyle (PVC)</t>
  </si>
  <si>
    <t>– polyméthylméthacrylate (PMMA)</t>
  </si>
  <si>
    <t>– poly acétate</t>
  </si>
  <si>
    <t>– polyamide (nylon)</t>
  </si>
  <si>
    <t>– polyéthylène/polythène, haute densité</t>
  </si>
  <si>
    <t>– polyéthylène/polythène, basse densité</t>
  </si>
  <si>
    <t>– polystyrène</t>
  </si>
  <si>
    <t>– polypropylène</t>
  </si>
  <si>
    <t>– polyuréthane (PU)</t>
  </si>
  <si>
    <t>– résine époxy</t>
  </si>
  <si>
    <t>– résine phénolique</t>
  </si>
  <si>
    <t>– résine polyester</t>
  </si>
  <si>
    <t>60-80</t>
  </si>
  <si>
    <t>– silicone pur</t>
  </si>
  <si>
    <t>– silicone mastic</t>
  </si>
  <si>
    <t>– mousse de silicone</t>
  </si>
  <si>
    <t>– uréthane polyuréthane (coupure thermique)</t>
  </si>
  <si>
    <t>– chlorure de polyvinyle fl exible avec 40 % de plastifi ant</t>
  </si>
  <si>
    <t>– mousse de polyuréthane (PU)</t>
  </si>
  <si>
    <t>– mousse de polyéthylène</t>
  </si>
  <si>
    <t>ρ ≤ 1 050</t>
  </si>
  <si>
    <t>1 000 ≤ ρ ≤ 1 100</t>
  </si>
  <si>
    <t>– aluminium</t>
  </si>
  <si>
    <t>– alliages d’aluminium</t>
  </si>
  <si>
    <t>– bronze</t>
  </si>
  <si>
    <t>– laiton</t>
  </si>
  <si>
    <t>– cuivre</t>
  </si>
  <si>
    <t>– fer pur</t>
  </si>
  <si>
    <t>– fer, fonte</t>
  </si>
  <si>
    <t>– plomb</t>
  </si>
  <si>
    <t>– acier</t>
  </si>
  <si>
    <t>– acier inoxydable</t>
  </si>
  <si>
    <t>– zinc</t>
  </si>
  <si>
    <t>1 700 ≤ ρ ≤ 2 200</t>
  </si>
  <si>
    <t>1 200 ≤ ρ ≤ 1 800</t>
  </si>
  <si>
    <t>910-1180</t>
  </si>
  <si>
    <t>1 670-2 500</t>
  </si>
  <si>
    <t>– plastique</t>
  </si>
  <si>
    <t>– sous couche, caoutchouc-mousse ou plastique cellulaire</t>
  </si>
  <si>
    <t>– sous-couche feutre</t>
  </si>
  <si>
    <t>– sous-couche laine</t>
  </si>
  <si>
    <t>– sous-couche liège</t>
  </si>
  <si>
    <t>– plaque de liège</t>
  </si>
  <si>
    <t>– tapis, revêtement textile</t>
  </si>
  <si>
    <t>– linoléum</t>
  </si>
  <si>
    <t>ρ &lt; 200</t>
  </si>
  <si>
    <t>ρ &gt; 400</t>
  </si>
  <si>
    <t>ρ &gt; 2000</t>
  </si>
  <si>
    <t>1 800 &lt; ρ ≤ 2 000</t>
  </si>
  <si>
    <t>1 450 &lt; ρ ≤ 1 600</t>
  </si>
  <si>
    <t>1 250 &lt; ρ ≤ 1 450</t>
  </si>
  <si>
    <t>1 000 &lt; ρ ≤ 1 250</t>
  </si>
  <si>
    <t>500 &lt; ρ ≤ 750</t>
  </si>
  <si>
    <t>1 400 ≤ ρ ≤ 1 800</t>
  </si>
  <si>
    <t>1 000 ≤ ρ ≤ 1 400</t>
  </si>
  <si>
    <t>400 &lt; ρ ≤ 500</t>
  </si>
  <si>
    <t>300 &lt; ρ ≤ 400</t>
  </si>
  <si>
    <t>200 &lt; ρ ≤ 300</t>
  </si>
  <si>
    <t>– quartz</t>
  </si>
  <si>
    <t>– pâte de verre</t>
  </si>
  <si>
    <t>– air</t>
  </si>
  <si>
    <t>– dioxyde de carbone</t>
  </si>
  <si>
    <t>– argon</t>
  </si>
  <si>
    <t>– hexafl uorure de soufre</t>
  </si>
  <si>
    <t>– krypton</t>
  </si>
  <si>
    <t>– xénon</t>
  </si>
  <si>
    <t>– glace à 0 °C</t>
  </si>
  <si>
    <t>– neige fraîchement tombée (&lt; 30 mm)</t>
  </si>
  <si>
    <t>– neige souple (30-70 mm)</t>
  </si>
  <si>
    <t>– neige légèrement comprimée (70-100 mm)</t>
  </si>
  <si>
    <t>– neige compactée (&lt; 200 mm)</t>
  </si>
  <si>
    <t>– eau à 10 °C</t>
  </si>
  <si>
    <t>– eau à 40 °C</t>
  </si>
  <si>
    <t>– eau à 80 °C</t>
  </si>
  <si>
    <t xml:space="preserve">Matériaux ou application </t>
  </si>
  <si>
    <t>Masse volumique sèche (ρ)
en kg/m3</t>
  </si>
  <si>
    <t>Conductivité
thermique
utile (λ)
en W/(m.K)</t>
  </si>
  <si>
    <t>Capacité
thermique
massique
(Cp)
en J/(kg.K)</t>
  </si>
  <si>
    <t>Facteur de résistance à la
diffusion devapeur d’eau
(μ)</t>
  </si>
  <si>
    <t>sec</t>
  </si>
  <si>
    <t>humide</t>
  </si>
  <si>
    <t>2 300 ≤ ρ ≤ 2 900</t>
  </si>
  <si>
    <t>2 500 ≤ ρ ≤ 2 700</t>
  </si>
  <si>
    <t>2 000 ≤ ρ ≤ 2 800</t>
  </si>
  <si>
    <t>2 700 ≤ ρ ≤ 3 000</t>
  </si>
  <si>
    <t>2 000 ≤ ρ ≤ 2 700</t>
  </si>
  <si>
    <t>2 600 ≤ ρ ≤ 2 800</t>
  </si>
  <si>
    <t>2 200 ≤ ρ ≤ 2 590</t>
  </si>
  <si>
    <t>2 000 ≤ ρ ≤ 2 190</t>
  </si>
  <si>
    <t>1 800 ≤ ρ ≤ 1 990</t>
  </si>
  <si>
    <t>1 600 ≤ ρ ≤ 1 790</t>
  </si>
  <si>
    <t>ρ ≤ 1 590</t>
  </si>
  <si>
    <t>Silex</t>
  </si>
  <si>
    <t>Ponces naturelles</t>
  </si>
  <si>
    <t>1 900 ≤ ρ ≤ 2 500</t>
  </si>
  <si>
    <t>1 300 ≤ ρ &lt; 1 900</t>
  </si>
  <si>
    <t>ρ ≤ 400</t>
  </si>
  <si>
    <t>2 300 &lt; ρ ≤ 2 600</t>
  </si>
  <si>
    <t>1800 &lt; ρ ≤ 2 000</t>
  </si>
  <si>
    <t>1 600 ≤ ρ ≤ 2 000</t>
  </si>
  <si>
    <t>950 ≤ ρ ≤ 1 150</t>
  </si>
  <si>
    <t>450 ≤ ρ ≤ 650</t>
  </si>
  <si>
    <t>100 ≤ ρ ≤ 200</t>
  </si>
  <si>
    <t>Panneaux à lamelles longues et orientées (OSB) NF EN 300</t>
  </si>
  <si>
    <t>ρ ≤ 650</t>
  </si>
  <si>
    <t>Panneaux de particules liées au ciment NF EN 634-1 / NF EN 634-2</t>
  </si>
  <si>
    <t>ρ ≤ 1 200</t>
  </si>
  <si>
    <r>
      <t>Panneaux de particules NF EN 309 ρn 700 à 900kg/m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</si>
  <si>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t>Panneaux de particules NF EN 309 ρ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500 à 700kg/m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</si>
  <si>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t>Panneaux de particules NF EN 309 ρ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300 à 500kg/m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</si>
  <si>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t>Panneaux de particules NF EN 309 ρ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200 à 300kg/m</t>
    </r>
    <r>
      <rPr>
        <vertAlign val="superscript"/>
        <sz val="10"/>
        <color theme="1"/>
        <rFont val="Calibri"/>
        <family val="2"/>
        <scheme val="minor"/>
      </rPr>
      <t>3</t>
    </r>
  </si>
  <si>
    <t>Liège (comprimé, expansé pur, expansé aggloméré au brai…</t>
  </si>
  <si>
    <t>ρ ≤ 500</t>
  </si>
  <si>
    <t xml:space="preserve">Paille comprimée </t>
  </si>
  <si>
    <t>300 ≤ ρ ≤ 400</t>
  </si>
  <si>
    <t>15 ≤ ρ &lt; 25</t>
  </si>
  <si>
    <t>Liège expansé pur conforme NF EN 13170(ICB)</t>
  </si>
  <si>
    <t>25 &lt; ρ ≤ 40</t>
  </si>
  <si>
    <t>20 ≤ ρ ≤ 60</t>
  </si>
  <si>
    <t>mousse rigide de polychlorure de vinyle NFT 56-202  Q2</t>
  </si>
  <si>
    <t>mousse rigide de polychlorure de vinyle NFT 56-202  Q3</t>
  </si>
  <si>
    <t>plaques découpées ds blocs moulés et expansés avec HCFC(141b)et/ou pentanes</t>
  </si>
  <si>
    <t>37 ≤ ρ ≤ 65</t>
  </si>
  <si>
    <t>plaques moulées entre 2parements rigides et expansés avec HCFC(141b)et/ou pentanes</t>
  </si>
  <si>
    <t>plaques moulées entre 2parements rigides et expansés sans gaz autre que l'air + CO2</t>
  </si>
  <si>
    <t>plaques moulées en continu projetés sur parement rigide + expansées HCFC et/ou pentanes</t>
  </si>
  <si>
    <t>30 ≤ ρ ≤ 50</t>
  </si>
  <si>
    <t>plaques moulées en continu ou découpées ds blocs moulés expansés sans gaz autre qu'air + C02</t>
  </si>
  <si>
    <t>15 ≤ ρ ≤ 30</t>
  </si>
  <si>
    <t>Plaques NF T 56-203 découpées ds blocs moulés en discontinu avec CFC   réf:AD</t>
  </si>
  <si>
    <t>Plaques NF T 56-203 découpées ds blocs moulés en discontinu avec CFC   réf:BD</t>
  </si>
  <si>
    <t>Plaques NF T 56-203 découpées ds blocs moulés en discontinu avec CFC   réf:CD</t>
  </si>
  <si>
    <t>Plaques NF T 56-203 découpées ds blocs moulés en discontinu avec CFC   réf:DD</t>
  </si>
  <si>
    <t>Plaques NF T 56-203 découpées ds blocs moulés en discontinu avec CFC   réf:ED</t>
  </si>
  <si>
    <t>Plaques NF T 56-203 découpées ds blocs moulés en discontinu avec CFC   réf:FD</t>
  </si>
  <si>
    <t>Plaques NF T 56-203 découpées ds blocs moulés en discontinu avec CFC   réf:AC</t>
  </si>
  <si>
    <t>Plaques NF T 56-203 découpées ds blocs moulés en discontinu avec CFC   réf:BC</t>
  </si>
  <si>
    <t>Plaques NF T 56-203 découpées ds blocs moulés en discontinu avec CFC   réf:CC</t>
  </si>
  <si>
    <t>Plaques NF T 56-203 découpées ds blocs moulés en discontinu avec CFC   réf:DC</t>
  </si>
  <si>
    <t>Plaques NF T 56-203 découpées ds blocs moulés en discontinu avec CFC   réf:EC</t>
  </si>
  <si>
    <t>Plaques NF T 56-203 découpées ds blocs moulés en discontinu avec CFC   réf:FC</t>
  </si>
  <si>
    <t>Plaques NF T 56-203 découpées ds blocs moulés en discontinu avec CFC   réf:GC</t>
  </si>
  <si>
    <t>Plaques NF T 56-203 découpées ds blocs moulés en discontinu avec CFC   réf:HC</t>
  </si>
  <si>
    <t>Plaques moulées en continu avec CFC</t>
  </si>
  <si>
    <t>27 ≤ ρ ≤ 35</t>
  </si>
  <si>
    <t>Plaques expansées à base de polyuréthanne autres que ci-dessus</t>
  </si>
  <si>
    <t>20 ≤ ρ &lt; 60</t>
  </si>
  <si>
    <t>Mousse phénolique rigide en continu expansés aux HCFC(141b) et ou LBL2/pentanes</t>
  </si>
  <si>
    <t>30 ≤ ρ ≤ 45</t>
  </si>
  <si>
    <t>Panneaux à base de mousse phénolique non cités ci-dessus</t>
  </si>
  <si>
    <t>30 ≤ ρ ≤ 60</t>
  </si>
  <si>
    <t>Autres matières plastiques alvéolaires fabriquées en usine</t>
  </si>
  <si>
    <t>7 ≤ ρ ≤ 100</t>
  </si>
  <si>
    <t>Plaque à base de perlite expansée + cellulose agglomérées non cités ci-dessus</t>
  </si>
  <si>
    <t>140 ≤ ρ &lt; 260</t>
  </si>
  <si>
    <t>ρ ≤ 2 100</t>
  </si>
  <si>
    <t>– Sables et graviers</t>
  </si>
  <si>
    <t xml:space="preserve">– argile ou limon </t>
  </si>
  <si>
    <t>Pisé, bauge, béton de terre stabilisé, blocs de terre comprimée</t>
  </si>
  <si>
    <t>1 770 ≤ ρ ≤ 2 000</t>
  </si>
  <si>
    <t>1 800 &lt; ρ ≤ 2 200</t>
  </si>
  <si>
    <t>1 400 &lt; ρ ≤ 1 800</t>
  </si>
  <si>
    <r>
      <rPr>
        <b/>
        <sz val="11"/>
        <color theme="1"/>
        <rFont val="Calibri"/>
        <family val="2"/>
        <scheme val="minor"/>
      </rPr>
      <t>Roches volcaniques</t>
    </r>
    <r>
      <rPr>
        <sz val="11"/>
        <color theme="1"/>
        <rFont val="Calibri"/>
        <family val="2"/>
        <scheme val="minor"/>
      </rPr>
      <t xml:space="preserve"> / Basaltes</t>
    </r>
  </si>
  <si>
    <r>
      <rPr>
        <b/>
        <sz val="11"/>
        <color theme="1"/>
        <rFont val="Calibri"/>
        <family val="2"/>
        <scheme val="minor"/>
      </rPr>
      <t>Roches volcaniques</t>
    </r>
    <r>
      <rPr>
        <sz val="11"/>
        <color theme="1"/>
        <rFont val="Calibri"/>
        <family val="2"/>
        <scheme val="minor"/>
      </rPr>
      <t xml:space="preserve"> / Trachytes, andésites</t>
    </r>
  </si>
  <si>
    <r>
      <rPr>
        <b/>
        <sz val="11"/>
        <color theme="1"/>
        <rFont val="Calibri"/>
        <family val="2"/>
        <scheme val="minor"/>
      </rPr>
      <t>Roches volcaniques</t>
    </r>
    <r>
      <rPr>
        <sz val="11"/>
        <color theme="1"/>
        <rFont val="Calibri"/>
        <family val="2"/>
        <scheme val="minor"/>
      </rPr>
      <t xml:space="preserve"> / Pierres naturelles poreuses, ex : laves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</si>
  <si>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Marbres</t>
    </r>
  </si>
  <si>
    <r>
      <rPr>
        <b/>
        <sz val="11"/>
        <color rgb="FFFF0000"/>
        <rFont val="Calibri"/>
        <family val="2"/>
        <scheme val="minor"/>
      </rPr>
      <t>Pierres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Roches plutoniques et métamorphiques</t>
    </r>
    <r>
      <rPr>
        <sz val="11"/>
        <color theme="1"/>
        <rFont val="Calibri"/>
        <family val="2"/>
        <scheme val="minor"/>
      </rPr>
      <t xml:space="preserve"> / Gneiss, porphyres</t>
    </r>
  </si>
  <si>
    <r>
      <rPr>
        <b/>
        <sz val="11"/>
        <color rgb="FFFF0000"/>
        <rFont val="Calibri"/>
        <family val="2"/>
        <scheme val="minor"/>
      </rPr>
      <t>Pierres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Roches plutoniques et métamorphiques</t>
    </r>
    <r>
      <rPr>
        <sz val="11"/>
        <color theme="1"/>
        <rFont val="Calibri"/>
        <family val="2"/>
        <scheme val="minor"/>
      </rPr>
      <t xml:space="preserve"> / Schistes, ardoises</t>
    </r>
  </si>
  <si>
    <r>
      <rPr>
        <b/>
        <sz val="11"/>
        <color rgb="FFFF0000"/>
        <rFont val="Calibri"/>
        <family val="2"/>
        <scheme val="minor"/>
      </rPr>
      <t>Pierres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Roches plutoniques et métamorphiques</t>
    </r>
    <r>
      <rPr>
        <sz val="11"/>
        <color theme="1"/>
        <rFont val="Calibri"/>
        <family val="2"/>
        <scheme val="minor"/>
      </rPr>
      <t xml:space="preserve"> / Granites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</si>
  <si>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froides ou extra-dures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</si>
  <si>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dures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</si>
  <si>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fermes, demi-fermes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</si>
  <si>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tendres n°2 et 3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</si>
  <si>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très tendres</t>
    </r>
  </si>
  <si>
    <r>
      <rPr>
        <b/>
        <sz val="11"/>
        <color theme="1"/>
        <rFont val="Calibri"/>
        <family val="2"/>
        <scheme val="minor"/>
      </rPr>
      <t>Grès</t>
    </r>
    <r>
      <rPr>
        <sz val="11"/>
        <color theme="1"/>
        <rFont val="Calibri"/>
        <family val="2"/>
        <scheme val="minor"/>
      </rPr>
      <t xml:space="preserve"> quartzeux</t>
    </r>
  </si>
  <si>
    <r>
      <rPr>
        <b/>
        <sz val="11"/>
        <color theme="1"/>
        <rFont val="Calibri"/>
        <family val="2"/>
        <scheme val="minor"/>
      </rPr>
      <t>Grès</t>
    </r>
    <r>
      <rPr>
        <sz val="11"/>
        <color theme="1"/>
        <rFont val="Calibri"/>
        <family val="2"/>
        <scheme val="minor"/>
      </rPr>
      <t xml:space="preserve"> (silice)</t>
    </r>
  </si>
  <si>
    <r>
      <rPr>
        <b/>
        <sz val="11"/>
        <color theme="1"/>
        <rFont val="Calibri"/>
        <family val="2"/>
        <scheme val="minor"/>
      </rPr>
      <t>Grès</t>
    </r>
    <r>
      <rPr>
        <sz val="11"/>
        <color theme="1"/>
        <rFont val="Calibri"/>
        <family val="2"/>
        <scheme val="minor"/>
      </rPr>
      <t xml:space="preserve"> calcarifères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</si>
  <si>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plein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</si>
  <si>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plein (2)</t>
    </r>
  </si>
  <si>
    <t>Meulières (1)</t>
  </si>
  <si>
    <t>Meulières (2)</t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</si>
  <si>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caverneux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</si>
  <si>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caverneux (2)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</si>
  <si>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plein armé avec V &lt;  1% d'acier et 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2</t>
    </r>
  </si>
  <si>
    <r>
      <rPr>
        <b/>
        <sz val="9"/>
        <color rgb="FFFF0000"/>
        <rFont val="Calibri"/>
        <family val="2"/>
        <scheme val="minor"/>
      </rPr>
      <t xml:space="preserve">Bétons </t>
    </r>
    <r>
      <rPr>
        <b/>
        <sz val="9"/>
        <color theme="1"/>
        <rFont val="Calibri"/>
        <family val="2"/>
        <scheme val="minor"/>
      </rPr>
      <t>de granulats courants siliceux, silico-calcaires et calcaires (NFP 18-540)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/ Béton plein armé avec % d'acier &gt; 2</t>
    </r>
  </si>
  <si>
    <r>
      <rPr>
        <b/>
        <sz val="9"/>
        <color rgb="FFFF0000"/>
        <rFont val="Calibri"/>
        <family val="2"/>
        <scheme val="minor"/>
      </rPr>
      <t xml:space="preserve">Bétons </t>
    </r>
    <r>
      <rPr>
        <b/>
        <sz val="9"/>
        <color theme="1"/>
        <rFont val="Calibri"/>
        <family val="2"/>
        <scheme val="minor"/>
      </rPr>
      <t>de granulats courants de laitiers de haut fourneaux (NFP 18-302)</t>
    </r>
    <r>
      <rPr>
        <sz val="11"/>
        <color theme="1"/>
        <rFont val="Calibri"/>
        <family val="2"/>
        <scheme val="minor"/>
      </rPr>
      <t xml:space="preserve"> / Béton caverneux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</si>
  <si>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de laitiers de haut fourneaux (NFP 18-302)</t>
    </r>
    <r>
      <rPr>
        <sz val="11"/>
        <color theme="1"/>
        <rFont val="Calibri"/>
        <family val="2"/>
        <scheme val="minor"/>
      </rPr>
      <t xml:space="preserve"> / Béton plein (2)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</si>
  <si>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de laitiers de haut fourneaux (NFP 18-302)</t>
    </r>
    <r>
      <rPr>
        <sz val="11"/>
        <color theme="1"/>
        <rFont val="Calibri"/>
        <family val="2"/>
        <scheme val="minor"/>
      </rPr>
      <t xml:space="preserve"> / Béton plein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</si>
  <si>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légers</t>
    </r>
    <r>
      <rPr>
        <sz val="11"/>
        <color theme="1"/>
        <rFont val="Calibri"/>
        <family val="2"/>
        <scheme val="minor"/>
      </rPr>
      <t xml:space="preserve"> / Béton de pouzzolane ou de laitier expansé à structure caverneuse avec éléments fins de sable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</si>
  <si>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légers</t>
    </r>
    <r>
      <rPr>
        <sz val="11"/>
        <color theme="1"/>
        <rFont val="Calibri"/>
        <family val="2"/>
        <scheme val="minor"/>
      </rPr>
      <t xml:space="preserve"> / Béton de pouzzolane ou de laitier expansé à structure caverneuse avec éléments fins de sable (2)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</si>
  <si>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légers</t>
    </r>
    <r>
      <rPr>
        <sz val="11"/>
        <color theme="1"/>
        <rFont val="Calibri"/>
        <family val="2"/>
        <scheme val="minor"/>
      </rPr>
      <t xml:space="preserve"> / Béton de pouzzolane ou de laitier expansé à structure caverneuse sans éléments fins de sable</t>
    </r>
  </si>
  <si>
    <r>
      <rPr>
        <b/>
        <sz val="9"/>
        <color rgb="FFFF0000"/>
        <rFont val="Calibri"/>
        <family val="2"/>
        <scheme val="minor"/>
      </rPr>
      <t xml:space="preserve">Bétons </t>
    </r>
    <r>
      <rPr>
        <b/>
        <sz val="9"/>
        <color theme="1"/>
        <rFont val="Calibri"/>
        <family val="2"/>
        <scheme val="minor"/>
      </rPr>
      <t>de granulats très légers</t>
    </r>
    <r>
      <rPr>
        <sz val="9"/>
        <color theme="1"/>
        <rFont val="Calibri"/>
        <family val="2"/>
        <scheme val="minor"/>
      </rPr>
      <t xml:space="preserve"> / Bétons de perlite ou de vermiculite grade 3 dosage 3/1</t>
    </r>
  </si>
  <si>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de cendres volantes frittées</t>
    </r>
  </si>
  <si>
    <r>
      <rPr>
        <sz val="11"/>
        <color rgb="FFFF0000"/>
        <rFont val="Calibri"/>
        <family val="2"/>
        <scheme val="minor"/>
      </rPr>
      <t xml:space="preserve">Béton </t>
    </r>
    <r>
      <rPr>
        <sz val="11"/>
        <color theme="1"/>
        <rFont val="Calibri"/>
        <family val="2"/>
        <scheme val="minor"/>
      </rPr>
      <t>de ponce naturelle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</si>
  <si>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très légers</t>
    </r>
    <r>
      <rPr>
        <sz val="9"/>
        <color theme="1"/>
        <rFont val="Calibri"/>
        <family val="2"/>
        <scheme val="minor"/>
      </rPr>
      <t xml:space="preserve"> / Bétons de perlite ou de vermiculite grade 3 dosage 6/1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</si>
  <si>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très légers</t>
    </r>
    <r>
      <rPr>
        <sz val="11"/>
        <color theme="1"/>
        <rFont val="Calibri"/>
        <family val="2"/>
        <scheme val="minor"/>
      </rPr>
      <t xml:space="preserve"> / Plaques de béton de vermiculite fabriquées en usine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</si>
  <si>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800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</si>
  <si>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bois</t>
    </r>
    <r>
      <rPr>
        <sz val="11"/>
        <color theme="1"/>
        <rFont val="Calibri"/>
        <family val="2"/>
        <scheme val="minor"/>
      </rPr>
      <t xml:space="preserve"> / Béton de copeau de bois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</si>
  <si>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bois</t>
    </r>
    <r>
      <rPr>
        <sz val="11"/>
        <color theme="1"/>
        <rFont val="Calibri"/>
        <family val="2"/>
        <scheme val="minor"/>
      </rPr>
      <t xml:space="preserve"> / Panneaux de laine de bois (fibbragglo) en béton de copeaux de bois (2)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</si>
  <si>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750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</si>
  <si>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700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</si>
  <si>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650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</si>
  <si>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600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</si>
  <si>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550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</si>
  <si>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500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</si>
  <si>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450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</si>
  <si>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400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</si>
  <si>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bois</t>
    </r>
    <r>
      <rPr>
        <sz val="9"/>
        <color theme="1"/>
        <rFont val="Calibri"/>
        <family val="2"/>
        <scheme val="minor"/>
      </rPr>
      <t xml:space="preserve"> / </t>
    </r>
    <r>
      <rPr>
        <sz val="11"/>
        <color theme="1"/>
        <rFont val="Calibri"/>
        <family val="2"/>
        <scheme val="minor"/>
      </rPr>
      <t>Panneaux de laine de bois (fibbragglo) en béton de copeaux de bois (1)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</si>
  <si>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(1)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</si>
  <si>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(2)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</si>
  <si>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(3)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</si>
  <si>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(4)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</si>
  <si>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courant + enduit intérieur(PFC) ou plâtre gros construction (1)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</si>
  <si>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courant + enduit intérieur(PFC) ou plâtre gros construction (2)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</si>
  <si>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+ enduit intérieur à base de plâtre et sable</t>
    </r>
  </si>
  <si>
    <r>
      <rPr>
        <b/>
        <sz val="9"/>
        <color rgb="FFFF0000"/>
        <rFont val="Calibri"/>
        <family val="2"/>
        <scheme val="minor"/>
      </rPr>
      <t>Plâtres</t>
    </r>
    <r>
      <rPr>
        <b/>
        <sz val="9"/>
        <color theme="1"/>
        <rFont val="Calibri"/>
        <family val="2"/>
        <scheme val="minor"/>
      </rPr>
      <t xml:space="preserve"> avec granulats légers ou fibres minérales</t>
    </r>
    <r>
      <rPr>
        <sz val="9"/>
        <color theme="1"/>
        <rFont val="Calibri"/>
        <family val="2"/>
        <scheme val="minor"/>
      </rPr>
      <t xml:space="preserve"> / Plâtre d'enduit avec perlite tout venant ou vermiculite 2/1</t>
    </r>
  </si>
  <si>
    <r>
      <rPr>
        <b/>
        <sz val="9"/>
        <color rgb="FFFF0000"/>
        <rFont val="Calibri"/>
        <family val="2"/>
        <scheme val="minor"/>
      </rPr>
      <t xml:space="preserve">Plâtres </t>
    </r>
    <r>
      <rPr>
        <b/>
        <sz val="9"/>
        <color theme="1"/>
        <rFont val="Calibri"/>
        <family val="2"/>
        <scheme val="minor"/>
      </rPr>
      <t xml:space="preserve">avec granulats légers ou fibres minérales </t>
    </r>
    <r>
      <rPr>
        <sz val="10"/>
        <color theme="1"/>
        <rFont val="Calibri"/>
        <family val="2"/>
        <scheme val="minor"/>
      </rPr>
      <t>/ Plâtre d'enduit avec perlite tout venant ou vermiculite 1/1</t>
    </r>
  </si>
  <si>
    <r>
      <rPr>
        <b/>
        <sz val="9"/>
        <color rgb="FFFF0000"/>
        <rFont val="Calibri"/>
        <family val="2"/>
        <scheme val="minor"/>
      </rPr>
      <t>Plâtres</t>
    </r>
    <r>
      <rPr>
        <b/>
        <sz val="9"/>
        <color theme="1"/>
        <rFont val="Calibri"/>
        <family val="2"/>
        <scheme val="minor"/>
      </rPr>
      <t xml:space="preserve"> avec granulats légers ou fibres minérales</t>
    </r>
    <r>
      <rPr>
        <sz val="10"/>
        <color theme="1"/>
        <rFont val="Calibri"/>
        <family val="2"/>
        <scheme val="minor"/>
      </rPr>
      <t xml:space="preserve"> / Plaques de Plâtres avec granulats à parement carton "feu"/ fibres minérales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</si>
  <si>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/ Plaques de Plâtres sans granulats à parement carton ou préfabriqués lisses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</si>
  <si>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2400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</si>
  <si>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2300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</si>
  <si>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2200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</si>
  <si>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très lourds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&gt;1000kg/m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</si>
  <si>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2100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</si>
  <si>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2000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</si>
  <si>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1900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</si>
  <si>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1800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</si>
  <si>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1700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</si>
  <si>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1600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</si>
  <si>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1500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</si>
  <si>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1400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</si>
  <si>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1300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</si>
  <si>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1200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</si>
  <si>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1100</t>
    </r>
  </si>
  <si>
    <r>
      <rPr>
        <b/>
        <sz val="11"/>
        <color rgb="FFFF0000"/>
        <rFont val="Calibri"/>
        <family val="2"/>
        <scheme val="minor"/>
      </rPr>
      <t xml:space="preserve">Terre cuite </t>
    </r>
    <r>
      <rPr>
        <sz val="11"/>
        <color theme="1"/>
        <rFont val="Calibri"/>
        <family val="2"/>
        <scheme val="minor"/>
      </rPr>
      <t>ρ nominal = 1000</t>
    </r>
  </si>
  <si>
    <t>Panneaux de fibres NF EN 316 (1)</t>
  </si>
  <si>
    <t>Panneaux de fibres NF EN 316 (2)</t>
  </si>
  <si>
    <t>Panneaux de fibres NF EN 316 (3)</t>
  </si>
  <si>
    <t>Panneaux de fibres NF EN 316 (4)</t>
  </si>
  <si>
    <t>Panneaux de fibres NF EN 316 (5)</t>
  </si>
  <si>
    <t>Panneaux de laine de bois agglomérés NF EN 13168 (1)</t>
  </si>
  <si>
    <t>Panneaux de laine de bois agglomérés NF EN 13168 (2)</t>
  </si>
  <si>
    <t>Panneaux de laine de bois agglomérés NF EN 13168 (3)</t>
  </si>
  <si>
    <t>Liège expansé aggloméré au brai ou aux résines synthétiques (1)</t>
  </si>
  <si>
    <t>Liège expansé aggloméré au brai ou aux résines synthétiques (2)</t>
  </si>
  <si>
    <t>Polystyrène expansé plaques découpées ds blocs NF EN13163(EPS) (1)</t>
  </si>
  <si>
    <t>Polystyrène expansé plaques découpées ds blocs NF EN13163(EPS) (2)</t>
  </si>
  <si>
    <t>Polystyrène expansé plaques découpées ds blocs NF EN13163(EPS) (3)</t>
  </si>
  <si>
    <t>Polystyrène expansé plaques moulées en continu NF EN13163(EPS) (1)</t>
  </si>
  <si>
    <t>Autres plaques moulées à partir de billes (1)</t>
  </si>
  <si>
    <t>Autres plaques moulées à partir de billes (2)</t>
  </si>
  <si>
    <t>Polystyrène expansé plaques moulées en continu NF EN13163(EPS) (2)</t>
  </si>
  <si>
    <t>Polystyrène expansé plaques moulées en continu NF EN13163(EPS) (3)</t>
  </si>
  <si>
    <r>
      <rPr>
        <b/>
        <sz val="10"/>
        <color theme="1"/>
        <rFont val="Calibri"/>
        <family val="2"/>
        <scheme val="minor"/>
      </rPr>
      <t xml:space="preserve">Panneaux à base de bois (NF EN 13986) </t>
    </r>
    <r>
      <rPr>
        <sz val="10"/>
        <color theme="1"/>
        <rFont val="Calibri"/>
        <family val="2"/>
        <scheme val="minor"/>
      </rPr>
      <t>/ Panneaux contreplaqués NF EN 313-1 /313-2 ρ 850 à 1000kg/m</t>
    </r>
    <r>
      <rPr>
        <vertAlign val="superscript"/>
        <sz val="10"/>
        <color theme="1"/>
        <rFont val="Calibri"/>
        <family val="2"/>
        <scheme val="minor"/>
      </rPr>
      <t xml:space="preserve">3  </t>
    </r>
  </si>
  <si>
    <r>
      <t>Béton d'argile expansée ou de schiste expansé /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de structure (ciment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>300kg/m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avec sable de rivière, sans sable léger</t>
    </r>
  </si>
  <si>
    <r>
      <t xml:space="preserve">Béton d'argile expansée ou de schiste expansé/ 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de structure (ciment≥300kg/m3) avec sable de rivière et sable léger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</si>
  <si>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isolants porteurs avec sable léger et au + 10% de sable de rivière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</si>
  <si>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isolants porteurs avec sable léger, sans sable de rivière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</si>
  <si>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caverneux et semi-caverneux avec sable léger, sans sable de rivière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</si>
  <si>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caverneux et semi-caverneux sans sable et faible dosage ciment (1)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</si>
  <si>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caverneux et semi-caverneux sans sable et faible dosage ciment (2)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</si>
  <si>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lourds 865&lt;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≤1000kg/m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</si>
  <si>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mi-lourds 650&lt;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≤865kg/m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</si>
  <si>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légers 500&lt;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≤650kg/m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</si>
  <si>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très légers hors balsa 230&lt;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≤500kg/m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</si>
  <si>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Balsa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≤230kg/m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</si>
  <si>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très lourds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&gt;700kg/m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</si>
  <si>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lourds 600&lt;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≤700kg/m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</si>
  <si>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mi-lourds 500&lt;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≤600kg/m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</si>
  <si>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légers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≤500kg/m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</si>
  <si>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700 à 850kg/m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</si>
  <si>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600 à 700kg/m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</si>
  <si>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500 à 600kg/m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</si>
  <si>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400 à 500kg/m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</si>
  <si>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300 à 400kg/m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</si>
  <si>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ρ&lt;300kg/m</t>
    </r>
    <r>
      <rPr>
        <vertAlign val="superscript"/>
        <sz val="10"/>
        <color theme="1"/>
        <rFont val="Calibri"/>
        <family val="2"/>
        <scheme val="minor"/>
      </rPr>
      <t>3</t>
    </r>
  </si>
  <si>
    <t>Plaques à base de perlite expansée et de fibres &gt; à 80% (2)</t>
  </si>
  <si>
    <t>Plaques à base de perlite expansée et de fibres &gt; à 80% (1)</t>
  </si>
  <si>
    <t>Plaques à base de perlite expansée et de fibres &gt; à 80% (3)</t>
  </si>
  <si>
    <r>
      <rPr>
        <b/>
        <sz val="9"/>
        <color rgb="FFFF0000"/>
        <rFont val="Calibri"/>
        <family val="2"/>
        <scheme val="minor"/>
      </rPr>
      <t xml:space="preserve">Matières plastiques synthétiques compactes, mastics et produits d'étanchéité </t>
    </r>
    <r>
      <rPr>
        <sz val="11"/>
        <color theme="1"/>
        <rFont val="Calibri"/>
        <family val="2"/>
        <scheme val="minor"/>
      </rPr>
      <t>– naturel</t>
    </r>
  </si>
  <si>
    <t>Plaques homogènes de verre cellulaires (&gt;1978) (1)</t>
  </si>
  <si>
    <t>Plaques homogènes de verre cellulaires (&gt;1978) (2)</t>
  </si>
  <si>
    <t>Produits manufacturés à base de fibres végétales (laine de chanvre…) (1)</t>
  </si>
  <si>
    <t>Produits manufacturés à base de fibres végétales (laine de chanvre…) (2)</t>
  </si>
  <si>
    <t>Produits manufacturés à base de fibres végétales (laine de chanvre…) (3)</t>
  </si>
  <si>
    <t>Produits manufacturés à base de fibres animales (laine de mouton…) (1)</t>
  </si>
  <si>
    <t>Produits manufacturés à base de fibres animales (laine de mouton…) (2)</t>
  </si>
  <si>
    <t>Produits manufacturés à base de fibres animales (laine de mouton…) (3)</t>
  </si>
  <si>
    <r>
      <rPr>
        <b/>
        <sz val="9"/>
        <color rgb="FFFF0000"/>
        <rFont val="Calibri"/>
        <family val="2"/>
        <scheme val="minor"/>
      </rPr>
      <t>Mastics pour joints, étanchéité et coupure thermique</t>
    </r>
    <r>
      <rPr>
        <sz val="11"/>
        <color theme="1"/>
        <rFont val="Calibri"/>
        <family val="2"/>
        <scheme val="minor"/>
      </rPr>
      <t xml:space="preserve"> – silicagel (dessicatif)</t>
    </r>
  </si>
  <si>
    <r>
      <rPr>
        <b/>
        <sz val="11"/>
        <color theme="1"/>
        <rFont val="Calibri"/>
        <family val="2"/>
        <scheme val="minor"/>
      </rPr>
      <t>Produits d'étanchéité</t>
    </r>
    <r>
      <rPr>
        <sz val="11"/>
        <color theme="1"/>
        <rFont val="Calibri"/>
        <family val="2"/>
        <scheme val="minor"/>
      </rPr>
      <t xml:space="preserve"> / Asphalte pur </t>
    </r>
  </si>
  <si>
    <r>
      <rPr>
        <b/>
        <sz val="11"/>
        <color theme="1"/>
        <rFont val="Calibri"/>
        <family val="2"/>
        <scheme val="minor"/>
      </rPr>
      <t>Produits d'étanchéité</t>
    </r>
    <r>
      <rPr>
        <sz val="11"/>
        <color theme="1"/>
        <rFont val="Calibri"/>
        <family val="2"/>
        <scheme val="minor"/>
      </rPr>
      <t xml:space="preserve"> / Asphalte sablé</t>
    </r>
  </si>
  <si>
    <r>
      <rPr>
        <b/>
        <sz val="11"/>
        <color theme="1"/>
        <rFont val="Calibri"/>
        <family val="2"/>
        <scheme val="minor"/>
      </rPr>
      <t>Bitume</t>
    </r>
    <r>
      <rPr>
        <sz val="11"/>
        <color theme="1"/>
        <rFont val="Calibri"/>
        <family val="2"/>
        <scheme val="minor"/>
      </rPr>
      <t xml:space="preserve"> – cartons feutres et chapes souples imprégnées</t>
    </r>
  </si>
  <si>
    <r>
      <rPr>
        <b/>
        <sz val="11"/>
        <color theme="1"/>
        <rFont val="Calibri"/>
        <family val="2"/>
        <scheme val="minor"/>
      </rPr>
      <t xml:space="preserve">Bitume </t>
    </r>
    <r>
      <rPr>
        <sz val="11"/>
        <color theme="1"/>
        <rFont val="Calibri"/>
        <family val="2"/>
        <scheme val="minor"/>
      </rPr>
      <t xml:space="preserve">pur </t>
    </r>
  </si>
  <si>
    <t>revêtements de sols – caoutchouc</t>
  </si>
  <si>
    <t>– mousse élastomère flexible</t>
  </si>
  <si>
    <r>
      <rPr>
        <sz val="9"/>
        <color theme="1"/>
        <rFont val="Calibri"/>
        <family val="2"/>
        <scheme val="minor"/>
      </rPr>
      <t>mousse de polyurethanne ou de polyisocyanurate NF EN 13165 (PUR)</t>
    </r>
    <r>
      <rPr>
        <sz val="11"/>
        <color theme="1"/>
        <rFont val="Calibri"/>
        <family val="2"/>
        <scheme val="minor"/>
      </rPr>
      <t xml:space="preserve"> / </t>
    </r>
    <r>
      <rPr>
        <sz val="9"/>
        <color theme="1"/>
        <rFont val="Calibri"/>
        <family val="2"/>
        <scheme val="minor"/>
      </rPr>
      <t>plaques moulées en continu et expansées avec HCFC(141b)et/ou pentanes</t>
    </r>
    <r>
      <rPr>
        <sz val="11"/>
        <color theme="1"/>
        <rFont val="Calibri"/>
        <family val="2"/>
        <scheme val="minor"/>
      </rPr>
      <t xml:space="preserve"> / </t>
    </r>
    <r>
      <rPr>
        <sz val="10"/>
        <color theme="1"/>
        <rFont val="Calibri"/>
        <family val="2"/>
        <scheme val="minor"/>
      </rPr>
      <t>alu&gt;50</t>
    </r>
    <r>
      <rPr>
        <sz val="10"/>
        <color theme="1"/>
        <rFont val="Calibri"/>
        <family val="2"/>
      </rPr>
      <t>μm ou reconnus étanches au gaz</t>
    </r>
  </si>
  <si>
    <r>
      <rPr>
        <sz val="9"/>
        <color theme="1"/>
        <rFont val="Calibri"/>
        <family val="2"/>
        <scheme val="minor"/>
      </rPr>
      <t>mousse de polyurethanne ou de polyisocyanurate NF EN 13165 (PUR)</t>
    </r>
    <r>
      <rPr>
        <sz val="11"/>
        <color theme="1"/>
        <rFont val="Calibri"/>
        <family val="2"/>
        <scheme val="minor"/>
      </rPr>
      <t xml:space="preserve"> / </t>
    </r>
    <r>
      <rPr>
        <sz val="9"/>
        <color theme="1"/>
        <rFont val="Calibri"/>
        <family val="2"/>
        <scheme val="minor"/>
      </rPr>
      <t>plaques moulées en continu et expansées avec HCFC(141b)et/ou pentanes</t>
    </r>
    <r>
      <rPr>
        <sz val="11"/>
        <color theme="1"/>
        <rFont val="Calibri"/>
        <family val="2"/>
        <scheme val="minor"/>
      </rPr>
      <t xml:space="preserve"> / </t>
    </r>
    <r>
      <rPr>
        <sz val="10"/>
        <color theme="1"/>
        <rFont val="Calibri"/>
        <family val="2"/>
        <scheme val="minor"/>
      </rPr>
      <t xml:space="preserve">revêtements perméables à la diffusion </t>
    </r>
  </si>
  <si>
    <t>Mortiers d'enduits et de joints de ciment ou de chaux (1)</t>
  </si>
  <si>
    <t>Mortiers d'enduits et de joints de ciment ou de chaux (2)</t>
  </si>
  <si>
    <t>Mortiers d'enduits et de joints de ciment ou de chaux (3)</t>
  </si>
  <si>
    <t xml:space="preserve">Mortiers d'enduits et de joints de ciment ou de chaux (4) </t>
  </si>
  <si>
    <t>Mortiers d'enduits et de joints de ciment ou de chaux (5)</t>
  </si>
  <si>
    <t>Mortiers d'enduits et de joints de ciment ou de chaux (6)</t>
  </si>
  <si>
    <t>Mortiers d'enduits et de joints de ciment ou de chaux (7)</t>
  </si>
  <si>
    <t>Mortiers d'enduits et de joints de ciment ou de chaux (8)</t>
  </si>
  <si>
    <t>Fibres-ciment (1)</t>
  </si>
  <si>
    <t>Fibres-ciment (2)</t>
  </si>
  <si>
    <t>Fibres-ciment cellulose (1)</t>
  </si>
  <si>
    <t>Fibres-ciment cellulose (2)</t>
  </si>
  <si>
    <t>Plaques à base de vermiculite agglomérées aux silicates (1)</t>
  </si>
  <si>
    <t>Plaques à base de vermiculite agglomérées aux silicates (2)</t>
  </si>
  <si>
    <t>Plaques à base de vermiculite agglomérées aux silicates (3)</t>
  </si>
  <si>
    <t>– verre sodo-calciare (y compris le verre flotté)</t>
  </si>
  <si>
    <t>– glace à -10 °C</t>
  </si>
  <si>
    <t>Terre cuite ρ nominal = 1900</t>
  </si>
  <si>
    <t>Matériaux non renseigné (Cf.Résistances thermiques)</t>
  </si>
  <si>
    <t>Affaire :</t>
  </si>
  <si>
    <t>Localité :</t>
  </si>
  <si>
    <t>Hauteur au sol (en m) :</t>
  </si>
  <si>
    <t>Dénivellation yo (en m):</t>
  </si>
  <si>
    <t>Local :</t>
  </si>
  <si>
    <t>Hauteur du batiment (en m) :</t>
  </si>
  <si>
    <t>N°:</t>
  </si>
  <si>
    <t>Type chauffage (C/R)</t>
  </si>
  <si>
    <t>Surface (en m²) :</t>
  </si>
  <si>
    <t>Hauteur (en m) :</t>
  </si>
  <si>
    <t>Renouvellement d'air :</t>
  </si>
  <si>
    <t>n en vol/h</t>
  </si>
  <si>
    <t xml:space="preserve">tri = </t>
  </si>
  <si>
    <t xml:space="preserve">tai = </t>
  </si>
  <si>
    <t>Température ext. de base (°C) :</t>
  </si>
  <si>
    <t xml:space="preserve">Région (H1,H2,H3) : </t>
  </si>
  <si>
    <t>Désignation</t>
  </si>
  <si>
    <t>Repère paroi</t>
  </si>
  <si>
    <t>Or.</t>
  </si>
  <si>
    <t>Largeur (en m)</t>
  </si>
  <si>
    <t>Haut/Long (en m)</t>
  </si>
  <si>
    <t>Dimensions</t>
  </si>
  <si>
    <t>Brute (m²/m)</t>
  </si>
  <si>
    <t>Nette (m²/m)</t>
  </si>
  <si>
    <t>Surface/Long.</t>
  </si>
  <si>
    <t>C2</t>
  </si>
  <si>
    <t>Δt(°C ou K)</t>
  </si>
  <si>
    <t>Pertes</t>
  </si>
  <si>
    <t>Références</t>
  </si>
  <si>
    <t>k (coef pont thermiques) en%</t>
  </si>
  <si>
    <r>
      <t xml:space="preserve">U ou </t>
    </r>
    <r>
      <rPr>
        <b/>
        <sz val="8"/>
        <color theme="1"/>
        <rFont val="Calibri"/>
        <family val="2"/>
      </rPr>
      <t>ψ (en W/m².K)</t>
    </r>
  </si>
  <si>
    <r>
      <t>Volume (en m</t>
    </r>
    <r>
      <rPr>
        <b/>
        <vertAlign val="superscript"/>
        <sz val="10"/>
        <color theme="1"/>
        <rFont val="Calibri"/>
        <family val="2"/>
        <scheme val="minor"/>
      </rPr>
      <t>3) :</t>
    </r>
  </si>
  <si>
    <r>
      <t>t</t>
    </r>
    <r>
      <rPr>
        <b/>
        <vertAlign val="subscript"/>
        <sz val="8"/>
        <color theme="1"/>
        <rFont val="Calibri"/>
        <family val="2"/>
        <scheme val="minor"/>
      </rPr>
      <t>e</t>
    </r>
    <r>
      <rPr>
        <b/>
        <sz val="8"/>
        <color theme="1"/>
        <rFont val="Calibri"/>
        <family val="2"/>
        <scheme val="minor"/>
      </rPr>
      <t xml:space="preserve"> (en °C)</t>
    </r>
  </si>
  <si>
    <t>pertes aérauliques :</t>
  </si>
  <si>
    <r>
      <t>b</t>
    </r>
    <r>
      <rPr>
        <b/>
        <vertAlign val="subscript"/>
        <sz val="8"/>
        <color theme="1"/>
        <rFont val="Calibri"/>
        <family val="2"/>
        <scheme val="minor"/>
      </rPr>
      <t>u</t>
    </r>
  </si>
  <si>
    <t>Nbre</t>
  </si>
  <si>
    <t xml:space="preserve">Polystyrène Plaques extrudées NF EN 13164 (XPS) / plaques sans gaz occlus autre que l'air + CO2 &lt;60 mm </t>
  </si>
  <si>
    <t xml:space="preserve">Polystyrène Plaques extrudées NF EN 13164 (XPS) / plaques sans gaz occlus autre que l'air + CO2 &gt;60 mm </t>
  </si>
  <si>
    <t>Polystyrène Plaques extrudées NF EN 13164 (XPS) /plaques expansées avec HCFC (142b/R22)</t>
  </si>
  <si>
    <t>Polystyrène Plaques extrudées NF EN 13164 (XPS) / plaques expansées aux CFC sans peau de surface</t>
  </si>
  <si>
    <t>Polystyrène Plaques extrudées NF EN 13164 (XPS) / plaques expansées aux CFC avec peau de surface</t>
  </si>
  <si>
    <r>
      <t>Polystyrène Plaques extrudées NF EN 13164 (XPS) / plaques expansées avec HFC 134a ou 152a e</t>
    </r>
    <r>
      <rPr>
        <sz val="11"/>
        <color theme="1"/>
        <rFont val="Calibri"/>
        <family val="2"/>
      </rPr>
      <t>≤ 60 mm</t>
    </r>
  </si>
  <si>
    <t>Polystyrène Plaques extrudées NF EN 13164 (XPS) / plaques expansées avec HFC 134a ou 152a e&gt; 60 mm</t>
  </si>
  <si>
    <t>Polystyrène Plaques expansées autres que ci-dessus</t>
  </si>
  <si>
    <t>Température intérieure (°C) :</t>
  </si>
  <si>
    <t xml:space="preserve">Repère type </t>
  </si>
  <si>
    <t>0r.</t>
  </si>
  <si>
    <t>Haut/long (en m)</t>
  </si>
  <si>
    <t>Perméabilité</t>
  </si>
  <si>
    <t>Débit (m3/h)</t>
  </si>
  <si>
    <t>b</t>
  </si>
  <si>
    <r>
      <t>n.V en m</t>
    </r>
    <r>
      <rPr>
        <b/>
        <vertAlign val="super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/h</t>
    </r>
  </si>
  <si>
    <t>Notes:</t>
  </si>
  <si>
    <t>Coefficients</t>
  </si>
  <si>
    <t>Perméabilité type</t>
  </si>
  <si>
    <t>Coef.</t>
  </si>
  <si>
    <t>Entrée d'air module 15</t>
  </si>
  <si>
    <t>Entrée d'air module 22</t>
  </si>
  <si>
    <t>Entrée d'air module 30</t>
  </si>
  <si>
    <t>Entrée d'air module 45</t>
  </si>
  <si>
    <t>Entrée d'air module 60</t>
  </si>
  <si>
    <t>Simple fenêtre ou porte-fenêtre - classe A3</t>
  </si>
  <si>
    <t>Simple fenêtre ou porte-fenêtre - classe A2</t>
  </si>
  <si>
    <t>Simple fenêtre ou porte-fenêtre - classe A1</t>
  </si>
  <si>
    <t>Simple fenêtre ou porte-fenêtre - non classée</t>
  </si>
  <si>
    <t>Double fenêtre (A3 + quelconque)</t>
  </si>
  <si>
    <t>Double fenêtre (2 x A2)</t>
  </si>
  <si>
    <t>Double fenêtre (A2 + A1)</t>
  </si>
  <si>
    <t>Double fenêtre (A2 + quelconque)</t>
  </si>
  <si>
    <t>Double fenêtre (2 x A1)</t>
  </si>
  <si>
    <t>Double fenêtre (A1 = quelconque)</t>
  </si>
  <si>
    <t>Double fenêtre (2 x quelconque)</t>
  </si>
  <si>
    <t>Porte non classée avec seuil et joint d'étanchéité</t>
  </si>
  <si>
    <t>Porte non classée courante avec plots souples en feuillure</t>
  </si>
  <si>
    <t>Porte non classée courante sans plots souples en feuillure</t>
  </si>
  <si>
    <t>Trappe de comble perdu avec joint d'étanchéité</t>
  </si>
  <si>
    <t>Trappe de comble perdu sans joint d'étanchéité</t>
  </si>
  <si>
    <t>Coffre de VR extérieur sans communication avec l'intérieur</t>
  </si>
  <si>
    <t>Coffre de VR intérieur avec joints calfeutrés</t>
  </si>
  <si>
    <t>Coffre de VR intérieur d'autre type</t>
  </si>
  <si>
    <t>Non renseigné</t>
  </si>
  <si>
    <r>
      <t>Débit réglementaire (en m</t>
    </r>
    <r>
      <rPr>
        <b/>
        <vertAlign val="superscript"/>
        <sz val="9"/>
        <color theme="1"/>
        <rFont val="Calibri"/>
        <family val="2"/>
        <scheme val="minor"/>
      </rPr>
      <t>3</t>
    </r>
    <r>
      <rPr>
        <b/>
        <sz val="9"/>
        <color theme="1"/>
        <rFont val="Calibri"/>
        <family val="2"/>
        <scheme val="minor"/>
      </rPr>
      <t>/h) :</t>
    </r>
  </si>
  <si>
    <r>
      <t>n.V - Débit rég. (en m</t>
    </r>
    <r>
      <rPr>
        <b/>
        <vertAlign val="superscript"/>
        <sz val="9"/>
        <color theme="1"/>
        <rFont val="Calibri"/>
        <family val="2"/>
        <scheme val="minor"/>
      </rPr>
      <t>3</t>
    </r>
    <r>
      <rPr>
        <b/>
        <sz val="9"/>
        <color theme="1"/>
        <rFont val="Calibri"/>
        <family val="2"/>
        <scheme val="minor"/>
      </rPr>
      <t>/h)</t>
    </r>
  </si>
  <si>
    <t>Surface ou linéaire</t>
  </si>
  <si>
    <t>Σ</t>
  </si>
  <si>
    <t xml:space="preserve">Indication </t>
  </si>
  <si>
    <t>Ventilation naturelle</t>
  </si>
  <si>
    <t>VMC double flux avec fourniture de chaleur</t>
  </si>
  <si>
    <t>VMC double flux avec récupération de chaleur</t>
  </si>
  <si>
    <t>VMC double flux sans préchauffage</t>
  </si>
  <si>
    <t>VMC simple flux</t>
  </si>
  <si>
    <t>Type de ventilation</t>
  </si>
  <si>
    <t>Ventilation non réglementaire</t>
  </si>
  <si>
    <t>Coef</t>
  </si>
  <si>
    <t>Coefficient :</t>
  </si>
  <si>
    <t xml:space="preserve">Types d'ouvertures </t>
  </si>
  <si>
    <t xml:space="preserve"> Pertes statiques :</t>
  </si>
  <si>
    <t>Total pertes parois (en W) :</t>
  </si>
  <si>
    <t>Total pertes parois+ponts (en W) :</t>
  </si>
  <si>
    <t>Total déperditions [statiques et aérauliques] (en W)</t>
  </si>
  <si>
    <t xml:space="preserve">local </t>
  </si>
  <si>
    <t>Total pertes aérauliques (en W) :</t>
  </si>
  <si>
    <t>Référence</t>
  </si>
  <si>
    <t>Règle Th-U; fasc2 2.1.1. p3</t>
  </si>
  <si>
    <t>Règle Th-U; fasc2 2.1.2. p3</t>
  </si>
  <si>
    <t>Règle Th-U; fasc2 2.1.3. p3</t>
  </si>
  <si>
    <t>Règle Th-U; fasc2 2.1.4 p3</t>
  </si>
  <si>
    <t>Règle Th-U; fasc2 2.1.5. p3</t>
  </si>
  <si>
    <t>Règle Th-U; fasc2 2.2.1.1. p4</t>
  </si>
  <si>
    <t>Règle Th-U; fasc2 2.2.1.3. p4</t>
  </si>
  <si>
    <t>Règle Th-U; fasc2 2.2.1.2. p4</t>
  </si>
  <si>
    <t>Règle Th-U; fasc2 2.2.2.1. p4</t>
  </si>
  <si>
    <t>Règle Th-U; fasc2 2.2.2.2. p4</t>
  </si>
  <si>
    <t>Règle Th-U; fasc2 2.2.3.1. p4</t>
  </si>
  <si>
    <t>Règle Th-U; fasc2 2.2.3.2. p4</t>
  </si>
  <si>
    <t>Règle Th-U; fasc2 2.2.3.3. p4</t>
  </si>
  <si>
    <t>Règle Th-U; fasc2 2.2.3.4. p5</t>
  </si>
  <si>
    <t>Règle Th-U; fasc2 2.2.4.1. p5</t>
  </si>
  <si>
    <t>Règle Th-U; fasc2 2.2.4.2. p5</t>
  </si>
  <si>
    <t>Règle Th-U; fasc2 2.2.5. p5</t>
  </si>
  <si>
    <t>Règle Th-U; fasc2 2.2.6.1. p5</t>
  </si>
  <si>
    <t>Règle Th-U; fasc2 2.2.6.3. p5</t>
  </si>
  <si>
    <t>Règle Th-U; fasc2 2.3.1. p6</t>
  </si>
  <si>
    <t>Règle Th-U; fasc2 2.3.2. p6</t>
  </si>
  <si>
    <t>Règle Th-U; fasc2 2.4. p6</t>
  </si>
  <si>
    <t>Règle Th-U; fasc2 2.5.1. p6</t>
  </si>
  <si>
    <t>Règle Th-U; fasc2 2.5.2.1. p7</t>
  </si>
  <si>
    <t>Règle Th-U; fasc2 2.5.2.2. p7</t>
  </si>
  <si>
    <t>Règle Th-U; fasc2 2.5.2.3. p7</t>
  </si>
  <si>
    <t>Règle Th-U; fasc2 2.5.2.4. p7</t>
  </si>
  <si>
    <t>Règle Th-U; fasc2 2.5.2.5. p7</t>
  </si>
  <si>
    <t>Règle Th-U; fasc2 2.5.3. p7</t>
  </si>
  <si>
    <t>Règle Th-U; fasc2 2.5.4. p7</t>
  </si>
  <si>
    <t>Règle Th-U; fasc2 2.5.5. p7</t>
  </si>
  <si>
    <t>Règle Th-U; fasc2 2.6.2.1. p8</t>
  </si>
  <si>
    <t>Règle Th-U; fasc2 2.6.2.3. p8</t>
  </si>
  <si>
    <t>Règle Th-U; fasc2 2.6.2.4. p8</t>
  </si>
  <si>
    <t>– polyamide 6.6 avec 25 % de fibre de verre</t>
  </si>
  <si>
    <t>– polypropylène avec 25 % de fibre de verre</t>
  </si>
  <si>
    <t>7≤ρ&lt;10</t>
  </si>
  <si>
    <t>10≤ρ&lt;15</t>
  </si>
  <si>
    <t>15≤ρ&lt;20</t>
  </si>
  <si>
    <t>20≤ρ&lt;30</t>
  </si>
  <si>
    <t>30≤ρ&lt;40</t>
  </si>
  <si>
    <t>40≤ρ&lt;80</t>
  </si>
  <si>
    <t>80≤ρ&lt;120</t>
  </si>
  <si>
    <t>120≤ρ&lt;150</t>
  </si>
  <si>
    <t>Règle Th-U; fasc2 2.6.2.2. p8</t>
  </si>
  <si>
    <t>Règle Th-U; fasc2 2.6.3. p8</t>
  </si>
  <si>
    <t>Règle Th-U; fasc2 2.6.4.1.1. p9</t>
  </si>
  <si>
    <t>Règle Th-U; fasc2 2.6.4.1.2.1. p9</t>
  </si>
  <si>
    <t>Règle Th-U; fasc2 2.6.4.1.2.2. p9</t>
  </si>
  <si>
    <t>Règle Th-U; fasc2 2.6.4.1.2.3. p9</t>
  </si>
  <si>
    <t>Règle Th-U; fasc2 2.6.4.1.2.4. p9</t>
  </si>
  <si>
    <t>Règle Th-U; fasc2 2.6.4.1.3. p9</t>
  </si>
  <si>
    <t>Règle Th-U; fasc2 2.6.4.2. p9</t>
  </si>
  <si>
    <t>Règle Th-U; fasc2 2.6.4.3.1. p9</t>
  </si>
  <si>
    <t>Règle Th-U; fasc2 2.6.4.3.2. p9</t>
  </si>
  <si>
    <t>Règle Th-U; fasc2 2.6.4.3.3. p9</t>
  </si>
  <si>
    <t>Règle Th-U; fasc2 2.6.4.3.4. p9</t>
  </si>
  <si>
    <t>Règle Th-U; fasc2 2.6.4.3.5. p10</t>
  </si>
  <si>
    <t>Règle Th-U; fasc2 2.6.4.3.6. p10</t>
  </si>
  <si>
    <t>Règle Th-U; fasc2 2.6.4.3.7. p10</t>
  </si>
  <si>
    <t>Règle Th-U; fasc2 2.6.4.3.8. p10</t>
  </si>
  <si>
    <t>Règle Th-U; fasc2 2.6.4.3.9. p10</t>
  </si>
  <si>
    <t>Règle Th-U; fasc2 2.6.4.4.1. p10</t>
  </si>
  <si>
    <t>Règle Th-U; fasc2 2.6.4.4.2. p10</t>
  </si>
  <si>
    <t>Règle Th-U; fasc2 2.6.4.5. p10</t>
  </si>
  <si>
    <t>Règle Th-U; fasc2 2.6.5.1. p10</t>
  </si>
  <si>
    <t>Règle Th-U; fasc2 2.6.5.2. p10</t>
  </si>
  <si>
    <t>Règle Th-U; fasc2 2.6.6. p10</t>
  </si>
  <si>
    <t>Règle Th-U; fasc2 2.6.7. p10</t>
  </si>
  <si>
    <t>Règle Th-U; fasc2 2.6.8. p10</t>
  </si>
  <si>
    <t>Règle Th-U; fasc2 2.7.1. p11</t>
  </si>
  <si>
    <t>Règle Th-U; fasc2 2.7.2. p11</t>
  </si>
  <si>
    <t>Règle Th-U; fasc2 2.7.3.1. p11</t>
  </si>
  <si>
    <t>Règle Th-U; fasc2 2.7.3.2. p11</t>
  </si>
  <si>
    <t>Règle Th-U; fasc2 2.8. p12</t>
  </si>
  <si>
    <t>Règle Th-U; fasc2 2.9.1.1. p12</t>
  </si>
  <si>
    <t>Règle Th-U; fasc2 2.9.1.2. p12</t>
  </si>
  <si>
    <t>Règle Th-U; fasc2 2.9.1.3. p12</t>
  </si>
  <si>
    <t>Règle Th-U; fasc2 2.9.2. p12</t>
  </si>
  <si>
    <t>Règle Th-U; fasc2 2.9.3.1. p12</t>
  </si>
  <si>
    <t>Règle Th-U; fasc2 2.9.3.2. p12</t>
  </si>
  <si>
    <t>Règle Th-U; fasc2 2.9.4. p13</t>
  </si>
  <si>
    <t>Règle Th-U; fasc2 2.9.5. p13</t>
  </si>
  <si>
    <t>Règle Th-U; fasc2 2.9.7. p13</t>
  </si>
  <si>
    <t>Règle Th-U; fasc2 2.9.8. p13</t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</si>
  <si>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b/>
        <sz val="11"/>
        <color theme="1"/>
        <rFont val="Calibri"/>
        <family val="2"/>
        <scheme val="minor"/>
      </rPr>
      <t xml:space="preserve"> / Laines minérales / </t>
    </r>
    <r>
      <rPr>
        <sz val="11"/>
        <color theme="1"/>
        <rFont val="Calibri"/>
        <family val="2"/>
        <scheme val="minor"/>
      </rPr>
      <t>Laines de roche (1)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</si>
  <si>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(2)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</si>
  <si>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(3)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</si>
  <si>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(4)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</si>
  <si>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(5)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</si>
  <si>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(6)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</si>
  <si>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(7)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</si>
  <si>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(1) 7≤ρ&lt;10kg/m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</si>
  <si>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(2) 10≤ρ&lt;15kg/m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</si>
  <si>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9"/>
        <color rgb="FFFF0000"/>
        <rFont val="Calibri"/>
        <family val="2"/>
        <scheme val="minor"/>
      </rPr>
      <t>Matériaux isolants manufacturés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/ Laines minérales en vrac obtenues par soufflage sur plancher de comble</t>
    </r>
  </si>
  <si>
    <r>
      <rPr>
        <b/>
        <sz val="9"/>
        <color rgb="FFFF0000"/>
        <rFont val="Calibri"/>
        <family val="2"/>
        <scheme val="minor"/>
      </rPr>
      <t>Matériaux isolants manufacturés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/ Laines minérales obtenues par épandage manuel sur plancher de comble</t>
    </r>
  </si>
  <si>
    <r>
      <rPr>
        <b/>
        <sz val="11"/>
        <color rgb="FFFF0000"/>
        <rFont val="Calibri"/>
        <family val="2"/>
        <scheme val="minor"/>
      </rPr>
      <t xml:space="preserve">Matériaux isolants manufacturés </t>
    </r>
    <r>
      <rPr>
        <sz val="1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 Autres laines minérales</t>
    </r>
  </si>
  <si>
    <t>U (en W/m².K)</t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</si>
  <si>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(3) 15≤ρ&lt;20kg/m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</si>
  <si>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(4) 20≤ρ&lt;30kg/m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</si>
  <si>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(5) 30≤ρ&lt;40kg/m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</si>
  <si>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(6) 40≤ρ&lt;80kg/m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</si>
  <si>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(7) 80≤ρ&lt;120kg/m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</si>
  <si>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(8) 120≤ρ&lt;150kg/m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</si>
  <si>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i/>
        <u/>
        <sz val="8"/>
        <color theme="1"/>
        <rFont val="Calibri"/>
        <family val="2"/>
        <scheme val="minor"/>
      </rPr>
      <t>légende:</t>
    </r>
    <r>
      <rPr>
        <i/>
        <sz val="8"/>
        <color theme="1"/>
        <rFont val="Calibri"/>
        <family val="2"/>
        <scheme val="minor"/>
      </rPr>
      <t xml:space="preserve"> ME = mur ; FE = fenêtre ; PO = porte ; PLH = plancher-haut ; PLB = plancher-bas ; PT = Pont Thermique</t>
    </r>
  </si>
  <si>
    <t>Alpha</t>
  </si>
  <si>
    <t>Beta</t>
  </si>
  <si>
    <r>
      <t>T</t>
    </r>
    <r>
      <rPr>
        <b/>
        <vertAlign val="subscript"/>
        <sz val="8"/>
        <color theme="1"/>
        <rFont val="Calibri"/>
        <family val="2"/>
        <scheme val="minor"/>
      </rPr>
      <t>e</t>
    </r>
    <r>
      <rPr>
        <b/>
        <sz val="8"/>
        <color theme="1"/>
        <rFont val="Calibri"/>
        <family val="2"/>
        <scheme val="minor"/>
      </rPr>
      <t>(°C)</t>
    </r>
  </si>
  <si>
    <t>Date :</t>
  </si>
  <si>
    <r>
      <rPr>
        <b/>
        <sz val="11"/>
        <color theme="1"/>
        <rFont val="Calibri"/>
        <family val="2"/>
        <scheme val="minor"/>
      </rPr>
      <t>Σ</t>
    </r>
    <r>
      <rPr>
        <b/>
        <sz val="11"/>
        <color theme="1"/>
        <rFont val="Calibri"/>
        <family val="2"/>
      </rPr>
      <t>∏</t>
    </r>
  </si>
  <si>
    <t xml:space="preserve">Pertes statiques </t>
  </si>
  <si>
    <t>Pertes Aérauliques</t>
  </si>
  <si>
    <t>Déperditions statiques et aérauliques par m² de surface plancher :</t>
  </si>
  <si>
    <t>Déperditions par m² (en W)</t>
  </si>
  <si>
    <r>
      <t>Déperditions par 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(en W)</t>
    </r>
  </si>
  <si>
    <t>Déperditions statiques 
(hors ponts thermiques)</t>
  </si>
  <si>
    <r>
      <t>Déperditions statiques et aérauliques rapportée au volume</t>
    </r>
    <r>
      <rPr>
        <u/>
        <vertAlign val="superscript"/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:</t>
    </r>
  </si>
  <si>
    <t>Ratio 
Ponts Thermiques</t>
  </si>
  <si>
    <t>ME</t>
  </si>
  <si>
    <t>FE</t>
  </si>
  <si>
    <t>PO</t>
  </si>
  <si>
    <t>PT</t>
  </si>
  <si>
    <t>pt</t>
  </si>
  <si>
    <t>hors pt</t>
  </si>
  <si>
    <t>déperditions statiques et aérauliques hors ponts thermiques</t>
  </si>
  <si>
    <t>déperditions linéiques</t>
  </si>
  <si>
    <t>Proportion des déperditions linéiques du bâtiment :</t>
  </si>
  <si>
    <t>local 1</t>
  </si>
  <si>
    <t>local 3</t>
  </si>
  <si>
    <t>local 2</t>
  </si>
</sst>
</file>

<file path=xl/styles.xml><?xml version="1.0" encoding="utf-8"?>
<styleSheet xmlns="http://schemas.openxmlformats.org/spreadsheetml/2006/main">
  <numFmts count="10">
    <numFmt numFmtId="164" formatCode="0.000"/>
    <numFmt numFmtId="165" formatCode="0.0"/>
    <numFmt numFmtId="166" formatCode="#,##0&quot;W&quot;"/>
    <numFmt numFmtId="167" formatCode="#,##0&quot; W&quot;"/>
    <numFmt numFmtId="168" formatCode="#,##0.0&quot; W/m²&quot;"/>
    <numFmt numFmtId="169" formatCode="#,##0.0&quot; W/m3&quot;"/>
    <numFmt numFmtId="170" formatCode="#,##0.00&quot; W/m3&quot;"/>
    <numFmt numFmtId="171" formatCode="#,##0.00&quot; W/m²&quot;"/>
    <numFmt numFmtId="172" formatCode="0.0&quot; %&quot;"/>
    <numFmt numFmtId="173" formatCode="#,##0.00&quot;W&quot;"/>
  </numFmts>
  <fonts count="4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perscript"/>
      <sz val="11"/>
      <color theme="1"/>
      <name val="Calibri"/>
      <family val="2"/>
    </font>
    <font>
      <vertAlign val="superscript"/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vertAlign val="superscript"/>
      <sz val="10"/>
      <color theme="1"/>
      <name val="Calibri"/>
      <family val="2"/>
      <scheme val="minor"/>
    </font>
    <font>
      <b/>
      <vertAlign val="subscript"/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4"/>
      <color theme="1"/>
      <name val="Calibri"/>
      <family val="2"/>
      <scheme val="minor"/>
    </font>
    <font>
      <u/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theme="0" tint="-0.24994659260841701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CC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6" fillId="0" borderId="0" xfId="0" applyFo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3" fontId="0" fillId="0" borderId="0" xfId="0" applyNumberFormat="1"/>
    <xf numFmtId="0" fontId="2" fillId="0" borderId="3" xfId="0" applyFont="1" applyBorder="1"/>
    <xf numFmtId="3" fontId="0" fillId="0" borderId="3" xfId="0" applyNumberFormat="1" applyBorder="1" applyAlignment="1">
      <alignment horizontal="center" vertical="center"/>
    </xf>
    <xf numFmtId="3" fontId="0" fillId="0" borderId="3" xfId="0" applyNumberFormat="1" applyBorder="1"/>
    <xf numFmtId="0" fontId="4" fillId="0" borderId="3" xfId="0" applyFont="1" applyBorder="1"/>
    <xf numFmtId="3" fontId="2" fillId="0" borderId="3" xfId="0" applyNumberFormat="1" applyFont="1" applyBorder="1"/>
    <xf numFmtId="0" fontId="7" fillId="0" borderId="3" xfId="0" applyFont="1" applyBorder="1"/>
    <xf numFmtId="0" fontId="0" fillId="0" borderId="3" xfId="0" applyFont="1" applyBorder="1"/>
    <xf numFmtId="3" fontId="0" fillId="0" borderId="3" xfId="0" applyNumberFormat="1" applyBorder="1" applyAlignment="1">
      <alignment horizontal="center"/>
    </xf>
    <xf numFmtId="3" fontId="4" fillId="0" borderId="3" xfId="0" applyNumberFormat="1" applyFont="1" applyBorder="1"/>
    <xf numFmtId="3" fontId="5" fillId="0" borderId="3" xfId="0" applyNumberFormat="1" applyFont="1" applyBorder="1"/>
    <xf numFmtId="3" fontId="7" fillId="0" borderId="3" xfId="0" applyNumberFormat="1" applyFont="1" applyBorder="1"/>
    <xf numFmtId="3" fontId="0" fillId="0" borderId="3" xfId="0" applyNumberFormat="1" applyFont="1" applyBorder="1"/>
    <xf numFmtId="0" fontId="10" fillId="0" borderId="3" xfId="0" applyFont="1" applyBorder="1"/>
    <xf numFmtId="0" fontId="0" fillId="0" borderId="14" xfId="0" applyBorder="1"/>
    <xf numFmtId="3" fontId="0" fillId="0" borderId="16" xfId="0" applyNumberFormat="1" applyBorder="1"/>
    <xf numFmtId="3" fontId="0" fillId="0" borderId="16" xfId="0" applyNumberFormat="1" applyBorder="1" applyAlignment="1">
      <alignment horizontal="center"/>
    </xf>
    <xf numFmtId="0" fontId="0" fillId="0" borderId="16" xfId="0" applyBorder="1"/>
    <xf numFmtId="0" fontId="0" fillId="0" borderId="20" xfId="0" applyBorder="1" applyAlignment="1">
      <alignment horizontal="center" vertical="center"/>
    </xf>
    <xf numFmtId="0" fontId="2" fillId="0" borderId="0" xfId="0" applyFont="1"/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0" fillId="0" borderId="22" xfId="0" applyBorder="1"/>
    <xf numFmtId="0" fontId="20" fillId="2" borderId="0" xfId="0" applyFont="1" applyFill="1"/>
    <xf numFmtId="0" fontId="0" fillId="0" borderId="24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9" xfId="0" applyBorder="1"/>
    <xf numFmtId="0" fontId="0" fillId="0" borderId="9" xfId="0" applyBorder="1"/>
    <xf numFmtId="0" fontId="0" fillId="0" borderId="25" xfId="0" applyBorder="1"/>
    <xf numFmtId="0" fontId="0" fillId="0" borderId="26" xfId="0" applyBorder="1"/>
    <xf numFmtId="0" fontId="9" fillId="0" borderId="20" xfId="0" applyFont="1" applyBorder="1" applyAlignment="1">
      <alignment horizontal="center" vertical="center" wrapText="1"/>
    </xf>
    <xf numFmtId="0" fontId="0" fillId="0" borderId="4" xfId="0" applyBorder="1"/>
    <xf numFmtId="0" fontId="4" fillId="0" borderId="20" xfId="0" applyFont="1" applyBorder="1" applyAlignment="1">
      <alignment horizontal="left" vertical="center"/>
    </xf>
    <xf numFmtId="3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28" xfId="0" applyFont="1" applyBorder="1"/>
    <xf numFmtId="0" fontId="10" fillId="0" borderId="30" xfId="0" applyFont="1" applyBorder="1"/>
    <xf numFmtId="0" fontId="10" fillId="0" borderId="0" xfId="0" applyFont="1" applyBorder="1"/>
    <xf numFmtId="0" fontId="10" fillId="0" borderId="2" xfId="0" applyFont="1" applyBorder="1"/>
    <xf numFmtId="0" fontId="10" fillId="0" borderId="23" xfId="0" applyFont="1" applyBorder="1"/>
    <xf numFmtId="0" fontId="10" fillId="0" borderId="33" xfId="0" applyFont="1" applyBorder="1"/>
    <xf numFmtId="0" fontId="10" fillId="0" borderId="0" xfId="0" applyFont="1"/>
    <xf numFmtId="0" fontId="10" fillId="0" borderId="3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/>
    <xf numFmtId="0" fontId="0" fillId="0" borderId="37" xfId="0" applyBorder="1"/>
    <xf numFmtId="0" fontId="0" fillId="0" borderId="1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0" fillId="0" borderId="30" xfId="0" applyFont="1" applyBorder="1" applyAlignment="1">
      <alignment horizontal="right" vertical="center"/>
    </xf>
    <xf numFmtId="0" fontId="10" fillId="0" borderId="30" xfId="0" applyFont="1" applyBorder="1" applyAlignment="1">
      <alignment horizontal="left" vertical="center"/>
    </xf>
    <xf numFmtId="0" fontId="27" fillId="0" borderId="0" xfId="0" applyFont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30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3" fontId="0" fillId="0" borderId="24" xfId="0" applyNumberFormat="1" applyBorder="1" applyAlignment="1">
      <alignment horizontal="center"/>
    </xf>
    <xf numFmtId="0" fontId="0" fillId="0" borderId="24" xfId="0" applyBorder="1"/>
    <xf numFmtId="0" fontId="0" fillId="0" borderId="38" xfId="0" applyBorder="1"/>
    <xf numFmtId="0" fontId="0" fillId="0" borderId="7" xfId="0" applyBorder="1" applyAlignment="1">
      <alignment horizontal="left" vertical="center" indent="1"/>
    </xf>
    <xf numFmtId="0" fontId="1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2" fillId="0" borderId="21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" fillId="0" borderId="0" xfId="0" applyFont="1"/>
    <xf numFmtId="0" fontId="10" fillId="6" borderId="31" xfId="0" applyFont="1" applyFill="1" applyBorder="1"/>
    <xf numFmtId="0" fontId="10" fillId="6" borderId="32" xfId="0" applyFont="1" applyFill="1" applyBorder="1"/>
    <xf numFmtId="0" fontId="10" fillId="6" borderId="33" xfId="0" applyFont="1" applyFill="1" applyBorder="1"/>
    <xf numFmtId="0" fontId="0" fillId="6" borderId="41" xfId="0" applyFill="1" applyBorder="1"/>
    <xf numFmtId="0" fontId="0" fillId="6" borderId="42" xfId="0" applyFill="1" applyBorder="1"/>
    <xf numFmtId="0" fontId="0" fillId="6" borderId="43" xfId="0" applyFill="1" applyBorder="1"/>
    <xf numFmtId="0" fontId="1" fillId="6" borderId="20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1" fontId="0" fillId="6" borderId="20" xfId="0" applyNumberForma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1" fontId="34" fillId="0" borderId="49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left"/>
    </xf>
    <xf numFmtId="0" fontId="19" fillId="0" borderId="8" xfId="0" applyFont="1" applyBorder="1" applyAlignment="1"/>
    <xf numFmtId="0" fontId="0" fillId="3" borderId="20" xfId="0" applyFill="1" applyBorder="1"/>
    <xf numFmtId="0" fontId="0" fillId="0" borderId="42" xfId="0" applyBorder="1"/>
    <xf numFmtId="0" fontId="0" fillId="0" borderId="43" xfId="0" applyBorder="1"/>
    <xf numFmtId="2" fontId="2" fillId="0" borderId="6" xfId="0" applyNumberFormat="1" applyFont="1" applyBorder="1" applyAlignment="1">
      <alignment horizontal="center"/>
    </xf>
    <xf numFmtId="0" fontId="21" fillId="7" borderId="31" xfId="0" applyFont="1" applyFill="1" applyBorder="1" applyAlignment="1">
      <alignment horizontal="center" vertical="center"/>
    </xf>
    <xf numFmtId="0" fontId="9" fillId="7" borderId="18" xfId="0" applyFont="1" applyFill="1" applyBorder="1"/>
    <xf numFmtId="0" fontId="9" fillId="7" borderId="37" xfId="0" applyFont="1" applyFill="1" applyBorder="1"/>
    <xf numFmtId="0" fontId="9" fillId="7" borderId="9" xfId="0" applyFont="1" applyFill="1" applyBorder="1"/>
    <xf numFmtId="0" fontId="9" fillId="7" borderId="20" xfId="0" applyFont="1" applyFill="1" applyBorder="1"/>
    <xf numFmtId="0" fontId="21" fillId="7" borderId="20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right" vertical="center"/>
    </xf>
    <xf numFmtId="0" fontId="10" fillId="7" borderId="32" xfId="0" applyFont="1" applyFill="1" applyBorder="1" applyAlignment="1">
      <alignment horizontal="right" vertical="center"/>
    </xf>
    <xf numFmtId="0" fontId="10" fillId="7" borderId="33" xfId="0" applyFont="1" applyFill="1" applyBorder="1"/>
    <xf numFmtId="0" fontId="10" fillId="7" borderId="31" xfId="0" applyFont="1" applyFill="1" applyBorder="1" applyAlignment="1">
      <alignment vertical="center"/>
    </xf>
    <xf numFmtId="0" fontId="10" fillId="7" borderId="32" xfId="0" applyFont="1" applyFill="1" applyBorder="1"/>
    <xf numFmtId="0" fontId="10" fillId="7" borderId="32" xfId="0" applyFont="1" applyFill="1" applyBorder="1" applyAlignment="1">
      <alignment horizontal="center" vertical="center"/>
    </xf>
    <xf numFmtId="0" fontId="10" fillId="7" borderId="30" xfId="0" applyFont="1" applyFill="1" applyBorder="1" applyAlignment="1">
      <alignment horizontal="right"/>
    </xf>
    <xf numFmtId="0" fontId="10" fillId="7" borderId="2" xfId="0" applyFont="1" applyFill="1" applyBorder="1" applyAlignment="1">
      <alignment horizontal="right"/>
    </xf>
    <xf numFmtId="0" fontId="26" fillId="0" borderId="1" xfId="0" applyFont="1" applyBorder="1" applyAlignment="1"/>
    <xf numFmtId="0" fontId="26" fillId="0" borderId="28" xfId="0" applyFont="1" applyBorder="1" applyAlignment="1"/>
    <xf numFmtId="0" fontId="26" fillId="0" borderId="29" xfId="0" applyFont="1" applyBorder="1" applyAlignment="1"/>
    <xf numFmtId="0" fontId="26" fillId="0" borderId="30" xfId="0" applyFont="1" applyBorder="1" applyAlignment="1"/>
    <xf numFmtId="0" fontId="26" fillId="0" borderId="0" xfId="0" applyFont="1" applyBorder="1" applyAlignment="1"/>
    <xf numFmtId="0" fontId="26" fillId="0" borderId="27" xfId="0" applyFont="1" applyBorder="1" applyAlignment="1"/>
    <xf numFmtId="0" fontId="26" fillId="0" borderId="2" xfId="0" applyFont="1" applyBorder="1" applyAlignment="1"/>
    <xf numFmtId="0" fontId="26" fillId="0" borderId="23" xfId="0" applyFont="1" applyBorder="1" applyAlignment="1"/>
    <xf numFmtId="0" fontId="26" fillId="0" borderId="21" xfId="0" applyFont="1" applyBorder="1" applyAlignment="1"/>
    <xf numFmtId="0" fontId="10" fillId="7" borderId="3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35" fillId="0" borderId="0" xfId="0" applyFont="1"/>
    <xf numFmtId="0" fontId="2" fillId="0" borderId="35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/>
    </xf>
    <xf numFmtId="165" fontId="0" fillId="0" borderId="42" xfId="0" applyNumberFormat="1" applyBorder="1"/>
    <xf numFmtId="165" fontId="0" fillId="0" borderId="43" xfId="0" applyNumberFormat="1" applyBorder="1"/>
    <xf numFmtId="0" fontId="2" fillId="0" borderId="35" xfId="0" applyFont="1" applyBorder="1"/>
    <xf numFmtId="2" fontId="2" fillId="0" borderId="5" xfId="0" applyNumberFormat="1" applyFont="1" applyBorder="1" applyAlignment="1">
      <alignment horizontal="center"/>
    </xf>
    <xf numFmtId="0" fontId="1" fillId="0" borderId="0" xfId="0" applyFont="1"/>
    <xf numFmtId="0" fontId="0" fillId="0" borderId="0" xfId="0" applyFill="1"/>
    <xf numFmtId="164" fontId="0" fillId="0" borderId="14" xfId="0" applyNumberFormat="1" applyBorder="1"/>
    <xf numFmtId="164" fontId="0" fillId="0" borderId="15" xfId="0" applyNumberFormat="1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164" fontId="0" fillId="0" borderId="50" xfId="0" applyNumberFormat="1" applyBorder="1"/>
    <xf numFmtId="164" fontId="0" fillId="0" borderId="17" xfId="0" applyNumberFormat="1" applyBorder="1"/>
    <xf numFmtId="164" fontId="0" fillId="0" borderId="51" xfId="0" applyNumberFormat="1" applyBorder="1"/>
    <xf numFmtId="164" fontId="0" fillId="0" borderId="13" xfId="0" applyNumberFormat="1" applyBorder="1"/>
    <xf numFmtId="14" fontId="10" fillId="0" borderId="0" xfId="0" applyNumberFormat="1" applyFont="1" applyAlignment="1">
      <alignment horizontal="left"/>
    </xf>
    <xf numFmtId="0" fontId="21" fillId="7" borderId="31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2" fillId="4" borderId="34" xfId="0" applyFont="1" applyFill="1" applyBorder="1"/>
    <xf numFmtId="0" fontId="2" fillId="0" borderId="0" xfId="0" applyFont="1" applyFill="1" applyBorder="1"/>
    <xf numFmtId="0" fontId="0" fillId="0" borderId="0" xfId="0" applyAlignment="1">
      <alignment horizontal="center" vertical="center"/>
    </xf>
    <xf numFmtId="0" fontId="39" fillId="8" borderId="20" xfId="0" applyFont="1" applyFill="1" applyBorder="1" applyAlignment="1">
      <alignment horizontal="center" vertical="center"/>
    </xf>
    <xf numFmtId="0" fontId="0" fillId="8" borderId="20" xfId="0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0" fillId="8" borderId="20" xfId="0" applyFill="1" applyBorder="1"/>
    <xf numFmtId="166" fontId="0" fillId="0" borderId="30" xfId="0" applyNumberFormat="1" applyBorder="1" applyAlignment="1">
      <alignment horizontal="center" vertical="center"/>
    </xf>
    <xf numFmtId="0" fontId="0" fillId="8" borderId="31" xfId="0" applyFont="1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167" fontId="0" fillId="0" borderId="20" xfId="0" applyNumberFormat="1" applyBorder="1" applyAlignment="1">
      <alignment horizontal="center" vertical="center"/>
    </xf>
    <xf numFmtId="168" fontId="0" fillId="0" borderId="36" xfId="0" applyNumberFormat="1" applyBorder="1" applyAlignment="1">
      <alignment horizontal="center" vertical="center"/>
    </xf>
    <xf numFmtId="169" fontId="0" fillId="0" borderId="36" xfId="0" applyNumberFormat="1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169" fontId="0" fillId="0" borderId="21" xfId="0" applyNumberFormat="1" applyBorder="1" applyAlignment="1">
      <alignment horizontal="center" vertical="center"/>
    </xf>
    <xf numFmtId="170" fontId="0" fillId="0" borderId="21" xfId="0" applyNumberFormat="1" applyBorder="1" applyAlignment="1">
      <alignment horizontal="center" vertical="center"/>
    </xf>
    <xf numFmtId="171" fontId="0" fillId="0" borderId="33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0" fontId="41" fillId="8" borderId="20" xfId="0" applyFont="1" applyFill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0" borderId="52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73" fontId="0" fillId="0" borderId="0" xfId="0" applyNumberFormat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71" fontId="0" fillId="0" borderId="12" xfId="0" applyNumberFormat="1" applyBorder="1" applyAlignment="1">
      <alignment horizontal="center" vertical="center"/>
    </xf>
    <xf numFmtId="170" fontId="0" fillId="0" borderId="7" xfId="0" applyNumberFormat="1" applyBorder="1" applyAlignment="1">
      <alignment horizontal="center" vertical="center"/>
    </xf>
    <xf numFmtId="0" fontId="0" fillId="3" borderId="0" xfId="0" applyFill="1"/>
    <xf numFmtId="167" fontId="0" fillId="0" borderId="1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7" fontId="0" fillId="0" borderId="3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71" fontId="0" fillId="0" borderId="30" xfId="0" applyNumberFormat="1" applyBorder="1" applyAlignment="1">
      <alignment horizontal="center" vertical="center"/>
    </xf>
    <xf numFmtId="170" fontId="0" fillId="0" borderId="27" xfId="0" applyNumberForma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1" fillId="7" borderId="31" xfId="0" applyFont="1" applyFill="1" applyBorder="1" applyAlignment="1">
      <alignment horizontal="center" vertical="center"/>
    </xf>
    <xf numFmtId="0" fontId="21" fillId="7" borderId="33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/>
    </xf>
    <xf numFmtId="0" fontId="4" fillId="4" borderId="45" xfId="0" applyFont="1" applyFill="1" applyBorder="1" applyAlignment="1">
      <alignment horizontal="center"/>
    </xf>
    <xf numFmtId="0" fontId="4" fillId="4" borderId="46" xfId="0" applyFont="1" applyFill="1" applyBorder="1" applyAlignment="1">
      <alignment horizontal="center"/>
    </xf>
    <xf numFmtId="0" fontId="21" fillId="7" borderId="34" xfId="0" applyFont="1" applyFill="1" applyBorder="1" applyAlignment="1">
      <alignment horizontal="center" vertical="center"/>
    </xf>
    <xf numFmtId="0" fontId="21" fillId="7" borderId="36" xfId="0" applyFont="1" applyFill="1" applyBorder="1" applyAlignment="1">
      <alignment horizontal="center" vertical="center"/>
    </xf>
    <xf numFmtId="0" fontId="21" fillId="7" borderId="32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/>
    </xf>
    <xf numFmtId="0" fontId="21" fillId="7" borderId="35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21" fillId="7" borderId="29" xfId="0" applyFont="1" applyFill="1" applyBorder="1" applyAlignment="1">
      <alignment horizontal="center" vertical="center"/>
    </xf>
  </cellXfs>
  <cellStyles count="1">
    <cellStyle name="Normal" xfId="0" builtinId="0"/>
  </cellStyles>
  <dxfs count="9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99CCFF"/>
      <color rgb="FFFFFFFF"/>
      <color rgb="FF000000"/>
      <color rgb="FFFF3300"/>
      <color rgb="FFCC0000"/>
      <color rgb="FF00CCFF"/>
      <color rgb="FF3399FF"/>
      <color rgb="FFFF7C80"/>
      <color rgb="FFFF99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Content.IE5/HBXUCQ9F/exemplecvc_tel%20que%20re&#231;u%20la%20deuxi&#232;me%20fo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Content.IE5/HBXUCQ9F/04%20-%20Calculs%20d&#233;perdition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 Coef U"/>
      <sheetName val="Regle Th-U"/>
      <sheetName val="local 1"/>
      <sheetName val="local 2"/>
      <sheetName val="local 3"/>
      <sheetName val="local 4"/>
      <sheetName val="local 5"/>
      <sheetName val="local 6"/>
      <sheetName val="local 7"/>
      <sheetName val="local 8"/>
      <sheetName val="local 9"/>
      <sheetName val="local 10"/>
      <sheetName val="Bilan"/>
    </sheetNames>
    <sheetDataSet>
      <sheetData sheetId="0">
        <row r="7">
          <cell r="G7" t="str">
            <v>Flux horizontal ← cloisons verticales     extérieur, local ouvert</v>
          </cell>
        </row>
        <row r="9">
          <cell r="G9" t="str">
            <v>Matériaux non renseigné (Cf.Résistances thermiques)</v>
          </cell>
        </row>
        <row r="29">
          <cell r="B29" t="str">
            <v>Flux ascendant ↑ cloisons horizontales     extérieur, passage ouvert, local ouvert</v>
          </cell>
          <cell r="C29">
            <v>0.14000000000000001</v>
          </cell>
        </row>
        <row r="30">
          <cell r="B30" t="str">
            <v>Flux ascendant ↑ cloisons horizontales     comble, local non chauffé</v>
          </cell>
          <cell r="C30">
            <v>0.2</v>
          </cell>
        </row>
        <row r="31">
          <cell r="B31" t="str">
            <v>Flux horizontal ← cloisons verticales     extérieur, local ouvert</v>
          </cell>
          <cell r="C31">
            <v>0.17</v>
          </cell>
        </row>
        <row r="32">
          <cell r="B32" t="str">
            <v>Flux horizontal ← cloisons verticales     comble, local non chauffé</v>
          </cell>
          <cell r="C32">
            <v>0.26</v>
          </cell>
        </row>
        <row r="33">
          <cell r="B33" t="str">
            <v>Flux descendant ↓ cloisons horizontales    extérieur, passage ouvert, local ouvert</v>
          </cell>
          <cell r="C33">
            <v>0.21</v>
          </cell>
        </row>
        <row r="34">
          <cell r="B34" t="str">
            <v>Flux descendant ↓ cloisons horizontales    vide sanitaire, local non chauffé</v>
          </cell>
          <cell r="C34">
            <v>0.34</v>
          </cell>
        </row>
        <row r="41">
          <cell r="B41" t="str">
            <v>Matériaux non renseigné (Cf.Résistances thermiques)</v>
          </cell>
        </row>
        <row r="42">
          <cell r="B42" t="str">
            <v>Matériaux non renseigné (Cf.Résistances thermiques)</v>
          </cell>
        </row>
        <row r="43">
          <cell r="B43" t="str">
            <v>Matériaux non renseigné (Cf.Résistances thermiques)</v>
          </cell>
        </row>
        <row r="44">
          <cell r="B44" t="str">
            <v>Matériaux non renseigné (Cf.Résistances thermiques)</v>
          </cell>
        </row>
        <row r="45">
          <cell r="B45" t="str">
            <v>Matériaux non renseigné (Cf.Résistances thermiques)</v>
          </cell>
        </row>
        <row r="46">
          <cell r="B46" t="str">
            <v>Matériaux non renseigné (Cf.Résistances thermiques)</v>
          </cell>
        </row>
        <row r="47">
          <cell r="B47" t="str">
            <v>Matériaux non renseigné (Cf.Résistances thermiques)</v>
          </cell>
        </row>
        <row r="48">
          <cell r="B48" t="str">
            <v>Matériaux non renseigné (Cf.Résistances thermiques)</v>
          </cell>
        </row>
        <row r="49">
          <cell r="B49" t="str">
            <v>Matériaux non renseigné (Cf.Résistances thermiques)</v>
          </cell>
        </row>
        <row r="50">
          <cell r="B50" t="str">
            <v>Matériaux non renseigné (Cf.Résistances thermiques)</v>
          </cell>
        </row>
        <row r="60">
          <cell r="B60" t="str">
            <v>Matériaux non renseigné (Cf.Résistances thermiques)</v>
          </cell>
        </row>
        <row r="61">
          <cell r="B61" t="str">
            <v>Matériaux non renseigné (Cf.Résistances thermiques)</v>
          </cell>
        </row>
        <row r="62">
          <cell r="B62" t="str">
            <v>Matériaux non renseigné (Cf.Résistances thermiques)</v>
          </cell>
        </row>
        <row r="63">
          <cell r="B63" t="str">
            <v>Matériaux non renseigné (Cf.Résistances thermiques)</v>
          </cell>
        </row>
        <row r="64">
          <cell r="B64" t="str">
            <v>Matériaux non renseigné (Cf.Résistances thermiques)</v>
          </cell>
        </row>
        <row r="65">
          <cell r="B65" t="str">
            <v>Matériaux non renseigné (Cf.Résistances thermiques)</v>
          </cell>
        </row>
        <row r="66">
          <cell r="B66" t="str">
            <v>Matériaux non renseigné (Cf.Résistances thermiques)</v>
          </cell>
        </row>
        <row r="67">
          <cell r="B67" t="str">
            <v>Matériaux non renseigné (Cf.Résistances thermiques)</v>
          </cell>
        </row>
        <row r="68">
          <cell r="B68" t="str">
            <v>Matériaux non renseigné (Cf.Résistances thermiques)</v>
          </cell>
        </row>
        <row r="69">
          <cell r="B69" t="str">
            <v>Matériaux non renseigné (Cf.Résistances thermiques)</v>
          </cell>
        </row>
        <row r="78">
          <cell r="B78" t="str">
            <v>Matériaux non renseigné (Cf.Résistances thermiques)</v>
          </cell>
        </row>
        <row r="79">
          <cell r="B79" t="str">
            <v>Matériaux non renseigné (Cf.Résistances thermiques)</v>
          </cell>
        </row>
        <row r="80">
          <cell r="B80" t="str">
            <v>Matériaux non renseigné (Cf.Résistances thermiques)</v>
          </cell>
        </row>
        <row r="81">
          <cell r="B81" t="str">
            <v>Matériaux non renseigné (Cf.Résistances thermiques)</v>
          </cell>
        </row>
        <row r="82">
          <cell r="B82" t="str">
            <v>Matériaux non renseigné (Cf.Résistances thermiques)</v>
          </cell>
        </row>
        <row r="83">
          <cell r="B83" t="str">
            <v>Matériaux non renseigné (Cf.Résistances thermiques)</v>
          </cell>
        </row>
        <row r="84">
          <cell r="B84" t="str">
            <v>Matériaux non renseigné (Cf.Résistances thermiques)</v>
          </cell>
        </row>
        <row r="85">
          <cell r="B85" t="str">
            <v>Matériaux non renseigné (Cf.Résistances thermiques)</v>
          </cell>
        </row>
        <row r="86">
          <cell r="B86" t="str">
            <v>Matériaux non renseigné (Cf.Résistances thermiques)</v>
          </cell>
        </row>
        <row r="87">
          <cell r="B87" t="str">
            <v>Matériaux non renseigné (Cf.Résistances thermiques)</v>
          </cell>
        </row>
        <row r="96">
          <cell r="B96" t="str">
            <v>Matériaux non renseigné (Cf.Résistances thermiques)</v>
          </cell>
        </row>
        <row r="97">
          <cell r="B97" t="str">
            <v>Matériaux non renseigné (Cf.Résistances thermiques)</v>
          </cell>
        </row>
        <row r="98">
          <cell r="B98" t="str">
            <v>Matériaux non renseigné (Cf.Résistances thermiques)</v>
          </cell>
        </row>
        <row r="99">
          <cell r="B99" t="str">
            <v>Matériaux non renseigné (Cf.Résistances thermiques)</v>
          </cell>
        </row>
        <row r="100">
          <cell r="B100" t="str">
            <v>Matériaux non renseigné (Cf.Résistances thermiques)</v>
          </cell>
        </row>
        <row r="101">
          <cell r="B101" t="str">
            <v>Matériaux non renseigné (Cf.Résistances thermiques)</v>
          </cell>
        </row>
        <row r="102">
          <cell r="B102" t="str">
            <v>Matériaux non renseigné (Cf.Résistances thermiques)</v>
          </cell>
        </row>
        <row r="103">
          <cell r="B103" t="str">
            <v>Matériaux non renseigné (Cf.Résistances thermiques)</v>
          </cell>
        </row>
        <row r="104">
          <cell r="B104" t="str">
            <v>Matériaux non renseigné (Cf.Résistances thermiques)</v>
          </cell>
        </row>
        <row r="105">
          <cell r="B105" t="str">
            <v>Matériaux non renseigné (Cf.Résistances thermiques)</v>
          </cell>
        </row>
        <row r="116">
          <cell r="B116" t="str">
            <v>Matériaux non renseigné (Cf.Résistances thermiques)</v>
          </cell>
        </row>
        <row r="117">
          <cell r="B117" t="str">
            <v>Matériaux non renseigné (Cf.Résistances thermiques)</v>
          </cell>
        </row>
        <row r="118">
          <cell r="B118" t="str">
            <v>Matériaux non renseigné (Cf.Résistances thermiques)</v>
          </cell>
        </row>
        <row r="119">
          <cell r="B119" t="str">
            <v>Matériaux non renseigné (Cf.Résistances thermiques)</v>
          </cell>
        </row>
        <row r="120">
          <cell r="B120" t="str">
            <v>Matériaux non renseigné (Cf.Résistances thermiques)</v>
          </cell>
        </row>
        <row r="121">
          <cell r="B121" t="str">
            <v>Matériaux non renseigné (Cf.Résistances thermiques)</v>
          </cell>
        </row>
        <row r="122">
          <cell r="B122" t="str">
            <v>Matériaux non renseigné (Cf.Résistances thermiques)</v>
          </cell>
        </row>
        <row r="123">
          <cell r="B123" t="str">
            <v>Matériaux non renseigné (Cf.Résistances thermiques)</v>
          </cell>
        </row>
        <row r="124">
          <cell r="B124" t="str">
            <v>Matériaux non renseigné (Cf.Résistances thermiques)</v>
          </cell>
        </row>
        <row r="125">
          <cell r="B125" t="str">
            <v>Matériaux non renseigné (Cf.Résistances thermiques)</v>
          </cell>
        </row>
        <row r="132">
          <cell r="G132">
            <v>11.969523809523812</v>
          </cell>
        </row>
      </sheetData>
      <sheetData sheetId="1">
        <row r="1">
          <cell r="C1" t="str">
            <v>Terre cuite ρ nominal = 1900</v>
          </cell>
        </row>
        <row r="4">
          <cell r="J4" t="str">
            <v>Non renseigné</v>
          </cell>
          <cell r="L4">
            <v>0</v>
          </cell>
          <cell r="M4">
            <v>0</v>
          </cell>
        </row>
        <row r="5">
          <cell r="B5" t="str">
            <v>Matériaux non renseigné (Cf.Résistances thermiques)</v>
          </cell>
          <cell r="J5" t="str">
            <v>Entrée d'air module 15</v>
          </cell>
          <cell r="K5">
            <v>3.4</v>
          </cell>
          <cell r="L5">
            <v>0.02</v>
          </cell>
          <cell r="M5">
            <v>0.02</v>
          </cell>
        </row>
        <row r="6">
          <cell r="B6" t="str">
            <v>Pierres / Roches plutoniques et métamorphiques / Gneiss, porphyres</v>
          </cell>
          <cell r="C6" t="str">
            <v>2 300 ≤ ρ ≤ 2 900</v>
          </cell>
          <cell r="D6">
            <v>3.5</v>
          </cell>
          <cell r="E6">
            <v>1000</v>
          </cell>
          <cell r="F6">
            <v>10000</v>
          </cell>
          <cell r="G6">
            <v>10000</v>
          </cell>
          <cell r="H6">
            <v>3.5</v>
          </cell>
          <cell r="I6" t="str">
            <v>Règle Th-U; fasc2 2.1.1. p3</v>
          </cell>
          <cell r="J6" t="str">
            <v>Entrée d'air module 22</v>
          </cell>
          <cell r="K6">
            <v>5</v>
          </cell>
          <cell r="L6">
            <v>0.04</v>
          </cell>
          <cell r="M6">
            <v>0.04</v>
          </cell>
        </row>
        <row r="7">
          <cell r="B7" t="str">
            <v>Pierres / Roches plutoniques et métamorphiques / Granites</v>
          </cell>
          <cell r="C7" t="str">
            <v>2 500 ≤ ρ ≤ 2 700</v>
          </cell>
          <cell r="D7">
            <v>2.8</v>
          </cell>
          <cell r="E7">
            <v>1000</v>
          </cell>
          <cell r="F7">
            <v>10000</v>
          </cell>
          <cell r="G7">
            <v>10000</v>
          </cell>
          <cell r="H7">
            <v>2.8</v>
          </cell>
          <cell r="I7" t="str">
            <v>Règle Th-U; fasc2 2.1.1. p3</v>
          </cell>
          <cell r="J7" t="str">
            <v>Entrée d'air module 30</v>
          </cell>
          <cell r="K7">
            <v>6.8</v>
          </cell>
          <cell r="L7">
            <v>0.06</v>
          </cell>
          <cell r="M7">
            <v>0.06</v>
          </cell>
        </row>
        <row r="8">
          <cell r="B8" t="str">
            <v>Pierres / Roches plutoniques et métamorphiques / Schistes, ardoises</v>
          </cell>
          <cell r="C8" t="str">
            <v>2 000 ≤ ρ ≤ 2 800</v>
          </cell>
          <cell r="D8">
            <v>2.2000000000000002</v>
          </cell>
          <cell r="E8">
            <v>1000</v>
          </cell>
          <cell r="F8">
            <v>1000</v>
          </cell>
          <cell r="G8">
            <v>800</v>
          </cell>
          <cell r="H8">
            <v>2.2000000000000002</v>
          </cell>
          <cell r="I8" t="str">
            <v>Règle Th-U; fasc2 2.1.1. p3</v>
          </cell>
          <cell r="J8" t="str">
            <v>Entrée d'air module 45</v>
          </cell>
          <cell r="K8">
            <v>10.199999999999999</v>
          </cell>
          <cell r="L8">
            <v>0.08</v>
          </cell>
          <cell r="M8">
            <v>0.08</v>
          </cell>
        </row>
        <row r="9">
          <cell r="B9" t="str">
            <v>Roches volcaniques / Basaltes</v>
          </cell>
          <cell r="C9" t="str">
            <v>2 700 ≤ ρ ≤ 3 000</v>
          </cell>
          <cell r="D9">
            <v>1.6</v>
          </cell>
          <cell r="E9">
            <v>1000</v>
          </cell>
          <cell r="F9">
            <v>10000</v>
          </cell>
          <cell r="G9">
            <v>10000</v>
          </cell>
          <cell r="H9">
            <v>1.6</v>
          </cell>
          <cell r="I9" t="str">
            <v>Règle Th-U; fasc2 2.1.2. p3</v>
          </cell>
          <cell r="J9" t="str">
            <v>Entrée d'air module 60</v>
          </cell>
          <cell r="K9">
            <v>13.6</v>
          </cell>
          <cell r="L9">
            <v>0.1</v>
          </cell>
          <cell r="M9">
            <v>0.1</v>
          </cell>
        </row>
        <row r="10">
          <cell r="B10" t="str">
            <v>Roches volcaniques / Trachytes, andésites</v>
          </cell>
          <cell r="C10" t="str">
            <v>2 000 ≤ ρ ≤ 2 700</v>
          </cell>
          <cell r="D10">
            <v>1.1000000000000001</v>
          </cell>
          <cell r="E10">
            <v>1000</v>
          </cell>
          <cell r="F10">
            <v>20</v>
          </cell>
          <cell r="G10">
            <v>15</v>
          </cell>
          <cell r="H10">
            <v>1.1000000000000001</v>
          </cell>
          <cell r="I10" t="str">
            <v>Règle Th-U; fasc2 2.1.2. p3</v>
          </cell>
          <cell r="J10" t="str">
            <v>Simple fenêtre ou porte-fenêtre - classe A3</v>
          </cell>
          <cell r="K10">
            <v>0.3</v>
          </cell>
          <cell r="L10">
            <v>0.12</v>
          </cell>
          <cell r="M10">
            <v>0.11</v>
          </cell>
        </row>
        <row r="11">
          <cell r="B11" t="str">
            <v>Roches volcaniques / Pierres naturelles poreuses, ex : laves</v>
          </cell>
          <cell r="C11" t="str">
            <v>ρ ≤ 1 600</v>
          </cell>
          <cell r="D11">
            <v>0.55000000000000004</v>
          </cell>
          <cell r="E11">
            <v>1000</v>
          </cell>
          <cell r="F11">
            <v>20</v>
          </cell>
          <cell r="G11">
            <v>15</v>
          </cell>
          <cell r="H11">
            <v>0.55000000000000004</v>
          </cell>
          <cell r="I11" t="str">
            <v>Règle Th-U; fasc2 2.1.2. p3</v>
          </cell>
          <cell r="J11" t="str">
            <v>Simple fenêtre ou porte-fenêtre - classe A2</v>
          </cell>
          <cell r="K11">
            <v>0.8</v>
          </cell>
          <cell r="L11">
            <v>0.13</v>
          </cell>
          <cell r="M11">
            <v>0.12</v>
          </cell>
        </row>
        <row r="12">
          <cell r="B12" t="str">
            <v>Pierres calcaires / Marbres</v>
          </cell>
          <cell r="C12" t="str">
            <v>2 600 ≤ ρ ≤ 2 800</v>
          </cell>
          <cell r="D12">
            <v>3.5</v>
          </cell>
          <cell r="E12">
            <v>1000</v>
          </cell>
          <cell r="F12">
            <v>10000</v>
          </cell>
          <cell r="G12">
            <v>10000</v>
          </cell>
          <cell r="H12">
            <v>3.5</v>
          </cell>
          <cell r="I12" t="str">
            <v>Règle Th-U; fasc2 2.1.3. p3</v>
          </cell>
          <cell r="J12" t="str">
            <v>Simple fenêtre ou porte-fenêtre - classe A1</v>
          </cell>
          <cell r="K12">
            <v>2</v>
          </cell>
          <cell r="L12">
            <v>0.14000000000000001</v>
          </cell>
          <cell r="M12">
            <v>0.13</v>
          </cell>
        </row>
        <row r="13">
          <cell r="B13" t="str">
            <v>Pierres calcaires / Pierres froides ou extra-dures</v>
          </cell>
          <cell r="C13" t="str">
            <v>2 200 ≤ ρ ≤ 2 590</v>
          </cell>
          <cell r="D13">
            <v>2.2999999999999998</v>
          </cell>
          <cell r="E13">
            <v>1000</v>
          </cell>
          <cell r="F13">
            <v>250</v>
          </cell>
          <cell r="G13">
            <v>200</v>
          </cell>
          <cell r="H13">
            <v>2.2999999999999998</v>
          </cell>
          <cell r="I13" t="str">
            <v>Règle Th-U; fasc2 2.1.3. p3</v>
          </cell>
          <cell r="J13" t="str">
            <v>Simple fenêtre ou porte-fenêtre - non classée</v>
          </cell>
          <cell r="K13">
            <v>4</v>
          </cell>
          <cell r="L13">
            <v>0.15</v>
          </cell>
          <cell r="M13">
            <v>0.14000000000000001</v>
          </cell>
        </row>
        <row r="14">
          <cell r="B14" t="str">
            <v>Pierres calcaires / Pierres dures</v>
          </cell>
          <cell r="C14" t="str">
            <v>2 000 ≤ ρ ≤ 2 190</v>
          </cell>
          <cell r="D14">
            <v>1.7</v>
          </cell>
          <cell r="E14">
            <v>1000</v>
          </cell>
          <cell r="F14">
            <v>200</v>
          </cell>
          <cell r="G14">
            <v>150</v>
          </cell>
          <cell r="H14">
            <v>1.7</v>
          </cell>
          <cell r="I14" t="str">
            <v>Règle Th-U; fasc2 2.1.3. p3</v>
          </cell>
          <cell r="J14" t="str">
            <v>Double fenêtre (A3 + quelconque)</v>
          </cell>
          <cell r="K14">
            <v>0.3</v>
          </cell>
          <cell r="L14">
            <v>0.16</v>
          </cell>
          <cell r="M14">
            <v>0.15</v>
          </cell>
        </row>
        <row r="15">
          <cell r="B15" t="str">
            <v>Pierres calcaires / Pierres fermes, demi-fermes</v>
          </cell>
          <cell r="C15" t="str">
            <v>1 800 ≤ ρ ≤ 1 990</v>
          </cell>
          <cell r="D15">
            <v>1.4</v>
          </cell>
          <cell r="E15">
            <v>1000</v>
          </cell>
          <cell r="F15">
            <v>50</v>
          </cell>
          <cell r="G15">
            <v>40</v>
          </cell>
          <cell r="H15">
            <v>1.4</v>
          </cell>
          <cell r="I15" t="str">
            <v>Règle Th-U; fasc2 2.1.3. p3</v>
          </cell>
          <cell r="J15" t="str">
            <v>Double fenêtre (2 x A2)</v>
          </cell>
          <cell r="K15">
            <v>0.5</v>
          </cell>
          <cell r="L15">
            <v>0.17</v>
          </cell>
          <cell r="M15">
            <v>0.16</v>
          </cell>
        </row>
        <row r="16">
          <cell r="B16" t="str">
            <v>Pierres calcaires / Pierres tendres n°2 et 3</v>
          </cell>
          <cell r="C16" t="str">
            <v>1 600 ≤ ρ ≤ 1 790</v>
          </cell>
          <cell r="D16">
            <v>1.1000000000000001</v>
          </cell>
          <cell r="E16">
            <v>1000</v>
          </cell>
          <cell r="F16">
            <v>40</v>
          </cell>
          <cell r="G16">
            <v>25</v>
          </cell>
          <cell r="H16">
            <v>1.1000000000000001</v>
          </cell>
          <cell r="I16" t="str">
            <v>Règle Th-U; fasc2 2.1.3. p3</v>
          </cell>
          <cell r="J16" t="str">
            <v>Double fenêtre (A2 + A1)</v>
          </cell>
          <cell r="K16">
            <v>0.7</v>
          </cell>
          <cell r="L16">
            <v>0.18</v>
          </cell>
          <cell r="M16">
            <v>0.17</v>
          </cell>
        </row>
        <row r="17">
          <cell r="B17" t="str">
            <v>Pierres calcaires / Pierres très tendres</v>
          </cell>
          <cell r="C17" t="str">
            <v>ρ ≤ 1 590</v>
          </cell>
          <cell r="D17">
            <v>0.85</v>
          </cell>
          <cell r="E17">
            <v>1000</v>
          </cell>
          <cell r="F17">
            <v>30</v>
          </cell>
          <cell r="G17">
            <v>20</v>
          </cell>
          <cell r="H17">
            <v>0.85</v>
          </cell>
          <cell r="I17" t="str">
            <v>Règle Th-U; fasc2 2.1.3. p3</v>
          </cell>
          <cell r="J17" t="str">
            <v>Double fenêtre (A2 + quelconque)</v>
          </cell>
          <cell r="K17">
            <v>0.8</v>
          </cell>
          <cell r="L17">
            <v>0.19</v>
          </cell>
          <cell r="M17">
            <v>0.17499999999999999</v>
          </cell>
        </row>
        <row r="18">
          <cell r="B18" t="str">
            <v>Grès quartzeux</v>
          </cell>
          <cell r="C18" t="str">
            <v>2 600 ≤ ρ ≤ 2 800</v>
          </cell>
          <cell r="D18">
            <v>2.6</v>
          </cell>
          <cell r="E18">
            <v>1000</v>
          </cell>
          <cell r="F18">
            <v>40</v>
          </cell>
          <cell r="G18">
            <v>30</v>
          </cell>
          <cell r="H18">
            <v>2.6</v>
          </cell>
          <cell r="I18" t="str">
            <v>Règle Th-U; fasc2 2.1.4 p3</v>
          </cell>
          <cell r="J18" t="str">
            <v>Double fenêtre (2 x A1)</v>
          </cell>
          <cell r="K18">
            <v>1.2</v>
          </cell>
          <cell r="L18">
            <v>0.2</v>
          </cell>
          <cell r="M18">
            <v>0.18</v>
          </cell>
        </row>
        <row r="19">
          <cell r="B19" t="str">
            <v>Grès (silice)</v>
          </cell>
          <cell r="C19" t="str">
            <v>2 200 ≤ ρ ≤ 2 590</v>
          </cell>
          <cell r="D19">
            <v>2.2999999999999998</v>
          </cell>
          <cell r="E19">
            <v>1000</v>
          </cell>
          <cell r="F19">
            <v>40</v>
          </cell>
          <cell r="G19">
            <v>30</v>
          </cell>
          <cell r="H19">
            <v>2.2999999999999998</v>
          </cell>
          <cell r="I19" t="str">
            <v>Règle Th-U; fasc2 2.1.4 p3</v>
          </cell>
          <cell r="J19" t="str">
            <v>Double fenêtre (A1 = quelconque)</v>
          </cell>
          <cell r="K19">
            <v>1.7</v>
          </cell>
          <cell r="L19">
            <v>0.21</v>
          </cell>
          <cell r="M19">
            <v>0.19</v>
          </cell>
        </row>
        <row r="20">
          <cell r="B20" t="str">
            <v>Grès calcarifères</v>
          </cell>
          <cell r="C20" t="str">
            <v>2 000 ≤ ρ ≤ 2 700</v>
          </cell>
          <cell r="D20">
            <v>1.9</v>
          </cell>
          <cell r="E20">
            <v>1000</v>
          </cell>
          <cell r="F20">
            <v>30</v>
          </cell>
          <cell r="G20">
            <v>20</v>
          </cell>
          <cell r="H20">
            <v>1.9</v>
          </cell>
          <cell r="I20" t="str">
            <v>Règle Th-U; fasc2 2.1.4 p3</v>
          </cell>
          <cell r="J20" t="str">
            <v>Double fenêtre (2 x quelconque)</v>
          </cell>
          <cell r="K20">
            <v>2.4</v>
          </cell>
          <cell r="L20">
            <v>0.22</v>
          </cell>
          <cell r="M20">
            <v>0.2</v>
          </cell>
        </row>
        <row r="21">
          <cell r="B21" t="str">
            <v>Silex</v>
          </cell>
          <cell r="C21" t="str">
            <v>2 600 ≤ ρ ≤ 2 800</v>
          </cell>
          <cell r="D21">
            <v>2.6</v>
          </cell>
          <cell r="E21">
            <v>1000</v>
          </cell>
          <cell r="F21">
            <v>10000</v>
          </cell>
          <cell r="G21">
            <v>10000</v>
          </cell>
          <cell r="H21">
            <v>2.6</v>
          </cell>
          <cell r="I21" t="str">
            <v>Règle Th-U; fasc2 2.1.5. p3</v>
          </cell>
          <cell r="J21" t="str">
            <v>Porte non classée avec seuil et joint d'étanchéité</v>
          </cell>
          <cell r="K21">
            <v>1.2</v>
          </cell>
          <cell r="L21">
            <v>0.23</v>
          </cell>
          <cell r="M21">
            <v>0.21</v>
          </cell>
        </row>
        <row r="22">
          <cell r="B22" t="str">
            <v>Meulières (1)</v>
          </cell>
          <cell r="C22" t="str">
            <v>1 900 ≤ ρ ≤ 2 500</v>
          </cell>
          <cell r="D22">
            <v>1.8</v>
          </cell>
          <cell r="E22">
            <v>1000</v>
          </cell>
          <cell r="F22">
            <v>50</v>
          </cell>
          <cell r="G22">
            <v>40</v>
          </cell>
          <cell r="H22">
            <v>1.8</v>
          </cell>
          <cell r="I22" t="str">
            <v>Règle Th-U; fasc2 2.1.5. p3</v>
          </cell>
          <cell r="J22" t="str">
            <v>Porte non classée courante avec plots souples en feuillure</v>
          </cell>
          <cell r="K22">
            <v>8</v>
          </cell>
          <cell r="L22">
            <v>0.24</v>
          </cell>
          <cell r="M22">
            <v>0.22</v>
          </cell>
        </row>
        <row r="23">
          <cell r="B23" t="str">
            <v>Meulières (2)</v>
          </cell>
          <cell r="C23" t="str">
            <v>1 300 ≤ ρ &lt; 1 900</v>
          </cell>
          <cell r="D23">
            <v>0.9</v>
          </cell>
          <cell r="E23">
            <v>1000</v>
          </cell>
          <cell r="F23">
            <v>30</v>
          </cell>
          <cell r="G23">
            <v>20</v>
          </cell>
          <cell r="H23">
            <v>0.9</v>
          </cell>
          <cell r="I23" t="str">
            <v>Règle Th-U; fasc2 2.1.5. p3</v>
          </cell>
          <cell r="J23" t="str">
            <v>Porte non classée courante sans plots souples en feuillure</v>
          </cell>
          <cell r="K23">
            <v>20</v>
          </cell>
          <cell r="L23">
            <v>0.25</v>
          </cell>
          <cell r="M23">
            <v>0.22500000000000001</v>
          </cell>
        </row>
        <row r="24">
          <cell r="B24" t="str">
            <v>Ponces naturelles</v>
          </cell>
          <cell r="C24" t="str">
            <v>ρ ≤ 400</v>
          </cell>
          <cell r="D24">
            <v>0.12</v>
          </cell>
          <cell r="E24">
            <v>1000</v>
          </cell>
          <cell r="F24">
            <v>8</v>
          </cell>
          <cell r="G24">
            <v>6</v>
          </cell>
          <cell r="H24">
            <v>0.12</v>
          </cell>
          <cell r="I24" t="str">
            <v>Règle Th-U; fasc2 2.1.5. p3</v>
          </cell>
          <cell r="J24" t="str">
            <v>Trappe de comble perdu avec joint d'étanchéité</v>
          </cell>
          <cell r="K24">
            <v>0.8</v>
          </cell>
          <cell r="L24">
            <v>0.26</v>
          </cell>
          <cell r="M24">
            <v>0.23</v>
          </cell>
        </row>
        <row r="25">
          <cell r="B25" t="str">
            <v>Bétons de granulats courants siliceux, silico-calcaires et calcaires (NFP 18-540) / Béton plein (1)</v>
          </cell>
          <cell r="C25" t="str">
            <v>2 300 &lt; ρ ≤ 2 600</v>
          </cell>
          <cell r="D25">
            <v>2</v>
          </cell>
          <cell r="E25">
            <v>1000</v>
          </cell>
          <cell r="F25">
            <v>130</v>
          </cell>
          <cell r="G25">
            <v>80</v>
          </cell>
          <cell r="H25">
            <v>2</v>
          </cell>
          <cell r="I25" t="str">
            <v>Règle Th-U; fasc2 2.2.1.1. p4</v>
          </cell>
          <cell r="J25" t="str">
            <v>Trappe de comble perdu sans joint d'étanchéité</v>
          </cell>
          <cell r="K25">
            <v>4</v>
          </cell>
          <cell r="L25">
            <v>0.27</v>
          </cell>
          <cell r="M25">
            <v>0.24</v>
          </cell>
        </row>
        <row r="26">
          <cell r="B26" t="str">
            <v>Bétons de granulats courants siliceux, silico-calcaires et calcaires (NFP 18-540) / Béton plein (2)</v>
          </cell>
          <cell r="C26" t="str">
            <v>2 000 &lt; ρ ≤ 2 300</v>
          </cell>
          <cell r="D26">
            <v>1.65</v>
          </cell>
          <cell r="E26">
            <v>1000</v>
          </cell>
          <cell r="F26">
            <v>120</v>
          </cell>
          <cell r="G26">
            <v>70</v>
          </cell>
          <cell r="H26">
            <v>1.65</v>
          </cell>
          <cell r="I26" t="str">
            <v>Règle Th-U; fasc2 2.2.1.1. p4</v>
          </cell>
          <cell r="J26" t="str">
            <v>Coffre de VR extérieur sans communication avec l'intérieur</v>
          </cell>
          <cell r="K26">
            <v>0</v>
          </cell>
          <cell r="L26">
            <v>0.28000000000000003</v>
          </cell>
          <cell r="M26">
            <v>0.25</v>
          </cell>
        </row>
        <row r="27">
          <cell r="B27" t="str">
            <v>Bétons de granulats courants siliceux, silico-calcaires et calcaires (NFP 18-540) / Béton caverneux (1)</v>
          </cell>
          <cell r="C27" t="str">
            <v>1800 &lt; ρ ≤ 2 000</v>
          </cell>
          <cell r="D27">
            <v>1.35</v>
          </cell>
          <cell r="E27">
            <v>1000</v>
          </cell>
          <cell r="F27">
            <v>100</v>
          </cell>
          <cell r="G27">
            <v>60</v>
          </cell>
          <cell r="H27">
            <v>1.35</v>
          </cell>
          <cell r="I27" t="str">
            <v>Règle Th-U; fasc2 2.2.1.2. p4</v>
          </cell>
          <cell r="J27" t="str">
            <v>Coffre de VR intérieur avec joints calfeutrés</v>
          </cell>
          <cell r="K27">
            <v>0.2</v>
          </cell>
          <cell r="L27">
            <v>0.28999999999999998</v>
          </cell>
          <cell r="M27">
            <v>0.255</v>
          </cell>
        </row>
        <row r="28">
          <cell r="B28" t="str">
            <v>Bétons de granulats courants siliceux, silico-calcaires et calcaires (NFP 18-540) / Béton caverneux (2)</v>
          </cell>
          <cell r="C28" t="str">
            <v>1600 ≤ ρ ≤ 1 800</v>
          </cell>
          <cell r="D28">
            <v>1.1499999999999999</v>
          </cell>
          <cell r="E28">
            <v>1000</v>
          </cell>
          <cell r="F28">
            <v>100</v>
          </cell>
          <cell r="G28">
            <v>60</v>
          </cell>
          <cell r="H28">
            <v>1.1499999999999999</v>
          </cell>
          <cell r="I28" t="str">
            <v>Règle Th-U; fasc2 2.2.1.2. p4</v>
          </cell>
          <cell r="J28" t="str">
            <v>Coffre de VR intérieur d'autre type</v>
          </cell>
          <cell r="K28">
            <v>1.5</v>
          </cell>
          <cell r="L28">
            <v>0.3</v>
          </cell>
          <cell r="M28">
            <v>0.26</v>
          </cell>
        </row>
        <row r="29">
          <cell r="B29" t="str">
            <v>Bétons de granulats courants siliceux, silico-calcaires et calcaires (NFP 18-540) / Béton plein armé avec V &lt;  1% d'acier et  ≤ 2</v>
          </cell>
          <cell r="C29" t="str">
            <v>2 300 &lt; ρ ≤ 2 400</v>
          </cell>
          <cell r="D29">
            <v>2.2999999999999998</v>
          </cell>
          <cell r="E29">
            <v>1000</v>
          </cell>
          <cell r="F29">
            <v>130</v>
          </cell>
          <cell r="G29">
            <v>80</v>
          </cell>
          <cell r="H29">
            <v>2.2999999999999998</v>
          </cell>
          <cell r="I29" t="str">
            <v>Règle Th-U; fasc2 2.2.1.3. p4</v>
          </cell>
          <cell r="L29">
            <v>0.32500000000000001</v>
          </cell>
          <cell r="M29">
            <v>0.28000000000000003</v>
          </cell>
        </row>
        <row r="30">
          <cell r="B30" t="str">
            <v>Bétons de granulats courants siliceux, silico-calcaires et calcaires (NFP 18-540) / Béton plein armé avec % d'acier &gt; 2</v>
          </cell>
          <cell r="C30" t="str">
            <v>ρ &gt; 2 400</v>
          </cell>
          <cell r="D30">
            <v>2.5</v>
          </cell>
          <cell r="E30">
            <v>1000</v>
          </cell>
          <cell r="F30">
            <v>130</v>
          </cell>
          <cell r="G30">
            <v>80</v>
          </cell>
          <cell r="H30">
            <v>2.5</v>
          </cell>
          <cell r="I30" t="str">
            <v>Règle Th-U; fasc2 2.2.1.3. p4</v>
          </cell>
          <cell r="L30">
            <v>0.35</v>
          </cell>
          <cell r="M30">
            <v>0.3</v>
          </cell>
        </row>
        <row r="31">
          <cell r="B31" t="str">
            <v>Bétons de granulats courants de laitiers de haut fourneaux (NFP 18-302) / Béton plein (1)</v>
          </cell>
          <cell r="C31" t="str">
            <v>2 000 ≤ ρ ≤ 2 400</v>
          </cell>
          <cell r="D31">
            <v>1.4</v>
          </cell>
          <cell r="E31">
            <v>1000</v>
          </cell>
          <cell r="F31">
            <v>150</v>
          </cell>
          <cell r="G31">
            <v>120</v>
          </cell>
          <cell r="H31">
            <v>1.4</v>
          </cell>
          <cell r="I31" t="str">
            <v>Règle Th-U; fasc2 2.2.2.1. p4</v>
          </cell>
          <cell r="L31">
            <v>0.4</v>
          </cell>
          <cell r="M31">
            <v>0.34</v>
          </cell>
        </row>
        <row r="32">
          <cell r="B32" t="str">
            <v>Bétons de granulats courants de laitiers de haut fourneaux (NFP 18-302) / Béton plein (2)</v>
          </cell>
          <cell r="C32" t="str">
            <v>2 100 ≤ ρ ≤ 2 300</v>
          </cell>
          <cell r="D32">
            <v>0.8</v>
          </cell>
          <cell r="E32">
            <v>1000</v>
          </cell>
          <cell r="F32">
            <v>150</v>
          </cell>
          <cell r="G32">
            <v>120</v>
          </cell>
          <cell r="H32">
            <v>0.8</v>
          </cell>
          <cell r="I32" t="str">
            <v>Règle Th-U; fasc2 2.2.2.1. p4</v>
          </cell>
          <cell r="J32" t="str">
            <v>Ventilation non réglementaire</v>
          </cell>
          <cell r="L32">
            <v>0.45</v>
          </cell>
          <cell r="M32">
            <v>0.37</v>
          </cell>
        </row>
        <row r="33">
          <cell r="B33" t="str">
            <v>Bétons de granulats courants de laitiers de haut fourneaux (NFP 18-302) / Béton caverneux</v>
          </cell>
          <cell r="C33" t="str">
            <v>1 600 ≤ ρ ≤ 2 000</v>
          </cell>
          <cell r="D33">
            <v>0.7</v>
          </cell>
          <cell r="E33">
            <v>1000</v>
          </cell>
          <cell r="F33">
            <v>150</v>
          </cell>
          <cell r="G33">
            <v>120</v>
          </cell>
          <cell r="H33">
            <v>0.7</v>
          </cell>
          <cell r="I33" t="str">
            <v>Règle Th-U; fasc2 2.2.2.2. p4</v>
          </cell>
          <cell r="J33" t="str">
            <v>Ventilation naturelle</v>
          </cell>
          <cell r="K33">
            <v>1.3</v>
          </cell>
          <cell r="L33">
            <v>0.5</v>
          </cell>
          <cell r="M33">
            <v>0.41</v>
          </cell>
        </row>
        <row r="34">
          <cell r="B34" t="str">
            <v>Bétons de granulats légers / Béton de pouzzolane ou de laitier expansé à structure caverneuse avec éléments fins de sable (1)</v>
          </cell>
          <cell r="C34" t="str">
            <v>1 400 ≤ ρ ≤ 1 600</v>
          </cell>
          <cell r="D34">
            <v>0.52</v>
          </cell>
          <cell r="E34">
            <v>1000</v>
          </cell>
          <cell r="F34">
            <v>30</v>
          </cell>
          <cell r="G34">
            <v>20</v>
          </cell>
          <cell r="H34">
            <v>0.52</v>
          </cell>
          <cell r="I34" t="str">
            <v>Règle Th-U; fasc2 2.2.3.1. p4</v>
          </cell>
          <cell r="J34" t="str">
            <v>VMC double flux avec fourniture de chaleur</v>
          </cell>
          <cell r="K34">
            <v>1.05</v>
          </cell>
          <cell r="L34">
            <v>0.55000000000000004</v>
          </cell>
          <cell r="M34">
            <v>0.44</v>
          </cell>
        </row>
        <row r="35">
          <cell r="B35" t="str">
            <v>Bétons de granulats légers / Béton de pouzzolane ou de laitier expansé à structure caverneuse avec éléments fins de sable (2)</v>
          </cell>
          <cell r="C35" t="str">
            <v>1 200 ≤ ρ ≤ 1 400</v>
          </cell>
          <cell r="D35">
            <v>0.44</v>
          </cell>
          <cell r="E35">
            <v>1000</v>
          </cell>
          <cell r="F35">
            <v>30</v>
          </cell>
          <cell r="G35">
            <v>20</v>
          </cell>
          <cell r="H35">
            <v>0.44</v>
          </cell>
          <cell r="I35" t="str">
            <v>Règle Th-U; fasc2 2.2.3.1. p4</v>
          </cell>
          <cell r="J35" t="str">
            <v>VMC double flux avec récupération de chaleur</v>
          </cell>
          <cell r="K35">
            <v>1.05</v>
          </cell>
          <cell r="L35">
            <v>0.6</v>
          </cell>
          <cell r="M35">
            <v>0.47</v>
          </cell>
        </row>
        <row r="36">
          <cell r="B36" t="str">
            <v>Bétons de granulats légers / Béton de pouzzolane ou de laitier expansé à structure caverneuse sans éléments fins de sable</v>
          </cell>
          <cell r="C36" t="str">
            <v>1 000 ≤ ρ ≤ 1 200</v>
          </cell>
          <cell r="D36">
            <v>0.35</v>
          </cell>
          <cell r="E36">
            <v>1000</v>
          </cell>
          <cell r="F36">
            <v>30</v>
          </cell>
          <cell r="G36">
            <v>20</v>
          </cell>
          <cell r="H36">
            <v>0.35</v>
          </cell>
          <cell r="I36" t="str">
            <v>Règle Th-U; fasc2 2.2.3.1. p4</v>
          </cell>
          <cell r="J36" t="str">
            <v>VMC double flux sans préchauffage</v>
          </cell>
          <cell r="K36">
            <v>1.05</v>
          </cell>
          <cell r="L36">
            <v>0.65</v>
          </cell>
          <cell r="M36">
            <v>0.5</v>
          </cell>
        </row>
        <row r="37">
          <cell r="B37" t="str">
            <v>Béton de cendres volantes frittées</v>
          </cell>
          <cell r="C37" t="str">
            <v>1 000 ≤ ρ ≤ 1 200</v>
          </cell>
          <cell r="D37">
            <v>0.35</v>
          </cell>
          <cell r="E37">
            <v>1000</v>
          </cell>
          <cell r="F37">
            <v>30</v>
          </cell>
          <cell r="G37">
            <v>20</v>
          </cell>
          <cell r="H37">
            <v>0.35</v>
          </cell>
          <cell r="I37" t="str">
            <v>Règle Th-U; fasc2 2.2.3.2. p4</v>
          </cell>
          <cell r="J37" t="str">
            <v>VMC simple flux</v>
          </cell>
          <cell r="K37">
            <v>1.1499999999999999</v>
          </cell>
          <cell r="L37">
            <v>0.7</v>
          </cell>
          <cell r="M37">
            <v>0.53</v>
          </cell>
        </row>
        <row r="38">
          <cell r="B38" t="str">
            <v>Béton de ponce naturelle</v>
          </cell>
          <cell r="C38" t="str">
            <v>950 ≤ ρ ≤ 1 150</v>
          </cell>
          <cell r="D38">
            <v>0.46</v>
          </cell>
          <cell r="E38">
            <v>1000</v>
          </cell>
          <cell r="F38">
            <v>50</v>
          </cell>
          <cell r="G38">
            <v>40</v>
          </cell>
          <cell r="H38">
            <v>0.46</v>
          </cell>
          <cell r="I38" t="str">
            <v>Règle Th-U; fasc2 2.2.3.3. p4</v>
          </cell>
          <cell r="L38">
            <v>0.75</v>
          </cell>
          <cell r="M38">
            <v>0.56000000000000005</v>
          </cell>
        </row>
        <row r="39">
          <cell r="B39" t="str">
            <v>Béton d'argile expansée ou de schiste expansé /Béton de structure (ciment≥300kg/m3) avec sable de rivière, sans sable léger</v>
          </cell>
          <cell r="C39" t="str">
            <v>1 600 &lt; ρ ≤ 1 800</v>
          </cell>
          <cell r="D39">
            <v>1.05</v>
          </cell>
          <cell r="E39">
            <v>1000</v>
          </cell>
          <cell r="F39">
            <v>8</v>
          </cell>
          <cell r="G39">
            <v>6</v>
          </cell>
          <cell r="H39">
            <v>1.05</v>
          </cell>
          <cell r="I39" t="str">
            <v>Règle Th-U; fasc2 2.2.3.4. p5</v>
          </cell>
          <cell r="L39">
            <v>0.8</v>
          </cell>
          <cell r="M39">
            <v>0.59</v>
          </cell>
        </row>
        <row r="40">
          <cell r="B40" t="str">
            <v>Béton d'argile expansée ou de schiste expansé/ Béton de structure (ciment≥300kg/m3) avec sable de rivière et sable léger</v>
          </cell>
          <cell r="C40" t="str">
            <v>1 400 &lt; ρ ≤ 1 600</v>
          </cell>
          <cell r="D40">
            <v>0.85</v>
          </cell>
          <cell r="E40">
            <v>1000</v>
          </cell>
          <cell r="F40">
            <v>8</v>
          </cell>
          <cell r="G40">
            <v>6</v>
          </cell>
          <cell r="H40">
            <v>0.85</v>
          </cell>
          <cell r="I40" t="str">
            <v>Règle Th-U; fasc2 2.2.3.4. p5</v>
          </cell>
          <cell r="L40">
            <v>0.85</v>
          </cell>
          <cell r="M40">
            <v>0.62</v>
          </cell>
        </row>
        <row r="41">
          <cell r="B41" t="str">
            <v>Béton d'argile expansée ou de schiste expansé / Béton isolants porteurs avec sable léger et au + 10% de sable de rivière</v>
          </cell>
          <cell r="C41" t="str">
            <v>1 200 &lt; ρ ≤ 1 400</v>
          </cell>
          <cell r="D41">
            <v>0.7</v>
          </cell>
          <cell r="E41">
            <v>1000</v>
          </cell>
          <cell r="F41">
            <v>6</v>
          </cell>
          <cell r="G41">
            <v>4</v>
          </cell>
          <cell r="H41">
            <v>0.7</v>
          </cell>
          <cell r="I41" t="str">
            <v>Règle Th-U; fasc2 2.2.3.4. p5</v>
          </cell>
          <cell r="L41">
            <v>0.9</v>
          </cell>
          <cell r="M41">
            <v>0.64</v>
          </cell>
        </row>
        <row r="42">
          <cell r="B42" t="str">
            <v>Béton d'argile expansée ou de schiste expansé / Béton isolants porteurs avec sable léger, sans sable de rivière</v>
          </cell>
          <cell r="C42" t="str">
            <v>1 000 ≤ ρ ≤ 1 200</v>
          </cell>
          <cell r="D42">
            <v>0.46</v>
          </cell>
          <cell r="E42">
            <v>1000</v>
          </cell>
          <cell r="F42">
            <v>6</v>
          </cell>
          <cell r="G42">
            <v>4</v>
          </cell>
          <cell r="H42">
            <v>0.46</v>
          </cell>
          <cell r="I42" t="str">
            <v>Règle Th-U; fasc2 2.2.3.4. p5</v>
          </cell>
          <cell r="L42">
            <v>0.95</v>
          </cell>
          <cell r="M42">
            <v>0.67</v>
          </cell>
        </row>
        <row r="43">
          <cell r="B43" t="str">
            <v>Béton d'argile expansée ou de schiste expansé / Bétons caverneux et semi-caverneux avec sable léger, sans sable de rivière</v>
          </cell>
          <cell r="C43" t="str">
            <v>800 &lt; ρ ≤ 1 000</v>
          </cell>
          <cell r="D43">
            <v>0.33</v>
          </cell>
          <cell r="E43">
            <v>1000</v>
          </cell>
          <cell r="F43">
            <v>6</v>
          </cell>
          <cell r="G43">
            <v>4</v>
          </cell>
          <cell r="H43">
            <v>0.33</v>
          </cell>
          <cell r="I43" t="str">
            <v>Règle Th-U; fasc2 2.2.3.4. p5</v>
          </cell>
          <cell r="L43">
            <v>1</v>
          </cell>
          <cell r="M43">
            <v>0.69</v>
          </cell>
        </row>
        <row r="44">
          <cell r="B44" t="str">
            <v>Béton d'argile expansée ou de schiste expansé / Bétons caverneux et semi-caverneux sans sable et faible dosage ciment (1)</v>
          </cell>
          <cell r="C44" t="str">
            <v>600 &lt; ρ ≤ 800</v>
          </cell>
          <cell r="D44">
            <v>0.25</v>
          </cell>
          <cell r="E44">
            <v>1000</v>
          </cell>
          <cell r="F44">
            <v>6</v>
          </cell>
          <cell r="G44">
            <v>4</v>
          </cell>
          <cell r="H44">
            <v>0.25</v>
          </cell>
          <cell r="I44" t="str">
            <v>Règle Th-U; fasc2 2.2.3.4. p5</v>
          </cell>
          <cell r="L44">
            <v>1.05</v>
          </cell>
          <cell r="M44">
            <v>0.72</v>
          </cell>
        </row>
        <row r="45">
          <cell r="B45" t="str">
            <v>Béton d'argile expansée ou de schiste expansé / Bétons caverneux et semi-caverneux sans sable et faible dosage ciment (2)</v>
          </cell>
          <cell r="C45" t="str">
            <v>ρ ≤ 600</v>
          </cell>
          <cell r="D45">
            <v>0.2</v>
          </cell>
          <cell r="E45">
            <v>1000</v>
          </cell>
          <cell r="F45">
            <v>6</v>
          </cell>
          <cell r="G45">
            <v>4</v>
          </cell>
          <cell r="H45">
            <v>0.2</v>
          </cell>
          <cell r="I45" t="str">
            <v>Règle Th-U; fasc2 2.2.3.4. p5</v>
          </cell>
          <cell r="L45">
            <v>1.1000000000000001</v>
          </cell>
          <cell r="M45">
            <v>0.74</v>
          </cell>
        </row>
        <row r="46">
          <cell r="B46" t="str">
            <v>Bétons de granulats très légers / Bétons de perlite ou de vermiculite grade 3 dosage 3/1</v>
          </cell>
          <cell r="C46" t="str">
            <v>600 &lt; ρ ≤ 800</v>
          </cell>
          <cell r="D46">
            <v>0.31</v>
          </cell>
          <cell r="E46">
            <v>1000</v>
          </cell>
          <cell r="F46">
            <v>15</v>
          </cell>
          <cell r="G46">
            <v>10</v>
          </cell>
          <cell r="H46">
            <v>0.31</v>
          </cell>
          <cell r="I46" t="str">
            <v>Règle Th-U; fasc2 2.2.4.1. p5</v>
          </cell>
          <cell r="L46">
            <v>1.1499999999999999</v>
          </cell>
          <cell r="M46">
            <v>0.77</v>
          </cell>
        </row>
        <row r="47">
          <cell r="B47" t="str">
            <v>Bétons de granulats très légers / Bétons de perlite ou de vermiculite grade 3 dosage 6/1</v>
          </cell>
          <cell r="C47" t="str">
            <v>400 ≤ ρ ≤ 600</v>
          </cell>
          <cell r="D47">
            <v>0.24</v>
          </cell>
          <cell r="E47">
            <v>1000</v>
          </cell>
          <cell r="F47">
            <v>15</v>
          </cell>
          <cell r="G47">
            <v>10</v>
          </cell>
          <cell r="H47">
            <v>0.24</v>
          </cell>
          <cell r="I47" t="str">
            <v>Règle Th-U; fasc2 2.2.4.1. p5</v>
          </cell>
          <cell r="L47">
            <v>1.2</v>
          </cell>
          <cell r="M47">
            <v>0.79</v>
          </cell>
        </row>
        <row r="48">
          <cell r="B48" t="str">
            <v>Bétons de granulats très légers / Plaques de béton de vermiculite fabriquées en usine</v>
          </cell>
          <cell r="C48" t="str">
            <v>400 ≤ ρ ≤ 600</v>
          </cell>
          <cell r="D48">
            <v>0.19</v>
          </cell>
          <cell r="E48">
            <v>1000</v>
          </cell>
          <cell r="F48">
            <v>15</v>
          </cell>
          <cell r="G48">
            <v>10</v>
          </cell>
          <cell r="H48">
            <v>0.19</v>
          </cell>
          <cell r="I48" t="str">
            <v>Règle Th-U; fasc2 2.2.4.2. p5</v>
          </cell>
          <cell r="L48">
            <v>1.25</v>
          </cell>
          <cell r="M48">
            <v>0.81</v>
          </cell>
        </row>
        <row r="49">
          <cell r="B49" t="str">
            <v>Bétons cellulaires traités à l'autoclave ρ nominal = 800</v>
          </cell>
          <cell r="C49" t="str">
            <v>765 &lt; ρ ≤ 825</v>
          </cell>
          <cell r="D49">
            <v>0.28999999999999998</v>
          </cell>
          <cell r="E49">
            <v>1000</v>
          </cell>
          <cell r="F49">
            <v>10</v>
          </cell>
          <cell r="G49">
            <v>6</v>
          </cell>
          <cell r="H49">
            <v>0.28999999999999998</v>
          </cell>
          <cell r="I49" t="str">
            <v>Règle Th-U; fasc2 2.2.5. p5</v>
          </cell>
          <cell r="L49">
            <v>1.3</v>
          </cell>
          <cell r="M49">
            <v>0.83</v>
          </cell>
        </row>
        <row r="50">
          <cell r="B50" t="str">
            <v>Bétons cellulaires traités à l'autoclave ρ nominal = 750</v>
          </cell>
          <cell r="C50" t="str">
            <v>715 &lt; ρ ≤ 775</v>
          </cell>
          <cell r="D50">
            <v>0.27</v>
          </cell>
          <cell r="E50">
            <v>1000</v>
          </cell>
          <cell r="F50">
            <v>10</v>
          </cell>
          <cell r="G50">
            <v>6</v>
          </cell>
          <cell r="H50">
            <v>0.27</v>
          </cell>
          <cell r="I50" t="str">
            <v>Règle Th-U; fasc2 2.2.5. p5</v>
          </cell>
          <cell r="L50">
            <v>1.35</v>
          </cell>
          <cell r="M50">
            <v>0.85</v>
          </cell>
        </row>
        <row r="51">
          <cell r="B51" t="str">
            <v>Bétons cellulaires traités à l'autoclave ρ nominal = 700</v>
          </cell>
          <cell r="C51" t="str">
            <v>665 &lt; ρ ≤ 725</v>
          </cell>
          <cell r="D51">
            <v>0.25</v>
          </cell>
          <cell r="E51">
            <v>1000</v>
          </cell>
          <cell r="F51">
            <v>10</v>
          </cell>
          <cell r="G51">
            <v>6</v>
          </cell>
          <cell r="H51">
            <v>0.25</v>
          </cell>
          <cell r="I51" t="str">
            <v>Règle Th-U; fasc2 2.2.5. p5</v>
          </cell>
          <cell r="L51">
            <v>1.4</v>
          </cell>
          <cell r="M51">
            <v>0.88</v>
          </cell>
        </row>
        <row r="52">
          <cell r="B52" t="str">
            <v>Bétons cellulaires traités à l'autoclave ρ nominal = 650</v>
          </cell>
          <cell r="C52" t="str">
            <v>615 &lt; ρ ≤ 675</v>
          </cell>
          <cell r="D52">
            <v>0.23</v>
          </cell>
          <cell r="E52">
            <v>1000</v>
          </cell>
          <cell r="F52">
            <v>10</v>
          </cell>
          <cell r="G52">
            <v>6</v>
          </cell>
          <cell r="H52">
            <v>0.23</v>
          </cell>
          <cell r="I52" t="str">
            <v>Règle Th-U; fasc2 2.2.5. p5</v>
          </cell>
          <cell r="L52">
            <v>1.45</v>
          </cell>
          <cell r="M52">
            <v>0.9</v>
          </cell>
        </row>
        <row r="53">
          <cell r="B53" t="str">
            <v>Bétons cellulaires traités à l'autoclave ρ nominal = 600</v>
          </cell>
          <cell r="C53" t="str">
            <v>565 &lt; ρ ≤ 625</v>
          </cell>
          <cell r="D53">
            <v>0.21</v>
          </cell>
          <cell r="E53">
            <v>1000</v>
          </cell>
          <cell r="F53">
            <v>10</v>
          </cell>
          <cell r="G53">
            <v>6</v>
          </cell>
          <cell r="H53">
            <v>0.21</v>
          </cell>
          <cell r="I53" t="str">
            <v>Règle Th-U; fasc2 2.2.5. p5</v>
          </cell>
          <cell r="L53">
            <v>1.5</v>
          </cell>
          <cell r="M53">
            <v>0.92</v>
          </cell>
        </row>
        <row r="54">
          <cell r="B54" t="str">
            <v>Bétons cellulaires traités à l'autoclave ρ nominal = 550</v>
          </cell>
          <cell r="C54" t="str">
            <v>515 &lt; ρ ≤ 575</v>
          </cell>
          <cell r="D54">
            <v>0.19</v>
          </cell>
          <cell r="E54">
            <v>1000</v>
          </cell>
          <cell r="F54">
            <v>10</v>
          </cell>
          <cell r="G54">
            <v>6</v>
          </cell>
          <cell r="H54">
            <v>0.19</v>
          </cell>
          <cell r="I54" t="str">
            <v>Règle Th-U; fasc2 2.2.5. p5</v>
          </cell>
          <cell r="L54">
            <v>1.6</v>
          </cell>
          <cell r="M54">
            <v>0.96</v>
          </cell>
        </row>
        <row r="55">
          <cell r="B55" t="str">
            <v>Bétons cellulaires traités à l'autoclave ρ nominal = 500</v>
          </cell>
          <cell r="C55" t="str">
            <v>465 &lt; ρ ≤ 525</v>
          </cell>
          <cell r="D55">
            <v>0.17499999999999999</v>
          </cell>
          <cell r="E55">
            <v>1000</v>
          </cell>
          <cell r="F55">
            <v>10</v>
          </cell>
          <cell r="G55">
            <v>6</v>
          </cell>
          <cell r="H55">
            <v>0.17499999999999999</v>
          </cell>
          <cell r="I55" t="str">
            <v>Règle Th-U; fasc2 2.2.5. p5</v>
          </cell>
          <cell r="L55">
            <v>1.7</v>
          </cell>
          <cell r="M55">
            <v>0.99</v>
          </cell>
        </row>
        <row r="56">
          <cell r="B56" t="str">
            <v>Bétons cellulaires traités à l'autoclave ρ nominal = 450</v>
          </cell>
          <cell r="C56" t="str">
            <v>415 &lt; ρ ≤ 475</v>
          </cell>
          <cell r="D56">
            <v>0.16</v>
          </cell>
          <cell r="E56">
            <v>1000</v>
          </cell>
          <cell r="F56">
            <v>10</v>
          </cell>
          <cell r="G56">
            <v>6</v>
          </cell>
          <cell r="H56">
            <v>0.16</v>
          </cell>
          <cell r="I56" t="str">
            <v>Règle Th-U; fasc2 2.2.5. p5</v>
          </cell>
          <cell r="L56">
            <v>1.75</v>
          </cell>
          <cell r="M56">
            <v>1.01</v>
          </cell>
        </row>
        <row r="57">
          <cell r="B57" t="str">
            <v>Bétons cellulaires traités à l'autoclave ρ nominal = 400</v>
          </cell>
          <cell r="C57" t="str">
            <v>365 &lt; ρ ≤ 425</v>
          </cell>
          <cell r="D57">
            <v>0.14499999999999999</v>
          </cell>
          <cell r="E57">
            <v>1000</v>
          </cell>
          <cell r="F57">
            <v>10</v>
          </cell>
          <cell r="G57">
            <v>6</v>
          </cell>
          <cell r="H57">
            <v>0.14499999999999999</v>
          </cell>
          <cell r="I57" t="str">
            <v>Règle Th-U; fasc2 2.2.5. p5</v>
          </cell>
          <cell r="L57">
            <v>1.8</v>
          </cell>
          <cell r="M57">
            <v>1.03</v>
          </cell>
        </row>
        <row r="58">
          <cell r="B58" t="str">
            <v>Bétons de bois / Béton de copeau de bois</v>
          </cell>
          <cell r="C58" t="str">
            <v>450 ≤ ρ ≤ 650</v>
          </cell>
          <cell r="D58">
            <v>0.16</v>
          </cell>
          <cell r="E58">
            <v>1000</v>
          </cell>
          <cell r="F58">
            <v>15</v>
          </cell>
          <cell r="G58">
            <v>10</v>
          </cell>
          <cell r="H58">
            <v>0.16</v>
          </cell>
          <cell r="I58" t="str">
            <v>Règle Th-U; fasc2 2.2.6.1. p5</v>
          </cell>
          <cell r="L58">
            <v>1.85</v>
          </cell>
          <cell r="M58">
            <v>1.0449999999999999</v>
          </cell>
        </row>
        <row r="59">
          <cell r="B59" t="str">
            <v>Bétons de bois / Panneaux de laine de bois (fibbragglo) en béton de copeaux de bois (1)</v>
          </cell>
          <cell r="C59" t="str">
            <v>100 ≤ ρ ≤ 200</v>
          </cell>
          <cell r="D59">
            <v>0.1</v>
          </cell>
          <cell r="E59">
            <v>1000</v>
          </cell>
          <cell r="H59">
            <v>0.1</v>
          </cell>
          <cell r="I59" t="str">
            <v>Règle Th-U; fasc2 2.2.6.3. p5</v>
          </cell>
          <cell r="L59">
            <v>1.9</v>
          </cell>
          <cell r="M59">
            <v>1.06</v>
          </cell>
        </row>
        <row r="60">
          <cell r="B60" t="str">
            <v>Bétons de bois / Panneaux de laine de bois (fibbragglo) en béton de copeaux de bois (2)</v>
          </cell>
          <cell r="C60" t="str">
            <v>200 ≤ ρ ≤ 600</v>
          </cell>
          <cell r="D60">
            <v>0.2</v>
          </cell>
          <cell r="E60">
            <v>1000</v>
          </cell>
          <cell r="H60">
            <v>0.2</v>
          </cell>
          <cell r="I60" t="str">
            <v>Règle Th-U; fasc2 2.2.6.3. p5</v>
          </cell>
          <cell r="L60">
            <v>1.95</v>
          </cell>
          <cell r="M60">
            <v>1.08</v>
          </cell>
        </row>
        <row r="61">
          <cell r="B61" t="str">
            <v>Plâtres sans granulats "gaché serré " ou "très serrés" (1)</v>
          </cell>
          <cell r="C61" t="str">
            <v>1 200 &lt; ρ ≤1 500</v>
          </cell>
          <cell r="D61">
            <v>0.56000000000000005</v>
          </cell>
          <cell r="E61">
            <v>1000</v>
          </cell>
          <cell r="F61">
            <v>10</v>
          </cell>
          <cell r="G61">
            <v>4</v>
          </cell>
          <cell r="H61">
            <v>0.56000000000000005</v>
          </cell>
          <cell r="I61" t="str">
            <v>Règle Th-U; fasc2 2.3.1. p6</v>
          </cell>
          <cell r="L61">
            <v>2</v>
          </cell>
          <cell r="M61">
            <v>1.1000000000000001</v>
          </cell>
        </row>
        <row r="62">
          <cell r="B62" t="str">
            <v>Plâtres sans granulats "gaché serré " ou "très serrés" (2)</v>
          </cell>
          <cell r="C62" t="str">
            <v>900 &lt; ρ ≤ 1 200</v>
          </cell>
          <cell r="D62">
            <v>0.43</v>
          </cell>
          <cell r="E62">
            <v>1000</v>
          </cell>
          <cell r="F62">
            <v>10</v>
          </cell>
          <cell r="G62">
            <v>4</v>
          </cell>
          <cell r="H62">
            <v>0.43</v>
          </cell>
          <cell r="I62" t="str">
            <v>Règle Th-U; fasc2 2.3.1. p6</v>
          </cell>
          <cell r="L62">
            <v>2.1</v>
          </cell>
          <cell r="M62">
            <v>1.1299999999999999</v>
          </cell>
        </row>
        <row r="63">
          <cell r="B63" t="str">
            <v>Plâtres sans granulats "gaché serré " ou "très serrés" (3)</v>
          </cell>
          <cell r="C63" t="str">
            <v>600 ≤ ρ ≤ 900</v>
          </cell>
          <cell r="D63">
            <v>0.3</v>
          </cell>
          <cell r="E63">
            <v>1000</v>
          </cell>
          <cell r="F63">
            <v>10</v>
          </cell>
          <cell r="G63">
            <v>4</v>
          </cell>
          <cell r="H63">
            <v>0.3</v>
          </cell>
          <cell r="I63" t="str">
            <v>Règle Th-U; fasc2 2.3.1. p6</v>
          </cell>
          <cell r="L63">
            <v>2.2000000000000002</v>
          </cell>
          <cell r="M63">
            <v>1.1599999999999999</v>
          </cell>
        </row>
        <row r="64">
          <cell r="B64" t="str">
            <v>Plâtres sans granulats "gaché serré " ou "très serrés" (4)</v>
          </cell>
          <cell r="C64" t="str">
            <v>ρ ≤ 600</v>
          </cell>
          <cell r="D64">
            <v>0.18</v>
          </cell>
          <cell r="E64">
            <v>1000</v>
          </cell>
          <cell r="F64">
            <v>10</v>
          </cell>
          <cell r="G64">
            <v>4</v>
          </cell>
          <cell r="H64">
            <v>0.18</v>
          </cell>
          <cell r="I64" t="str">
            <v>Règle Th-U; fasc2 2.3.1. p6</v>
          </cell>
          <cell r="L64">
            <v>2.2999999999999998</v>
          </cell>
          <cell r="M64">
            <v>1.19</v>
          </cell>
        </row>
        <row r="65">
          <cell r="B65" t="str">
            <v>Plâtres sans granulats courant + enduit intérieur(PFC) ou plâtre gros construction (1)</v>
          </cell>
          <cell r="C65" t="str">
            <v>1 000 ≤ ρ ≤ 1 300</v>
          </cell>
          <cell r="D65">
            <v>0.56999999999999995</v>
          </cell>
          <cell r="E65">
            <v>1000</v>
          </cell>
          <cell r="F65">
            <v>10</v>
          </cell>
          <cell r="G65">
            <v>6</v>
          </cell>
          <cell r="H65">
            <v>0.56999999999999995</v>
          </cell>
          <cell r="I65" t="str">
            <v>Règle Th-U; fasc2 2.3.1. p6</v>
          </cell>
          <cell r="L65">
            <v>2.4</v>
          </cell>
          <cell r="M65">
            <v>1.22</v>
          </cell>
        </row>
        <row r="66">
          <cell r="B66" t="str">
            <v>Plâtres sans granulats courant + enduit intérieur(PFC) ou plâtre gros construction (2)</v>
          </cell>
          <cell r="C66" t="str">
            <v>ρ ≤ 1 000</v>
          </cell>
          <cell r="D66">
            <v>0.4</v>
          </cell>
          <cell r="E66">
            <v>1000</v>
          </cell>
          <cell r="F66">
            <v>10</v>
          </cell>
          <cell r="G66">
            <v>6</v>
          </cell>
          <cell r="H66">
            <v>0.4</v>
          </cell>
          <cell r="I66" t="str">
            <v>Règle Th-U; fasc2 2.3.1. p6</v>
          </cell>
          <cell r="L66">
            <v>2.5</v>
          </cell>
          <cell r="M66">
            <v>1.25</v>
          </cell>
        </row>
        <row r="67">
          <cell r="B67" t="str">
            <v>Plâtres sans granulats + enduit intérieur à base de plâtre et sable</v>
          </cell>
          <cell r="C67" t="str">
            <v>ρ ≤ 1 600</v>
          </cell>
          <cell r="D67">
            <v>0.8</v>
          </cell>
          <cell r="E67">
            <v>1000</v>
          </cell>
          <cell r="F67">
            <v>10</v>
          </cell>
          <cell r="G67">
            <v>6</v>
          </cell>
          <cell r="H67">
            <v>0.8</v>
          </cell>
          <cell r="I67" t="str">
            <v>Règle Th-U; fasc2 2.3.1. p6</v>
          </cell>
          <cell r="L67">
            <v>2.6</v>
          </cell>
          <cell r="M67">
            <v>1.28</v>
          </cell>
        </row>
        <row r="68">
          <cell r="B68" t="str">
            <v>Plâtres / Plaques de Plâtres sans granulats à parement carton ou préfabriqués lisses</v>
          </cell>
          <cell r="C68" t="str">
            <v>750 ≤ ρ ≤ 900</v>
          </cell>
          <cell r="D68">
            <v>0.25</v>
          </cell>
          <cell r="E68">
            <v>1000</v>
          </cell>
          <cell r="F68">
            <v>10</v>
          </cell>
          <cell r="G68">
            <v>4</v>
          </cell>
          <cell r="H68">
            <v>0.25</v>
          </cell>
          <cell r="I68" t="str">
            <v>Règle Th-U; fasc2 2.3.1. p6</v>
          </cell>
          <cell r="L68">
            <v>2.6</v>
          </cell>
          <cell r="M68">
            <v>1.32</v>
          </cell>
        </row>
        <row r="69">
          <cell r="B69" t="str">
            <v>Plâtres avec granulats légers ou fibres minérales / Plaques de Plâtres avec granulats à parement carton "feu"/ fibres minérales</v>
          </cell>
          <cell r="C69" t="str">
            <v>800 ≤ ρ ≤ 1 000</v>
          </cell>
          <cell r="D69">
            <v>0.25</v>
          </cell>
          <cell r="E69">
            <v>1000</v>
          </cell>
          <cell r="F69">
            <v>10</v>
          </cell>
          <cell r="G69">
            <v>4</v>
          </cell>
          <cell r="H69">
            <v>0.25</v>
          </cell>
          <cell r="I69" t="str">
            <v>Règle Th-U; fasc2 2.3.2. p6</v>
          </cell>
          <cell r="L69">
            <v>2.8</v>
          </cell>
          <cell r="M69">
            <v>1.36</v>
          </cell>
        </row>
        <row r="70">
          <cell r="B70" t="str">
            <v>Plâtres avec granulats légers ou fibres minérales / Plâtre d'enduit avec perlite tout venant ou vermiculite 1/1</v>
          </cell>
          <cell r="C70" t="str">
            <v>600 ≤ ρ ≤ 900</v>
          </cell>
          <cell r="D70">
            <v>0.3</v>
          </cell>
          <cell r="E70">
            <v>1000</v>
          </cell>
          <cell r="F70">
            <v>10</v>
          </cell>
          <cell r="G70">
            <v>6</v>
          </cell>
          <cell r="H70">
            <v>0.3</v>
          </cell>
          <cell r="I70" t="str">
            <v>Règle Th-U; fasc2 2.3.2. p6</v>
          </cell>
          <cell r="L70">
            <v>2.9</v>
          </cell>
          <cell r="M70">
            <v>1.375</v>
          </cell>
        </row>
        <row r="71">
          <cell r="B71" t="str">
            <v>Plâtres avec granulats légers ou fibres minérales / Plâtre d'enduit avec perlite tout venant ou vermiculite 2/1</v>
          </cell>
          <cell r="C71" t="str">
            <v>500 ≤ ρ ≤ 600</v>
          </cell>
          <cell r="D71">
            <v>0.18</v>
          </cell>
          <cell r="E71">
            <v>1000</v>
          </cell>
          <cell r="F71">
            <v>10</v>
          </cell>
          <cell r="G71">
            <v>6</v>
          </cell>
          <cell r="H71">
            <v>0.18</v>
          </cell>
          <cell r="I71" t="str">
            <v>Règle Th-U; fasc2 2.3.2. p6</v>
          </cell>
          <cell r="L71">
            <v>3</v>
          </cell>
          <cell r="M71">
            <v>1.39</v>
          </cell>
        </row>
        <row r="72">
          <cell r="B72" t="str">
            <v>Terre cuite ρ nominal = 2400</v>
          </cell>
          <cell r="C72" t="str">
            <v>2 300 &lt; ρ ≤ 2 400</v>
          </cell>
          <cell r="D72">
            <v>1.04</v>
          </cell>
          <cell r="E72">
            <v>1000</v>
          </cell>
          <cell r="F72">
            <v>16</v>
          </cell>
          <cell r="G72">
            <v>10</v>
          </cell>
          <cell r="H72">
            <v>1.04</v>
          </cell>
          <cell r="I72" t="str">
            <v>Règle Th-U; fasc2 2.4. p6</v>
          </cell>
          <cell r="L72">
            <v>3.1</v>
          </cell>
          <cell r="M72">
            <v>1.415</v>
          </cell>
        </row>
        <row r="73">
          <cell r="B73" t="str">
            <v>Terre cuite ρ nominal = 2300</v>
          </cell>
          <cell r="C73" t="str">
            <v>2 200 &lt; ρ ≤ 2 300</v>
          </cell>
          <cell r="D73">
            <v>0.98</v>
          </cell>
          <cell r="E73">
            <v>1000</v>
          </cell>
          <cell r="F73">
            <v>16</v>
          </cell>
          <cell r="G73">
            <v>10</v>
          </cell>
          <cell r="H73">
            <v>0.98</v>
          </cell>
          <cell r="I73" t="str">
            <v>Règle Th-U; fasc2 2.4. p6</v>
          </cell>
          <cell r="L73">
            <v>3.2</v>
          </cell>
          <cell r="M73">
            <v>1.44</v>
          </cell>
        </row>
        <row r="74">
          <cell r="B74" t="str">
            <v>Terre cuite ρ nominal = 2200</v>
          </cell>
          <cell r="C74" t="str">
            <v>2 100 &lt; ρ ≤ 2 200</v>
          </cell>
          <cell r="D74">
            <v>0.92</v>
          </cell>
          <cell r="E74">
            <v>1000</v>
          </cell>
          <cell r="F74">
            <v>16</v>
          </cell>
          <cell r="G74">
            <v>10</v>
          </cell>
          <cell r="H74">
            <v>0.92</v>
          </cell>
          <cell r="I74" t="str">
            <v>Règle Th-U; fasc2 2.4. p6</v>
          </cell>
          <cell r="L74">
            <v>3.3</v>
          </cell>
          <cell r="M74">
            <v>1.46</v>
          </cell>
        </row>
        <row r="75">
          <cell r="B75" t="str">
            <v>Terre cuite ρ nominal = 2100</v>
          </cell>
          <cell r="C75" t="str">
            <v>2 000 &lt; ρ ≤ 2 100</v>
          </cell>
          <cell r="D75">
            <v>0.85</v>
          </cell>
          <cell r="E75">
            <v>1000</v>
          </cell>
          <cell r="F75">
            <v>16</v>
          </cell>
          <cell r="G75">
            <v>10</v>
          </cell>
          <cell r="H75">
            <v>0.85</v>
          </cell>
          <cell r="I75" t="str">
            <v>Règle Th-U; fasc2 2.4. p6</v>
          </cell>
          <cell r="L75">
            <v>3.4</v>
          </cell>
          <cell r="M75">
            <v>1.48</v>
          </cell>
        </row>
        <row r="76">
          <cell r="B76" t="str">
            <v>Terre cuite ρ nominal = 2000</v>
          </cell>
          <cell r="C76" t="str">
            <v>1 900 &lt; ρ ≤ 2 000</v>
          </cell>
          <cell r="D76">
            <v>0.79</v>
          </cell>
          <cell r="E76">
            <v>1000</v>
          </cell>
          <cell r="F76">
            <v>16</v>
          </cell>
          <cell r="G76">
            <v>10</v>
          </cell>
          <cell r="H76">
            <v>0.79</v>
          </cell>
          <cell r="I76" t="str">
            <v>Règle Th-U; fasc2 2.4. p6</v>
          </cell>
          <cell r="L76">
            <v>3.5</v>
          </cell>
          <cell r="M76">
            <v>1.5049999999999999</v>
          </cell>
        </row>
        <row r="77">
          <cell r="B77" t="str">
            <v>Terre cuite ρ nominal = 1900</v>
          </cell>
          <cell r="C77" t="str">
            <v>1 800 &lt; ρ ≤ 1 900</v>
          </cell>
          <cell r="D77">
            <v>0.74</v>
          </cell>
          <cell r="E77">
            <v>1000</v>
          </cell>
          <cell r="F77">
            <v>16</v>
          </cell>
          <cell r="G77">
            <v>10</v>
          </cell>
          <cell r="H77">
            <v>0.74</v>
          </cell>
          <cell r="I77" t="str">
            <v>Règle Th-U; fasc2 2.4. p6</v>
          </cell>
          <cell r="L77">
            <v>3.6</v>
          </cell>
          <cell r="M77">
            <v>1.53</v>
          </cell>
        </row>
        <row r="78">
          <cell r="B78" t="str">
            <v>Terre cuite ρ nominal = 1800</v>
          </cell>
          <cell r="C78" t="str">
            <v>1 700 &lt; ρ ≤ 1 800</v>
          </cell>
          <cell r="D78">
            <v>0.69</v>
          </cell>
          <cell r="E78">
            <v>1000</v>
          </cell>
          <cell r="F78">
            <v>16</v>
          </cell>
          <cell r="G78">
            <v>10</v>
          </cell>
          <cell r="H78">
            <v>0.69</v>
          </cell>
          <cell r="I78" t="str">
            <v>Règle Th-U; fasc2 2.4. p6</v>
          </cell>
          <cell r="L78">
            <v>3.7</v>
          </cell>
          <cell r="M78">
            <v>1.55</v>
          </cell>
        </row>
        <row r="79">
          <cell r="B79" t="str">
            <v>Terre cuite ρ nominal = 1700</v>
          </cell>
          <cell r="C79" t="str">
            <v>1 600 &lt; ρ ≤ 1 700</v>
          </cell>
          <cell r="D79">
            <v>0.64</v>
          </cell>
          <cell r="E79">
            <v>1000</v>
          </cell>
          <cell r="F79">
            <v>16</v>
          </cell>
          <cell r="G79">
            <v>10</v>
          </cell>
          <cell r="H79">
            <v>0.64</v>
          </cell>
          <cell r="I79" t="str">
            <v>Règle Th-U; fasc2 2.4. p6</v>
          </cell>
          <cell r="L79">
            <v>3.8</v>
          </cell>
          <cell r="M79">
            <v>1.57</v>
          </cell>
        </row>
        <row r="80">
          <cell r="B80" t="str">
            <v>Terre cuite ρ nominal = 1600</v>
          </cell>
          <cell r="C80" t="str">
            <v>1 500 &lt; ρ ≤ 1 600</v>
          </cell>
          <cell r="D80">
            <v>0.6</v>
          </cell>
          <cell r="E80">
            <v>1000</v>
          </cell>
          <cell r="F80">
            <v>16</v>
          </cell>
          <cell r="G80">
            <v>10</v>
          </cell>
          <cell r="H80">
            <v>0.6</v>
          </cell>
          <cell r="I80" t="str">
            <v>Règle Th-U; fasc2 2.4. p6</v>
          </cell>
          <cell r="L80">
            <v>3.9</v>
          </cell>
          <cell r="M80">
            <v>1.59</v>
          </cell>
        </row>
        <row r="81">
          <cell r="B81" t="str">
            <v>Terre cuite ρ nominal = 1500</v>
          </cell>
          <cell r="C81" t="str">
            <v>1 400 &lt; ρ ≤ 1 500</v>
          </cell>
          <cell r="D81">
            <v>0.55000000000000004</v>
          </cell>
          <cell r="E81">
            <v>1000</v>
          </cell>
          <cell r="F81">
            <v>16</v>
          </cell>
          <cell r="G81">
            <v>10</v>
          </cell>
          <cell r="H81">
            <v>0.55000000000000004</v>
          </cell>
          <cell r="I81" t="str">
            <v>Règle Th-U; fasc2 2.4. p6</v>
          </cell>
          <cell r="L81">
            <v>4</v>
          </cell>
          <cell r="M81">
            <v>1.61</v>
          </cell>
        </row>
        <row r="82">
          <cell r="B82" t="str">
            <v>Terre cuite ρ nominal = 1400</v>
          </cell>
          <cell r="C82" t="str">
            <v>1 300 &lt; ρ ≤ 1 400</v>
          </cell>
          <cell r="D82">
            <v>0.5</v>
          </cell>
          <cell r="E82">
            <v>1000</v>
          </cell>
          <cell r="F82">
            <v>16</v>
          </cell>
          <cell r="G82">
            <v>10</v>
          </cell>
          <cell r="H82">
            <v>0.5</v>
          </cell>
          <cell r="I82" t="str">
            <v>Règle Th-U; fasc2 2.4. p6</v>
          </cell>
          <cell r="L82">
            <v>4.0999999999999996</v>
          </cell>
          <cell r="M82">
            <v>1.63</v>
          </cell>
        </row>
        <row r="83">
          <cell r="B83" t="str">
            <v>Terre cuite ρ nominal = 1300</v>
          </cell>
          <cell r="C83" t="str">
            <v>1 200 &lt; ρ ≤ 1 300</v>
          </cell>
          <cell r="D83">
            <v>0.46</v>
          </cell>
          <cell r="E83">
            <v>1000</v>
          </cell>
          <cell r="F83">
            <v>16</v>
          </cell>
          <cell r="G83">
            <v>10</v>
          </cell>
          <cell r="H83">
            <v>0.46</v>
          </cell>
          <cell r="I83" t="str">
            <v>Règle Th-U; fasc2 2.4. p6</v>
          </cell>
          <cell r="L83">
            <v>4.2</v>
          </cell>
          <cell r="M83">
            <v>1.65</v>
          </cell>
        </row>
        <row r="84">
          <cell r="B84" t="str">
            <v>Terre cuite ρ nominal = 1200</v>
          </cell>
          <cell r="C84" t="str">
            <v>1 100 &lt; ρ ≤ 1 200</v>
          </cell>
          <cell r="D84">
            <v>0.41</v>
          </cell>
          <cell r="E84">
            <v>1000</v>
          </cell>
          <cell r="F84">
            <v>16</v>
          </cell>
          <cell r="G84">
            <v>10</v>
          </cell>
          <cell r="H84">
            <v>0.41</v>
          </cell>
          <cell r="I84" t="str">
            <v>Règle Th-U; fasc2 2.4. p6</v>
          </cell>
          <cell r="L84">
            <v>4.3</v>
          </cell>
          <cell r="M84">
            <v>1.665</v>
          </cell>
        </row>
        <row r="85">
          <cell r="B85" t="str">
            <v>Terre cuite ρ nominal = 1100</v>
          </cell>
          <cell r="C85" t="str">
            <v>1 000 &lt; ρ ≤ 1 100</v>
          </cell>
          <cell r="D85">
            <v>0.38</v>
          </cell>
          <cell r="E85">
            <v>1000</v>
          </cell>
          <cell r="F85">
            <v>16</v>
          </cell>
          <cell r="G85">
            <v>10</v>
          </cell>
          <cell r="H85">
            <v>0.38</v>
          </cell>
          <cell r="I85" t="str">
            <v>Règle Th-U; fasc2 2.4. p6</v>
          </cell>
          <cell r="L85">
            <v>4.4000000000000004</v>
          </cell>
          <cell r="M85">
            <v>1.68</v>
          </cell>
        </row>
        <row r="86">
          <cell r="B86" t="str">
            <v>Terre cuite ρ nominal = 1000</v>
          </cell>
          <cell r="C86" t="str">
            <v>ρ ≤ 1000</v>
          </cell>
          <cell r="D86">
            <v>0.34</v>
          </cell>
          <cell r="E86">
            <v>1000</v>
          </cell>
          <cell r="F86">
            <v>16</v>
          </cell>
          <cell r="G86">
            <v>10</v>
          </cell>
          <cell r="H86">
            <v>0.34</v>
          </cell>
          <cell r="I86" t="str">
            <v>Règle Th-U; fasc2 2.4. p6</v>
          </cell>
          <cell r="L86">
            <v>4.5</v>
          </cell>
          <cell r="M86">
            <v>1.7</v>
          </cell>
        </row>
        <row r="87">
          <cell r="B87" t="str">
            <v>Vegetaux / Bois / Feuillus très lourds ρn&gt;1000kg/m3</v>
          </cell>
          <cell r="C87" t="str">
            <v>ρ &gt; 870</v>
          </cell>
          <cell r="D87">
            <v>0.28999999999999998</v>
          </cell>
          <cell r="E87">
            <v>1600</v>
          </cell>
          <cell r="F87">
            <v>200</v>
          </cell>
          <cell r="G87">
            <v>50</v>
          </cell>
          <cell r="H87">
            <v>0.28999999999999998</v>
          </cell>
          <cell r="I87" t="str">
            <v>Règle Th-U; fasc2 2.5.1. p6</v>
          </cell>
          <cell r="L87">
            <v>4.5999999999999996</v>
          </cell>
          <cell r="M87">
            <v>1.72</v>
          </cell>
        </row>
        <row r="88">
          <cell r="B88" t="str">
            <v>Vegetaux / Bois / Feuillus lourds 865&lt; ρn≤1000kg/m3</v>
          </cell>
          <cell r="C88" t="str">
            <v>750 &lt; ρ ≤ 870</v>
          </cell>
          <cell r="D88">
            <v>0.23</v>
          </cell>
          <cell r="E88">
            <v>1600</v>
          </cell>
          <cell r="F88">
            <v>200</v>
          </cell>
          <cell r="G88">
            <v>50</v>
          </cell>
          <cell r="H88">
            <v>0.23</v>
          </cell>
          <cell r="I88" t="str">
            <v>Règle Th-U; fasc2 2.5.1. p6</v>
          </cell>
          <cell r="L88">
            <v>4.7</v>
          </cell>
          <cell r="M88">
            <v>1.74</v>
          </cell>
        </row>
        <row r="89">
          <cell r="B89" t="str">
            <v>Vegetaux / Bois / Feuillus mi-lourds 650&lt;ρn≤865kg/m3</v>
          </cell>
          <cell r="C89" t="str">
            <v>565 &lt; ρ ≤ 750</v>
          </cell>
          <cell r="D89">
            <v>0.18</v>
          </cell>
          <cell r="E89">
            <v>1600</v>
          </cell>
          <cell r="F89">
            <v>200</v>
          </cell>
          <cell r="G89">
            <v>50</v>
          </cell>
          <cell r="H89">
            <v>0.18</v>
          </cell>
          <cell r="I89" t="str">
            <v>Règle Th-U; fasc2 2.5.1. p6</v>
          </cell>
          <cell r="L89">
            <v>4.8</v>
          </cell>
          <cell r="M89">
            <v>1.76</v>
          </cell>
        </row>
        <row r="90">
          <cell r="B90" t="str">
            <v>Vegetaux / Bois / Feuillus légers 500&lt;ρn≤650kg/m3</v>
          </cell>
          <cell r="C90" t="str">
            <v>435 &lt; ρ ≤ 565</v>
          </cell>
          <cell r="D90">
            <v>0.15</v>
          </cell>
          <cell r="E90">
            <v>1600</v>
          </cell>
          <cell r="F90">
            <v>200</v>
          </cell>
          <cell r="G90">
            <v>50</v>
          </cell>
          <cell r="H90">
            <v>0.15</v>
          </cell>
          <cell r="I90" t="str">
            <v>Règle Th-U; fasc2 2.5.1. p6</v>
          </cell>
          <cell r="L90">
            <v>4.9000000000000004</v>
          </cell>
          <cell r="M90">
            <v>1.7749999999999999</v>
          </cell>
        </row>
        <row r="91">
          <cell r="B91" t="str">
            <v>Vegetaux / Bois / Feuillus très légers hors balsa 230&lt;ρn≤500kg/m3</v>
          </cell>
          <cell r="C91" t="str">
            <v>200 &lt; ρ ≤ 435</v>
          </cell>
          <cell r="D91">
            <v>0.13</v>
          </cell>
          <cell r="E91">
            <v>1600</v>
          </cell>
          <cell r="F91">
            <v>50</v>
          </cell>
          <cell r="G91">
            <v>20</v>
          </cell>
          <cell r="H91">
            <v>0.13</v>
          </cell>
          <cell r="I91" t="str">
            <v>Règle Th-U; fasc2 2.5.1. p6</v>
          </cell>
          <cell r="L91">
            <v>5</v>
          </cell>
          <cell r="M91">
            <v>1.79</v>
          </cell>
        </row>
        <row r="92">
          <cell r="B92" t="str">
            <v>Vegetaux / Bois / Balsa ρn≤230kg/m3</v>
          </cell>
          <cell r="C92" t="str">
            <v>ρ ≤ 200</v>
          </cell>
          <cell r="D92">
            <v>5.7000000000000002E-2</v>
          </cell>
          <cell r="E92">
            <v>1600</v>
          </cell>
          <cell r="F92">
            <v>50</v>
          </cell>
          <cell r="G92">
            <v>20</v>
          </cell>
          <cell r="H92">
            <v>5.7000000000000002E-2</v>
          </cell>
          <cell r="I92" t="str">
            <v>Règle Th-U; fasc2 2.5.1. p6</v>
          </cell>
          <cell r="L92">
            <v>5.0999999999999996</v>
          </cell>
          <cell r="M92">
            <v>1.81</v>
          </cell>
        </row>
        <row r="93">
          <cell r="B93" t="str">
            <v>Vegetaux / Bois / Résineux très lourds ρn&gt;700kg/m3</v>
          </cell>
          <cell r="C93" t="str">
            <v>ρ &gt; 610</v>
          </cell>
          <cell r="D93">
            <v>0.23</v>
          </cell>
          <cell r="E93">
            <v>1600</v>
          </cell>
          <cell r="F93">
            <v>50</v>
          </cell>
          <cell r="G93">
            <v>20</v>
          </cell>
          <cell r="H93">
            <v>0.23</v>
          </cell>
          <cell r="I93" t="str">
            <v>Règle Th-U; fasc2 2.5.1. p6</v>
          </cell>
          <cell r="L93">
            <v>5.2</v>
          </cell>
          <cell r="M93">
            <v>1.82</v>
          </cell>
        </row>
        <row r="94">
          <cell r="B94" t="str">
            <v>Vegetaux / Bois / Résineux lourds 600&lt;ρn≤700kg/m3</v>
          </cell>
          <cell r="C94" t="str">
            <v>520 &lt; ρ ≤ 610</v>
          </cell>
          <cell r="D94">
            <v>0.18</v>
          </cell>
          <cell r="E94">
            <v>1600</v>
          </cell>
          <cell r="F94">
            <v>50</v>
          </cell>
          <cell r="G94">
            <v>20</v>
          </cell>
          <cell r="H94">
            <v>0.18</v>
          </cell>
          <cell r="I94" t="str">
            <v>Règle Th-U; fasc2 2.5.1. p6</v>
          </cell>
          <cell r="L94">
            <v>5.3</v>
          </cell>
          <cell r="M94">
            <v>1.84</v>
          </cell>
        </row>
        <row r="95">
          <cell r="B95" t="str">
            <v>Vegetaux / Bois / Résineux mi-lourds 500&lt;ρn≤600kg/m3</v>
          </cell>
          <cell r="C95" t="str">
            <v>435 &lt; ρ ≤ 520</v>
          </cell>
          <cell r="D95">
            <v>0.15</v>
          </cell>
          <cell r="E95">
            <v>1600</v>
          </cell>
          <cell r="F95">
            <v>50</v>
          </cell>
          <cell r="G95">
            <v>20</v>
          </cell>
          <cell r="H95">
            <v>0.15</v>
          </cell>
          <cell r="I95" t="str">
            <v>Règle Th-U; fasc2 2.5.1. p6</v>
          </cell>
          <cell r="L95">
            <v>5.4</v>
          </cell>
          <cell r="M95">
            <v>1.86</v>
          </cell>
        </row>
        <row r="96">
          <cell r="B96" t="str">
            <v>Vegetaux / Bois / Résineux légers ρn≤500kg/m3</v>
          </cell>
          <cell r="C96" t="str">
            <v>ρ ≤ 435</v>
          </cell>
          <cell r="D96">
            <v>0.13</v>
          </cell>
          <cell r="E96">
            <v>1600</v>
          </cell>
          <cell r="F96">
            <v>50</v>
          </cell>
          <cell r="G96">
            <v>20</v>
          </cell>
          <cell r="H96">
            <v>0.13</v>
          </cell>
          <cell r="I96" t="str">
            <v>Règle Th-U; fasc2 2.5.1. p6</v>
          </cell>
          <cell r="L96">
            <v>5.5</v>
          </cell>
          <cell r="M96">
            <v>1.87</v>
          </cell>
        </row>
        <row r="97">
          <cell r="B97" t="str">
            <v xml:space="preserve">Panneaux à base de bois (NF EN 13986) / Panneaux contreplaqués NF EN 313-1 /313-2 ρ 850 à 1000kg/m3  </v>
          </cell>
          <cell r="C97" t="str">
            <v>750 &lt; ρ ≤ 900</v>
          </cell>
          <cell r="D97">
            <v>0.24</v>
          </cell>
          <cell r="E97">
            <v>1600</v>
          </cell>
          <cell r="F97">
            <v>250</v>
          </cell>
          <cell r="G97">
            <v>110</v>
          </cell>
          <cell r="H97">
            <v>0.24</v>
          </cell>
          <cell r="I97" t="str">
            <v>Règle Th-U; fasc2 2.5.2.1. p7</v>
          </cell>
          <cell r="L97">
            <v>5.6</v>
          </cell>
          <cell r="M97">
            <v>1.89</v>
          </cell>
        </row>
        <row r="98">
          <cell r="B98" t="str">
            <v>Panneaux à base de bois (NF EN 13986) / Panneaux contreplaqués NF EN 313-1 /313-2 ρ 700 à 850kg/m3</v>
          </cell>
          <cell r="C98" t="str">
            <v>600 &lt; ρ ≤ 750</v>
          </cell>
          <cell r="D98">
            <v>0.21</v>
          </cell>
          <cell r="E98">
            <v>1600</v>
          </cell>
          <cell r="F98">
            <v>250</v>
          </cell>
          <cell r="G98">
            <v>110</v>
          </cell>
          <cell r="H98">
            <v>0.21</v>
          </cell>
          <cell r="I98" t="str">
            <v>Règle Th-U; fasc2 2.5.2.1. p7</v>
          </cell>
          <cell r="L98">
            <v>5.7</v>
          </cell>
          <cell r="M98">
            <v>1.9</v>
          </cell>
        </row>
        <row r="99">
          <cell r="B99" t="str">
            <v>Panneaux à base de bois (NF EN 13986) / Panneaux contreplaqués NF EN 313-1 /313-2 ρ 600 à 700kg/m3</v>
          </cell>
          <cell r="C99" t="str">
            <v>500 &lt; ρ ≤ 600</v>
          </cell>
          <cell r="D99">
            <v>0.17</v>
          </cell>
          <cell r="E99">
            <v>1600</v>
          </cell>
          <cell r="F99">
            <v>220</v>
          </cell>
          <cell r="G99">
            <v>90</v>
          </cell>
          <cell r="H99">
            <v>0.17</v>
          </cell>
          <cell r="I99" t="str">
            <v>Règle Th-U; fasc2 2.5.2.1. p7</v>
          </cell>
          <cell r="L99">
            <v>5.8</v>
          </cell>
          <cell r="M99">
            <v>1.92</v>
          </cell>
        </row>
        <row r="100">
          <cell r="B100" t="str">
            <v>Panneaux à base de bois (NF EN 13986) / Panneaux contreplaqués NF EN 313-1 /313-2 ρ 500 à 600kg/m3</v>
          </cell>
          <cell r="C100" t="str">
            <v>450 &lt; ρ ≤ 500</v>
          </cell>
          <cell r="D100">
            <v>0.15</v>
          </cell>
          <cell r="E100">
            <v>1600</v>
          </cell>
          <cell r="F100">
            <v>200</v>
          </cell>
          <cell r="G100">
            <v>70</v>
          </cell>
          <cell r="H100">
            <v>0.15</v>
          </cell>
          <cell r="I100" t="str">
            <v>Règle Th-U; fasc2 2.5.2.1. p7</v>
          </cell>
          <cell r="L100">
            <v>5.9</v>
          </cell>
          <cell r="M100">
            <v>1.93</v>
          </cell>
        </row>
        <row r="101">
          <cell r="B101" t="str">
            <v>Panneaux à base de bois (NF EN 13986) / Panneaux contreplaqués NF EN 313-1 /313-2 ρ 400 à 500kg/m3</v>
          </cell>
          <cell r="C101" t="str">
            <v>350 &lt; ρ ≤ 450</v>
          </cell>
          <cell r="D101">
            <v>0.13</v>
          </cell>
          <cell r="E101">
            <v>1600</v>
          </cell>
          <cell r="F101">
            <v>200</v>
          </cell>
          <cell r="G101">
            <v>70</v>
          </cell>
          <cell r="H101">
            <v>0.13</v>
          </cell>
          <cell r="I101" t="str">
            <v>Règle Th-U; fasc2 2.5.2.1. p7</v>
          </cell>
          <cell r="L101">
            <v>6</v>
          </cell>
          <cell r="M101">
            <v>1.95</v>
          </cell>
        </row>
        <row r="102">
          <cell r="B102" t="str">
            <v>Panneaux à base de bois (NF EN 13986) / Panneaux contreplaqués NF EN 313-1 /313-2 ρ 300 à 400kg/m3</v>
          </cell>
          <cell r="C102" t="str">
            <v>250 &lt; ρ ≤ 350</v>
          </cell>
          <cell r="D102">
            <v>0.11</v>
          </cell>
          <cell r="E102">
            <v>1600</v>
          </cell>
          <cell r="F102">
            <v>200</v>
          </cell>
          <cell r="G102">
            <v>50</v>
          </cell>
          <cell r="H102">
            <v>0.11</v>
          </cell>
          <cell r="I102" t="str">
            <v>Règle Th-U; fasc2 2.5.2.1. p7</v>
          </cell>
          <cell r="L102">
            <v>6.1</v>
          </cell>
          <cell r="M102">
            <v>1.96</v>
          </cell>
        </row>
        <row r="103">
          <cell r="B103" t="str">
            <v>Panneaux à base de bois (NF EN 13986) / Panneaux contreplaqués NF EN 313-1 /313-2 ρ&lt;300kg/m3</v>
          </cell>
          <cell r="C103" t="str">
            <v>ρ ≤ 250</v>
          </cell>
          <cell r="D103">
            <v>0.09</v>
          </cell>
          <cell r="E103">
            <v>1600</v>
          </cell>
          <cell r="F103">
            <v>200</v>
          </cell>
          <cell r="G103">
            <v>50</v>
          </cell>
          <cell r="H103">
            <v>0.09</v>
          </cell>
          <cell r="I103" t="str">
            <v>Règle Th-U; fasc2 2.5.2.1. p7</v>
          </cell>
          <cell r="L103">
            <v>6.2</v>
          </cell>
          <cell r="M103">
            <v>1.97</v>
          </cell>
        </row>
        <row r="104">
          <cell r="B104" t="str">
            <v>Panneaux à lamelles longues et orientées (OSB) NF EN 300</v>
          </cell>
          <cell r="C104" t="str">
            <v>ρ ≤ 650</v>
          </cell>
          <cell r="D104">
            <v>0.13</v>
          </cell>
          <cell r="E104">
            <v>1700</v>
          </cell>
          <cell r="F104">
            <v>50</v>
          </cell>
          <cell r="G104">
            <v>30</v>
          </cell>
          <cell r="H104">
            <v>0.13</v>
          </cell>
          <cell r="I104" t="str">
            <v>Règle Th-U; fasc2 2.5.2.2. p7</v>
          </cell>
          <cell r="L104">
            <v>6.3</v>
          </cell>
          <cell r="M104">
            <v>1.9850000000000001</v>
          </cell>
        </row>
        <row r="105">
          <cell r="B105" t="str">
            <v>Panneaux de particules liées au ciment NF EN 634-1 / NF EN 634-2</v>
          </cell>
          <cell r="C105" t="str">
            <v>ρ ≤ 1 200</v>
          </cell>
          <cell r="D105">
            <v>0.23</v>
          </cell>
          <cell r="E105">
            <v>1500</v>
          </cell>
          <cell r="F105">
            <v>50</v>
          </cell>
          <cell r="G105">
            <v>30</v>
          </cell>
          <cell r="H105">
            <v>0.23</v>
          </cell>
          <cell r="I105" t="str">
            <v>Règle Th-U; fasc2 2.5.2.3. p7</v>
          </cell>
          <cell r="L105">
            <v>6.4</v>
          </cell>
          <cell r="M105">
            <v>2</v>
          </cell>
        </row>
        <row r="106">
          <cell r="B106" t="str">
            <v>Panneaux de particules NF EN 309 ρn 700 à 900kg/m3</v>
          </cell>
          <cell r="C106" t="str">
            <v>640 &lt; ρ ≤ 820</v>
          </cell>
          <cell r="D106">
            <v>0.18</v>
          </cell>
          <cell r="E106">
            <v>1700</v>
          </cell>
          <cell r="F106">
            <v>50</v>
          </cell>
          <cell r="G106">
            <v>20</v>
          </cell>
          <cell r="H106">
            <v>0.18</v>
          </cell>
          <cell r="I106" t="str">
            <v>Règle Th-U; fasc2 2.5.2.4. p7</v>
          </cell>
          <cell r="L106">
            <v>6.5</v>
          </cell>
          <cell r="M106">
            <v>2.0150000000000001</v>
          </cell>
        </row>
        <row r="107">
          <cell r="B107" t="str">
            <v>Panneaux de particules NF EN 309 ρn 500 à 700kg/m3</v>
          </cell>
          <cell r="C107" t="str">
            <v>450 &lt; ρ ≤ 640</v>
          </cell>
          <cell r="D107">
            <v>0.15</v>
          </cell>
          <cell r="E107">
            <v>1700</v>
          </cell>
          <cell r="F107">
            <v>50</v>
          </cell>
          <cell r="G107">
            <v>20</v>
          </cell>
          <cell r="H107">
            <v>0.15</v>
          </cell>
          <cell r="I107" t="str">
            <v>Règle Th-U; fasc2 2.5.2.4. p7</v>
          </cell>
          <cell r="L107">
            <v>6.6</v>
          </cell>
          <cell r="M107">
            <v>2.0299999999999998</v>
          </cell>
        </row>
        <row r="108">
          <cell r="B108" t="str">
            <v>Panneaux de particules NF EN 309 ρn 300 à 500kg/m3</v>
          </cell>
          <cell r="C108" t="str">
            <v>270 &lt; ρ ≤ 450</v>
          </cell>
          <cell r="D108">
            <v>0.13</v>
          </cell>
          <cell r="E108">
            <v>1700</v>
          </cell>
          <cell r="F108">
            <v>50</v>
          </cell>
          <cell r="G108">
            <v>20</v>
          </cell>
          <cell r="H108">
            <v>0.13</v>
          </cell>
          <cell r="I108" t="str">
            <v>Règle Th-U; fasc2 2.5.2.4. p7</v>
          </cell>
          <cell r="L108">
            <v>6.7</v>
          </cell>
          <cell r="M108">
            <v>2.04</v>
          </cell>
        </row>
        <row r="109">
          <cell r="B109" t="str">
            <v>Panneaux de particules NF EN 309 ρn 200 à 300kg/m3</v>
          </cell>
          <cell r="C109" t="str">
            <v>180 &lt; ρ ≤ 270</v>
          </cell>
          <cell r="D109">
            <v>0.1</v>
          </cell>
          <cell r="E109">
            <v>1700</v>
          </cell>
          <cell r="F109">
            <v>50</v>
          </cell>
          <cell r="G109">
            <v>20</v>
          </cell>
          <cell r="H109">
            <v>0.1</v>
          </cell>
          <cell r="I109" t="str">
            <v>Règle Th-U; fasc2 2.5.2.4. p7</v>
          </cell>
          <cell r="L109">
            <v>6.8</v>
          </cell>
          <cell r="M109">
            <v>2.0499999999999998</v>
          </cell>
        </row>
        <row r="110">
          <cell r="B110" t="str">
            <v>Panneaux de fibres NF EN 316 (1)</v>
          </cell>
          <cell r="C110" t="str">
            <v>750 &lt; ρ ≤ 1 000</v>
          </cell>
          <cell r="D110">
            <v>0.2</v>
          </cell>
          <cell r="E110">
            <v>1700</v>
          </cell>
          <cell r="F110">
            <v>50</v>
          </cell>
          <cell r="G110">
            <v>20</v>
          </cell>
          <cell r="H110">
            <v>0.2</v>
          </cell>
          <cell r="I110" t="str">
            <v>Règle Th-U; fasc2 2.5.2.5. p7</v>
          </cell>
          <cell r="L110">
            <v>6.9</v>
          </cell>
          <cell r="M110">
            <v>2.0649999999999999</v>
          </cell>
        </row>
        <row r="111">
          <cell r="B111" t="str">
            <v>Panneaux de fibres NF EN 316 (2)</v>
          </cell>
          <cell r="C111" t="str">
            <v>550 &lt; ρ ≤ 750</v>
          </cell>
          <cell r="D111">
            <v>0.18</v>
          </cell>
          <cell r="E111">
            <v>1700</v>
          </cell>
          <cell r="F111">
            <v>30</v>
          </cell>
          <cell r="G111">
            <v>20</v>
          </cell>
          <cell r="H111">
            <v>0.18</v>
          </cell>
          <cell r="I111" t="str">
            <v>Règle Th-U; fasc2 2.5.2.5. p7</v>
          </cell>
          <cell r="L111">
            <v>7</v>
          </cell>
          <cell r="M111">
            <v>2.08</v>
          </cell>
        </row>
        <row r="112">
          <cell r="B112" t="str">
            <v>Panneaux de fibres NF EN 316 (3)</v>
          </cell>
          <cell r="C112" t="str">
            <v>350 &lt; ρ ≤ 550</v>
          </cell>
          <cell r="D112">
            <v>0.14000000000000001</v>
          </cell>
          <cell r="E112">
            <v>1700</v>
          </cell>
          <cell r="F112">
            <v>20</v>
          </cell>
          <cell r="G112">
            <v>12</v>
          </cell>
          <cell r="H112">
            <v>0.14000000000000001</v>
          </cell>
          <cell r="I112" t="str">
            <v>Règle Th-U; fasc2 2.5.2.5. p7</v>
          </cell>
          <cell r="L112">
            <v>7.1</v>
          </cell>
          <cell r="M112">
            <v>2.0950000000000002</v>
          </cell>
        </row>
        <row r="113">
          <cell r="B113" t="str">
            <v>Panneaux de fibres NF EN 316 (4)</v>
          </cell>
          <cell r="C113" t="str">
            <v>200 &lt; ρ ≤ 350</v>
          </cell>
          <cell r="D113">
            <v>0.1</v>
          </cell>
          <cell r="E113">
            <v>1700</v>
          </cell>
          <cell r="F113">
            <v>10</v>
          </cell>
          <cell r="G113">
            <v>6</v>
          </cell>
          <cell r="H113">
            <v>0.1</v>
          </cell>
          <cell r="I113" t="str">
            <v>Règle Th-U; fasc2 2.5.2.5. p7</v>
          </cell>
          <cell r="L113">
            <v>7.2</v>
          </cell>
          <cell r="M113">
            <v>2.1</v>
          </cell>
        </row>
        <row r="114">
          <cell r="B114" t="str">
            <v>Panneaux de fibres NF EN 316 (5)</v>
          </cell>
          <cell r="C114" t="str">
            <v>ρ ≤ 200</v>
          </cell>
          <cell r="D114">
            <v>7.0000000000000007E-2</v>
          </cell>
          <cell r="E114">
            <v>1700</v>
          </cell>
          <cell r="F114">
            <v>5</v>
          </cell>
          <cell r="G114">
            <v>2</v>
          </cell>
          <cell r="H114">
            <v>7.0000000000000007E-2</v>
          </cell>
          <cell r="I114" t="str">
            <v>Règle Th-U; fasc2 2.5.2.5. p7</v>
          </cell>
          <cell r="L114">
            <v>7.3</v>
          </cell>
          <cell r="M114">
            <v>2.1150000000000002</v>
          </cell>
        </row>
        <row r="115">
          <cell r="B115" t="str">
            <v>Panneaux de laine de bois agglomérés NF EN 13168 (1)</v>
          </cell>
          <cell r="C115" t="str">
            <v>450 ≤ ρ ≤ 550</v>
          </cell>
          <cell r="D115">
            <v>0.11</v>
          </cell>
          <cell r="E115">
            <v>1700</v>
          </cell>
          <cell r="F115">
            <v>20</v>
          </cell>
          <cell r="G115">
            <v>12</v>
          </cell>
          <cell r="H115">
            <v>0.11</v>
          </cell>
          <cell r="I115" t="str">
            <v>Règle Th-U; fasc2 2.5.3. p7</v>
          </cell>
          <cell r="L115">
            <v>7.4</v>
          </cell>
          <cell r="M115">
            <v>2.13</v>
          </cell>
        </row>
        <row r="116">
          <cell r="B116" t="str">
            <v>Panneaux de laine de bois agglomérés NF EN 13168 (2)</v>
          </cell>
          <cell r="C116" t="str">
            <v>350 ≤ ρ ≤ 450</v>
          </cell>
          <cell r="D116">
            <v>0.1</v>
          </cell>
          <cell r="E116">
            <v>1700</v>
          </cell>
          <cell r="F116">
            <v>10</v>
          </cell>
          <cell r="G116">
            <v>5</v>
          </cell>
          <cell r="H116">
            <v>0.1</v>
          </cell>
          <cell r="I116" t="str">
            <v>Règle Th-U; fasc2 2.5.3. p7</v>
          </cell>
          <cell r="L116">
            <v>7.5</v>
          </cell>
          <cell r="M116">
            <v>2.14</v>
          </cell>
        </row>
        <row r="117">
          <cell r="B117" t="str">
            <v>Panneaux de laine de bois agglomérés NF EN 13168 (3)</v>
          </cell>
          <cell r="C117" t="str">
            <v>250 ≤ ρ ≤ 350</v>
          </cell>
          <cell r="D117">
            <v>0.08</v>
          </cell>
          <cell r="E117">
            <v>1700</v>
          </cell>
          <cell r="F117">
            <v>10</v>
          </cell>
          <cell r="G117">
            <v>5</v>
          </cell>
          <cell r="H117">
            <v>0.08</v>
          </cell>
          <cell r="I117" t="str">
            <v>Règle Th-U; fasc2 2.5.3. p7</v>
          </cell>
          <cell r="L117">
            <v>7.6</v>
          </cell>
          <cell r="M117">
            <v>2.15</v>
          </cell>
        </row>
        <row r="118">
          <cell r="B118" t="str">
            <v>Liège (comprimé, expansé pur, expansé aggloméré au brai…</v>
          </cell>
          <cell r="C118" t="str">
            <v>ρ ≤ 500</v>
          </cell>
          <cell r="D118">
            <v>0.1</v>
          </cell>
          <cell r="E118">
            <v>1560</v>
          </cell>
          <cell r="F118">
            <v>10</v>
          </cell>
          <cell r="G118">
            <v>5</v>
          </cell>
          <cell r="H118">
            <v>0.1</v>
          </cell>
          <cell r="I118" t="str">
            <v>Règle Th-U; fasc2 2.5.4. p7</v>
          </cell>
          <cell r="L118">
            <v>7.7</v>
          </cell>
          <cell r="M118">
            <v>2.16</v>
          </cell>
        </row>
        <row r="119">
          <cell r="B119" t="str">
            <v xml:space="preserve">Paille comprimée </v>
          </cell>
          <cell r="C119" t="str">
            <v>300 ≤ ρ ≤ 400</v>
          </cell>
          <cell r="D119">
            <v>0.12</v>
          </cell>
          <cell r="E119">
            <v>1400</v>
          </cell>
          <cell r="F119">
            <v>1</v>
          </cell>
          <cell r="G119">
            <v>1</v>
          </cell>
          <cell r="H119">
            <v>0.12</v>
          </cell>
          <cell r="I119" t="str">
            <v>Règle Th-U; fasc2 2.5.5. p7</v>
          </cell>
          <cell r="L119">
            <v>7.8</v>
          </cell>
          <cell r="M119">
            <v>2.17</v>
          </cell>
        </row>
        <row r="120">
          <cell r="B120" t="str">
            <v>Matériaux isolants manufacturés / Laines minérales / Laines de roche (1)</v>
          </cell>
          <cell r="C120" t="str">
            <v>15 ≤ ρ &lt; 25</v>
          </cell>
          <cell r="D120">
            <v>0.05</v>
          </cell>
          <cell r="E120">
            <v>1030</v>
          </cell>
          <cell r="F120">
            <v>1</v>
          </cell>
          <cell r="G120">
            <v>1</v>
          </cell>
          <cell r="H120">
            <v>0.05</v>
          </cell>
          <cell r="I120" t="str">
            <v>Règle Th-U; fasc2 2.6.2.1. p8</v>
          </cell>
          <cell r="L120">
            <v>7.9</v>
          </cell>
          <cell r="M120">
            <v>2.1850000000000001</v>
          </cell>
        </row>
        <row r="121">
          <cell r="B121" t="str">
            <v>Matériaux isolants manufacturés / Laines minérales / Laines de roche (2)</v>
          </cell>
          <cell r="C121" t="str">
            <v>25 ≤ ρ &lt; 40</v>
          </cell>
          <cell r="D121">
            <v>4.3999999999999997E-2</v>
          </cell>
          <cell r="E121">
            <v>1030</v>
          </cell>
          <cell r="F121">
            <v>1</v>
          </cell>
          <cell r="G121">
            <v>1</v>
          </cell>
          <cell r="H121">
            <v>4.3999999999999997E-2</v>
          </cell>
          <cell r="I121" t="str">
            <v>Règle Th-U; fasc2 2.6.2.1. p8</v>
          </cell>
          <cell r="L121">
            <v>8</v>
          </cell>
          <cell r="M121">
            <v>2.2000000000000002</v>
          </cell>
        </row>
        <row r="122">
          <cell r="B122" t="str">
            <v>Matériaux isolants manufacturés / Laines minérales / Laines de roche (3)</v>
          </cell>
          <cell r="C122" t="str">
            <v>40 ≤ ρ &lt; 100</v>
          </cell>
          <cell r="D122">
            <v>4.2000000000000003E-2</v>
          </cell>
          <cell r="E122">
            <v>1030</v>
          </cell>
          <cell r="F122">
            <v>1</v>
          </cell>
          <cell r="G122">
            <v>1</v>
          </cell>
          <cell r="H122">
            <v>4.2000000000000003E-2</v>
          </cell>
          <cell r="I122" t="str">
            <v>Règle Th-U; fasc2 2.6.2.1. p8</v>
          </cell>
          <cell r="L122">
            <v>8.1</v>
          </cell>
          <cell r="M122">
            <v>2.21</v>
          </cell>
        </row>
        <row r="123">
          <cell r="B123" t="str">
            <v>Matériaux isolants manufacturés / Laines minérales / Laines de roche (4)</v>
          </cell>
          <cell r="C123" t="str">
            <v>100 ≤ ρ &lt; 125</v>
          </cell>
          <cell r="D123">
            <v>4.3999999999999997E-2</v>
          </cell>
          <cell r="E123">
            <v>1030</v>
          </cell>
          <cell r="F123">
            <v>1</v>
          </cell>
          <cell r="G123">
            <v>1</v>
          </cell>
          <cell r="H123">
            <v>4.3999999999999997E-2</v>
          </cell>
          <cell r="I123" t="str">
            <v>Règle Th-U; fasc2 2.6.2.1. p8</v>
          </cell>
          <cell r="L123">
            <v>8.1999999999999993</v>
          </cell>
          <cell r="M123">
            <v>2.2200000000000002</v>
          </cell>
        </row>
        <row r="124">
          <cell r="B124" t="str">
            <v>Matériaux isolants manufacturés / Laines minérales / Laines de roche (5)</v>
          </cell>
          <cell r="C124" t="str">
            <v>125 ≤ ρ &lt; 150</v>
          </cell>
          <cell r="D124">
            <v>4.5999999999999999E-2</v>
          </cell>
          <cell r="E124">
            <v>1030</v>
          </cell>
          <cell r="F124">
            <v>1</v>
          </cell>
          <cell r="G124">
            <v>1</v>
          </cell>
          <cell r="H124">
            <v>4.5999999999999999E-2</v>
          </cell>
          <cell r="I124" t="str">
            <v>Règle Th-U; fasc2 2.6.2.1. p8</v>
          </cell>
          <cell r="L124">
            <v>8.3000000000000007</v>
          </cell>
          <cell r="M124">
            <v>2.23</v>
          </cell>
        </row>
        <row r="125">
          <cell r="B125" t="str">
            <v>Matériaux isolants manufacturés / Laines minérales / Laines de roche (6)</v>
          </cell>
          <cell r="C125" t="str">
            <v>150 ≤ ρ &lt; 175</v>
          </cell>
          <cell r="D125">
            <v>4.7E-2</v>
          </cell>
          <cell r="E125">
            <v>1030</v>
          </cell>
          <cell r="F125">
            <v>1</v>
          </cell>
          <cell r="G125">
            <v>1</v>
          </cell>
          <cell r="H125">
            <v>4.7E-2</v>
          </cell>
          <cell r="I125" t="str">
            <v>Règle Th-U; fasc2 2.6.2.1. p8</v>
          </cell>
          <cell r="L125">
            <v>8.4</v>
          </cell>
          <cell r="M125">
            <v>2.2400000000000002</v>
          </cell>
        </row>
        <row r="126">
          <cell r="B126" t="str">
            <v>Matériaux isolants manufacturés / Laines minérales / Laines de roche (7)</v>
          </cell>
          <cell r="C126" t="str">
            <v>175 ≤ ρ &lt; 200</v>
          </cell>
          <cell r="D126">
            <v>4.8000000000000001E-2</v>
          </cell>
          <cell r="E126">
            <v>1030</v>
          </cell>
          <cell r="F126">
            <v>1</v>
          </cell>
          <cell r="G126">
            <v>1</v>
          </cell>
          <cell r="H126">
            <v>4.8000000000000001E-2</v>
          </cell>
          <cell r="I126" t="str">
            <v>Règle Th-U; fasc2 2.6.2.1. p8</v>
          </cell>
          <cell r="L126">
            <v>8.5</v>
          </cell>
          <cell r="M126">
            <v>2.25</v>
          </cell>
        </row>
        <row r="127">
          <cell r="B127" t="str">
            <v>Matériaux isolants manufacturés / Laines minérales / Laines de verre (1) 7≤ρ&lt;10kg/m3</v>
          </cell>
          <cell r="C127" t="str">
            <v>7≤ρ&lt;10</v>
          </cell>
          <cell r="D127">
            <v>5.5E-2</v>
          </cell>
          <cell r="E127">
            <v>1030</v>
          </cell>
          <cell r="F127">
            <v>1</v>
          </cell>
          <cell r="H127">
            <v>5.5E-2</v>
          </cell>
          <cell r="I127" t="str">
            <v>Règle Th-U; fasc2 2.6.2.2. p8</v>
          </cell>
          <cell r="L127">
            <v>8.6</v>
          </cell>
          <cell r="M127">
            <v>2.2599999999999998</v>
          </cell>
        </row>
        <row r="128">
          <cell r="B128" t="str">
            <v>Matériaux isolants manufacturés / Laines minérales / Laines de verre (2) 10≤ρ&lt;15kg/m3</v>
          </cell>
          <cell r="C128" t="str">
            <v>10≤ρ&lt;15</v>
          </cell>
          <cell r="D128">
            <v>4.7E-2</v>
          </cell>
          <cell r="E128">
            <v>1030</v>
          </cell>
          <cell r="F128">
            <v>1</v>
          </cell>
          <cell r="G128">
            <v>1</v>
          </cell>
          <cell r="H128">
            <v>4.7E-2</v>
          </cell>
          <cell r="I128" t="str">
            <v>Règle Th-U; fasc2 2.6.2.2. p8</v>
          </cell>
          <cell r="L128">
            <v>8.6999999999999993</v>
          </cell>
          <cell r="M128">
            <v>2.27</v>
          </cell>
        </row>
        <row r="129">
          <cell r="B129" t="str">
            <v>Matériaux isolants manufacturés / Laines minérales / Laines de verre (3) 15≤ρ&lt;20kg/m3</v>
          </cell>
          <cell r="C129" t="str">
            <v>15≤ρ&lt;20</v>
          </cell>
          <cell r="D129">
            <v>4.3999999999999997E-2</v>
          </cell>
          <cell r="E129">
            <v>1030</v>
          </cell>
          <cell r="F129">
            <v>1</v>
          </cell>
          <cell r="G129">
            <v>1</v>
          </cell>
          <cell r="H129">
            <v>4.3999999999999997E-2</v>
          </cell>
          <cell r="I129" t="str">
            <v>Règle Th-U; fasc2 2.6.2.2. p8</v>
          </cell>
          <cell r="L129">
            <v>8.8000000000000007</v>
          </cell>
          <cell r="M129">
            <v>2.2799999999999998</v>
          </cell>
        </row>
        <row r="130">
          <cell r="B130" t="str">
            <v>Matériaux isolants manufacturés / Laines minérales / Laines de verre (4) 20≤ρ&lt;30kg/m3</v>
          </cell>
          <cell r="C130" t="str">
            <v>20≤ρ&lt;30</v>
          </cell>
          <cell r="D130">
            <v>4.1000000000000002E-2</v>
          </cell>
          <cell r="E130">
            <v>1030</v>
          </cell>
          <cell r="F130">
            <v>1</v>
          </cell>
          <cell r="G130">
            <v>1</v>
          </cell>
          <cell r="H130">
            <v>4.1000000000000002E-2</v>
          </cell>
          <cell r="I130" t="str">
            <v>Règle Th-U; fasc2 2.6.2.2. p8</v>
          </cell>
          <cell r="L130">
            <v>8.9</v>
          </cell>
          <cell r="M130">
            <v>2.29</v>
          </cell>
        </row>
        <row r="131">
          <cell r="B131" t="str">
            <v>Matériaux isolants manufacturés / Laines minérales / Laines de verre (5) 30≤ρ&lt;40kg/m3</v>
          </cell>
          <cell r="C131" t="str">
            <v>30≤ρ&lt;40</v>
          </cell>
          <cell r="D131">
            <v>3.9E-2</v>
          </cell>
          <cell r="E131">
            <v>1030</v>
          </cell>
          <cell r="F131">
            <v>1</v>
          </cell>
          <cell r="G131">
            <v>1</v>
          </cell>
          <cell r="H131">
            <v>3.9E-2</v>
          </cell>
          <cell r="I131" t="str">
            <v>Règle Th-U; fasc2 2.6.2.2. p8</v>
          </cell>
          <cell r="L131">
            <v>9</v>
          </cell>
          <cell r="M131">
            <v>2.2999999999999998</v>
          </cell>
        </row>
        <row r="132">
          <cell r="B132" t="str">
            <v>Matériaux isolants manufacturés / Laines minérales / Laines de verre (6) 40≤ρ&lt;80kg/m3</v>
          </cell>
          <cell r="C132" t="str">
            <v>40≤ρ&lt;80</v>
          </cell>
          <cell r="D132">
            <v>3.7999999999999999E-2</v>
          </cell>
          <cell r="E132">
            <v>1030</v>
          </cell>
          <cell r="F132">
            <v>1</v>
          </cell>
          <cell r="G132">
            <v>1</v>
          </cell>
          <cell r="H132">
            <v>3.7999999999999999E-2</v>
          </cell>
          <cell r="I132" t="str">
            <v>Règle Th-U; fasc2 2.6.2.2. p8</v>
          </cell>
          <cell r="L132">
            <v>9.1</v>
          </cell>
          <cell r="M132">
            <v>2.31</v>
          </cell>
        </row>
        <row r="133">
          <cell r="B133" t="str">
            <v>Matériaux isolants manufacturés / Laines minérales / Laines de verre (7) 80≤ρ&lt;120kg/m3</v>
          </cell>
          <cell r="C133" t="str">
            <v>80≤ρ&lt;120</v>
          </cell>
          <cell r="D133">
            <v>3.9E-2</v>
          </cell>
          <cell r="E133">
            <v>1030</v>
          </cell>
          <cell r="F133">
            <v>1</v>
          </cell>
          <cell r="G133">
            <v>1</v>
          </cell>
          <cell r="H133">
            <v>3.9E-2</v>
          </cell>
          <cell r="I133" t="str">
            <v>Règle Th-U; fasc2 2.6.2.2. p8</v>
          </cell>
          <cell r="L133">
            <v>9.1999999999999993</v>
          </cell>
          <cell r="M133">
            <v>2.3199999999999998</v>
          </cell>
        </row>
        <row r="134">
          <cell r="B134" t="str">
            <v>Matériaux isolants manufacturés / Laines minérales / Laines de verre (8) 120≤ρ&lt;150kg/m3</v>
          </cell>
          <cell r="C134" t="str">
            <v>120≤ρ&lt;150</v>
          </cell>
          <cell r="D134">
            <v>0.04</v>
          </cell>
          <cell r="E134">
            <v>1030</v>
          </cell>
          <cell r="F134">
            <v>1</v>
          </cell>
          <cell r="G134">
            <v>1</v>
          </cell>
          <cell r="H134">
            <v>0.04</v>
          </cell>
          <cell r="I134" t="str">
            <v>Règle Th-U; fasc2 2.6.2.2. p8</v>
          </cell>
          <cell r="L134">
            <v>9.3000000000000007</v>
          </cell>
          <cell r="M134">
            <v>2.33</v>
          </cell>
        </row>
        <row r="135">
          <cell r="B135" t="str">
            <v>Matériaux isolants manufacturés / Laines minérales en vrac obtenues par soufflage sur plancher de comble</v>
          </cell>
          <cell r="C135" t="str">
            <v>10 à 60</v>
          </cell>
          <cell r="D135">
            <v>0.06</v>
          </cell>
          <cell r="E135">
            <v>1030</v>
          </cell>
          <cell r="F135">
            <v>1</v>
          </cell>
          <cell r="G135">
            <v>1</v>
          </cell>
          <cell r="H135">
            <v>0.06</v>
          </cell>
          <cell r="I135" t="str">
            <v>Règle Th-U; fasc2 2.6.2.3. p8</v>
          </cell>
          <cell r="L135">
            <v>9.4</v>
          </cell>
          <cell r="M135">
            <v>2.34</v>
          </cell>
        </row>
        <row r="136">
          <cell r="B136" t="str">
            <v>Matériaux isolants manufacturés / Laines minérales obtenues par épandage manuel sur plancher de comble</v>
          </cell>
          <cell r="C136" t="str">
            <v>10 à 60</v>
          </cell>
          <cell r="D136">
            <v>6.5000000000000002E-2</v>
          </cell>
          <cell r="E136">
            <v>1030</v>
          </cell>
          <cell r="F136">
            <v>1</v>
          </cell>
          <cell r="G136">
            <v>1</v>
          </cell>
          <cell r="H136">
            <v>6.5000000000000002E-2</v>
          </cell>
          <cell r="I136" t="str">
            <v>Règle Th-U; fasc2 2.6.2.3. p8</v>
          </cell>
          <cell r="L136">
            <v>9.5</v>
          </cell>
          <cell r="M136">
            <v>2.35</v>
          </cell>
        </row>
        <row r="137">
          <cell r="B137" t="str">
            <v>Matériaux isolants manufacturés / Autres laines minérales</v>
          </cell>
          <cell r="D137">
            <v>6.5000000000000002E-2</v>
          </cell>
          <cell r="E137">
            <v>1030</v>
          </cell>
          <cell r="F137">
            <v>1</v>
          </cell>
          <cell r="G137">
            <v>1</v>
          </cell>
          <cell r="H137">
            <v>6.5000000000000002E-2</v>
          </cell>
          <cell r="I137" t="str">
            <v>Règle Th-U; fasc2 2.6.2.4. p8</v>
          </cell>
          <cell r="L137">
            <v>9.6</v>
          </cell>
          <cell r="M137">
            <v>2.36</v>
          </cell>
        </row>
        <row r="138">
          <cell r="B138" t="str">
            <v>Liège expansé pur conforme NF EN 13170(ICB)</v>
          </cell>
          <cell r="C138" t="str">
            <v>100 ≤ ρ ≤ 150</v>
          </cell>
          <cell r="D138">
            <v>4.9000000000000002E-2</v>
          </cell>
          <cell r="E138">
            <v>1560</v>
          </cell>
          <cell r="F138">
            <v>10</v>
          </cell>
          <cell r="G138">
            <v>5</v>
          </cell>
          <cell r="H138">
            <v>4.9000000000000002E-2</v>
          </cell>
          <cell r="I138" t="str">
            <v>Règle Th-U; fasc2 2.6.3. p8</v>
          </cell>
          <cell r="L138">
            <v>9.6999999999999993</v>
          </cell>
          <cell r="M138">
            <v>2.37</v>
          </cell>
        </row>
        <row r="139">
          <cell r="B139" t="str">
            <v>Liège expansé aggloméré au brai ou aux résines synthétiques (1)</v>
          </cell>
          <cell r="C139" t="str">
            <v>100 ≤ ρ &lt; 150</v>
          </cell>
          <cell r="D139">
            <v>4.9000000000000002E-2</v>
          </cell>
          <cell r="E139">
            <v>1560</v>
          </cell>
          <cell r="F139">
            <v>10</v>
          </cell>
          <cell r="G139">
            <v>5</v>
          </cell>
          <cell r="H139">
            <v>4.9000000000000002E-2</v>
          </cell>
          <cell r="I139" t="str">
            <v>Règle Th-U; fasc2 2.6.3. p8</v>
          </cell>
          <cell r="L139">
            <v>9.8000000000000007</v>
          </cell>
          <cell r="M139">
            <v>2.38</v>
          </cell>
        </row>
        <row r="140">
          <cell r="B140" t="str">
            <v>Liège expansé aggloméré au brai ou aux résines synthétiques (2)</v>
          </cell>
          <cell r="C140" t="str">
            <v>150 ≤ ρ ≤ 250</v>
          </cell>
          <cell r="D140">
            <v>5.5E-2</v>
          </cell>
          <cell r="E140">
            <v>1560</v>
          </cell>
          <cell r="F140">
            <v>10</v>
          </cell>
          <cell r="G140">
            <v>5</v>
          </cell>
          <cell r="H140">
            <v>5.5E-2</v>
          </cell>
          <cell r="I140" t="str">
            <v>Règle Th-U; fasc2 2.6.3. p8</v>
          </cell>
          <cell r="L140">
            <v>9.9</v>
          </cell>
          <cell r="M140">
            <v>2.39</v>
          </cell>
        </row>
        <row r="141">
          <cell r="B141" t="str">
            <v>Polystyrène expansé plaques découpées ds blocs NF EN13163(EPS) (1)</v>
          </cell>
          <cell r="C141" t="str">
            <v>7 ≤ ρ &lt; 10</v>
          </cell>
          <cell r="D141">
            <v>5.6000000000000001E-2</v>
          </cell>
          <cell r="E141">
            <v>1450</v>
          </cell>
          <cell r="F141">
            <v>60</v>
          </cell>
          <cell r="G141">
            <v>60</v>
          </cell>
          <cell r="H141">
            <v>5.6000000000000001E-2</v>
          </cell>
          <cell r="I141" t="str">
            <v>Règle Th-U; fasc2 2.6.4.1.1. p9</v>
          </cell>
          <cell r="L141">
            <v>10</v>
          </cell>
          <cell r="M141">
            <v>2.4</v>
          </cell>
        </row>
        <row r="142">
          <cell r="B142" t="str">
            <v>Polystyrène expansé plaques découpées ds blocs NF EN13163(EPS) (2)</v>
          </cell>
          <cell r="C142" t="str">
            <v>10 ≤ ρ &lt; 13</v>
          </cell>
          <cell r="D142">
            <v>0.05</v>
          </cell>
          <cell r="E142">
            <v>1450</v>
          </cell>
          <cell r="F142">
            <v>60</v>
          </cell>
          <cell r="G142">
            <v>60</v>
          </cell>
          <cell r="H142">
            <v>0.05</v>
          </cell>
          <cell r="I142" t="str">
            <v>Règle Th-U; fasc2 2.6.4.1.1. p9</v>
          </cell>
          <cell r="L142">
            <v>10.25</v>
          </cell>
          <cell r="M142">
            <v>2.42</v>
          </cell>
        </row>
        <row r="143">
          <cell r="B143" t="str">
            <v>Polystyrène expansé plaques découpées ds blocs NF EN13163(EPS) (3)</v>
          </cell>
          <cell r="C143" t="str">
            <v>13 ≤ ρ &lt; 15</v>
          </cell>
          <cell r="D143">
            <v>4.7E-2</v>
          </cell>
          <cell r="E143">
            <v>1450</v>
          </cell>
          <cell r="F143">
            <v>60</v>
          </cell>
          <cell r="G143">
            <v>60</v>
          </cell>
          <cell r="H143">
            <v>4.7E-2</v>
          </cell>
          <cell r="I143" t="str">
            <v>Règle Th-U; fasc2 2.6.4.1.1. p9</v>
          </cell>
          <cell r="L143">
            <v>10.5</v>
          </cell>
          <cell r="M143">
            <v>2.44</v>
          </cell>
        </row>
        <row r="144">
          <cell r="B144" t="str">
            <v>Polystyrène expansé plaques moulées en continu NF EN13163(EPS) (1)</v>
          </cell>
          <cell r="C144" t="str">
            <v>15 ≤ ρ &lt; 19</v>
          </cell>
          <cell r="D144">
            <v>4.3999999999999997E-2</v>
          </cell>
          <cell r="E144">
            <v>1450</v>
          </cell>
          <cell r="F144">
            <v>60</v>
          </cell>
          <cell r="G144">
            <v>60</v>
          </cell>
          <cell r="H144">
            <v>4.3999999999999997E-2</v>
          </cell>
          <cell r="I144" t="str">
            <v>Règle Th-U; fasc2 2.6.4.1.1. p9</v>
          </cell>
          <cell r="L144">
            <v>10.75</v>
          </cell>
          <cell r="M144">
            <v>2.46</v>
          </cell>
        </row>
        <row r="145">
          <cell r="B145" t="str">
            <v>Polystyrène expansé plaques moulées en continu NF EN13163(EPS) (2)</v>
          </cell>
          <cell r="C145" t="str">
            <v>19 ≤ ρ &lt; 24</v>
          </cell>
          <cell r="D145">
            <v>4.2000000000000003E-2</v>
          </cell>
          <cell r="E145">
            <v>1450</v>
          </cell>
          <cell r="F145">
            <v>60</v>
          </cell>
          <cell r="G145">
            <v>60</v>
          </cell>
          <cell r="H145">
            <v>4.2000000000000003E-2</v>
          </cell>
          <cell r="I145" t="str">
            <v>Règle Th-U; fasc2 2.6.4.1.1. p9</v>
          </cell>
          <cell r="L145">
            <v>11</v>
          </cell>
          <cell r="M145">
            <v>2.48</v>
          </cell>
        </row>
        <row r="146">
          <cell r="B146" t="str">
            <v>Polystyrène expansé plaques moulées en continu NF EN13163(EPS) (3)</v>
          </cell>
          <cell r="C146" t="str">
            <v>24 ≤ ρ &lt; 29</v>
          </cell>
          <cell r="D146">
            <v>0.04</v>
          </cell>
          <cell r="E146">
            <v>1450</v>
          </cell>
          <cell r="F146">
            <v>60</v>
          </cell>
          <cell r="G146">
            <v>60</v>
          </cell>
          <cell r="H146">
            <v>0.04</v>
          </cell>
          <cell r="I146" t="str">
            <v>Règle Th-U; fasc2 2.6.4.1.1. p9</v>
          </cell>
          <cell r="L146">
            <v>11.25</v>
          </cell>
          <cell r="M146">
            <v>2.5</v>
          </cell>
        </row>
        <row r="147">
          <cell r="B147" t="str">
            <v>Autres plaques moulées à partir de billes (1)</v>
          </cell>
          <cell r="C147" t="str">
            <v>29 ≤ ρ &lt; 40</v>
          </cell>
          <cell r="D147">
            <v>3.9E-2</v>
          </cell>
          <cell r="E147">
            <v>1450</v>
          </cell>
          <cell r="F147">
            <v>60</v>
          </cell>
          <cell r="G147">
            <v>60</v>
          </cell>
          <cell r="H147">
            <v>3.9E-2</v>
          </cell>
          <cell r="I147" t="str">
            <v>Règle Th-U; fasc2 2.6.4.1.1. p9</v>
          </cell>
          <cell r="L147">
            <v>11.5</v>
          </cell>
          <cell r="M147">
            <v>2.52</v>
          </cell>
        </row>
        <row r="148">
          <cell r="B148" t="str">
            <v>Autres plaques moulées à partir de billes (2)</v>
          </cell>
          <cell r="C148" t="str">
            <v>40 ≤ ρ &lt; 60</v>
          </cell>
          <cell r="D148">
            <v>3.7999999999999999E-2</v>
          </cell>
          <cell r="E148">
            <v>1450</v>
          </cell>
          <cell r="F148">
            <v>60</v>
          </cell>
          <cell r="G148">
            <v>60</v>
          </cell>
          <cell r="H148">
            <v>3.7999999999999999E-2</v>
          </cell>
          <cell r="I148" t="str">
            <v>Règle Th-U; fasc2 2.6.4.1.1. p9</v>
          </cell>
          <cell r="L148">
            <v>11.75</v>
          </cell>
          <cell r="M148">
            <v>2.54</v>
          </cell>
        </row>
        <row r="149">
          <cell r="B149" t="str">
            <v xml:space="preserve">Polystyrène Plaques extrudées NF EN 13164 (XPS) / plaques sans gaz occlus autre que l'air + CO2 &lt;60 mm </v>
          </cell>
          <cell r="C149" t="str">
            <v>28 ≤ ρ ≤ 40</v>
          </cell>
          <cell r="D149">
            <v>4.1000000000000002E-2</v>
          </cell>
          <cell r="E149">
            <v>1450</v>
          </cell>
          <cell r="F149">
            <v>150</v>
          </cell>
          <cell r="G149">
            <v>150</v>
          </cell>
          <cell r="H149">
            <v>4.1000000000000002E-2</v>
          </cell>
          <cell r="I149" t="str">
            <v>Règle Th-U; fasc2 2.6.4.1.2.1. p9</v>
          </cell>
          <cell r="L149">
            <v>12</v>
          </cell>
          <cell r="M149">
            <v>2.56</v>
          </cell>
        </row>
        <row r="150">
          <cell r="B150" t="str">
            <v xml:space="preserve">Polystyrène Plaques extrudées NF EN 13164 (XPS) / plaques sans gaz occlus autre que l'air + CO2 &gt;60 mm </v>
          </cell>
          <cell r="C150" t="str">
            <v>28 ≤ ρ ≤ 40</v>
          </cell>
          <cell r="D150">
            <v>4.5999999999999999E-2</v>
          </cell>
          <cell r="E150">
            <v>1450</v>
          </cell>
          <cell r="F150">
            <v>150</v>
          </cell>
          <cell r="G150">
            <v>150</v>
          </cell>
          <cell r="H150">
            <v>4.5999999999999999E-2</v>
          </cell>
          <cell r="I150" t="str">
            <v>Règle Th-U; fasc2 2.6.4.1.2.1. p9</v>
          </cell>
          <cell r="L150">
            <v>12.25</v>
          </cell>
          <cell r="M150">
            <v>2.58</v>
          </cell>
        </row>
        <row r="151">
          <cell r="B151" t="str">
            <v>Polystyrène Plaques extrudées NF EN 13164 (XPS) /plaques expansées avec HCFC (142b/R22)</v>
          </cell>
          <cell r="C151" t="str">
            <v>25 ≤ ρ ≤ 40</v>
          </cell>
          <cell r="D151">
            <v>3.5000000000000003E-2</v>
          </cell>
          <cell r="E151">
            <v>1450</v>
          </cell>
          <cell r="F151">
            <v>150</v>
          </cell>
          <cell r="G151">
            <v>150</v>
          </cell>
          <cell r="H151">
            <v>3.5000000000000003E-2</v>
          </cell>
          <cell r="I151" t="str">
            <v>Règle Th-U; fasc2 2.6.4.1.2.2. p9</v>
          </cell>
          <cell r="L151">
            <v>12.5</v>
          </cell>
          <cell r="M151">
            <v>2.6</v>
          </cell>
        </row>
        <row r="152">
          <cell r="B152" t="str">
            <v>Polystyrène Plaques extrudées NF EN 13164 (XPS) / plaques expansées aux CFC sans peau de surface</v>
          </cell>
          <cell r="C152" t="str">
            <v>25 ≤ ρ ≤ 40</v>
          </cell>
          <cell r="D152">
            <v>3.3000000000000002E-2</v>
          </cell>
          <cell r="E152">
            <v>1450</v>
          </cell>
          <cell r="F152">
            <v>150</v>
          </cell>
          <cell r="G152">
            <v>150</v>
          </cell>
          <cell r="H152">
            <v>3.3000000000000002E-2</v>
          </cell>
          <cell r="I152" t="str">
            <v>Règle Th-U; fasc2 2.6.4.1.2.3. p9</v>
          </cell>
          <cell r="L152">
            <v>12.75</v>
          </cell>
          <cell r="M152">
            <v>2.62</v>
          </cell>
        </row>
        <row r="153">
          <cell r="B153" t="str">
            <v>Polystyrène Plaques extrudées NF EN 13164 (XPS) / plaques expansées aux CFC avec peau de surface</v>
          </cell>
          <cell r="C153" t="str">
            <v>25 ≤ ρ ≤ 40</v>
          </cell>
          <cell r="D153">
            <v>3.1E-2</v>
          </cell>
          <cell r="E153">
            <v>1450</v>
          </cell>
          <cell r="F153">
            <v>150</v>
          </cell>
          <cell r="G153">
            <v>150</v>
          </cell>
          <cell r="H153">
            <v>3.1E-2</v>
          </cell>
          <cell r="I153" t="str">
            <v>Règle Th-U; fasc2 2.6.4.1.2.3. p9</v>
          </cell>
          <cell r="L153">
            <v>13</v>
          </cell>
          <cell r="M153">
            <v>2.64</v>
          </cell>
        </row>
        <row r="154">
          <cell r="B154" t="str">
            <v>Polystyrène Plaques extrudées NF EN 13164 (XPS) / plaques expansées avec HFC 134a ou 152a e≤ 60 mm</v>
          </cell>
          <cell r="C154" t="str">
            <v>25 &lt; ρ ≤ 40</v>
          </cell>
          <cell r="D154">
            <v>3.9E-2</v>
          </cell>
          <cell r="E154">
            <v>1450</v>
          </cell>
          <cell r="F154">
            <v>150</v>
          </cell>
          <cell r="G154">
            <v>150</v>
          </cell>
          <cell r="H154">
            <v>3.9E-2</v>
          </cell>
          <cell r="I154" t="str">
            <v>Règle Th-U; fasc2 2.6.4.1.2.4. p9</v>
          </cell>
          <cell r="L154">
            <v>13.25</v>
          </cell>
          <cell r="M154">
            <v>2.6549999999999998</v>
          </cell>
        </row>
        <row r="155">
          <cell r="B155" t="str">
            <v>Polystyrène Plaques extrudées NF EN 13164 (XPS) / plaques expansées avec HFC 134a ou 152a e&gt; 60 mm</v>
          </cell>
          <cell r="C155" t="str">
            <v>25 &lt; ρ ≤ 40</v>
          </cell>
          <cell r="D155">
            <v>4.3999999999999997E-2</v>
          </cell>
          <cell r="E155">
            <v>1450</v>
          </cell>
          <cell r="F155">
            <v>150</v>
          </cell>
          <cell r="G155">
            <v>150</v>
          </cell>
          <cell r="H155">
            <v>4.3999999999999997E-2</v>
          </cell>
          <cell r="I155" t="str">
            <v>Règle Th-U; fasc2 2.6.4.1.2.4. p9</v>
          </cell>
          <cell r="L155">
            <v>13.5</v>
          </cell>
          <cell r="M155">
            <v>2.67</v>
          </cell>
        </row>
        <row r="156">
          <cell r="B156" t="str">
            <v>Polystyrène Plaques expansées autres que ci-dessus</v>
          </cell>
          <cell r="C156" t="str">
            <v>20 ≤ ρ ≤ 60</v>
          </cell>
          <cell r="D156">
            <v>0.05</v>
          </cell>
          <cell r="E156">
            <v>1450</v>
          </cell>
          <cell r="F156">
            <v>150</v>
          </cell>
          <cell r="G156">
            <v>150</v>
          </cell>
          <cell r="H156">
            <v>0.05</v>
          </cell>
          <cell r="I156" t="str">
            <v>Règle Th-U; fasc2 2.6.4.1.3. p9</v>
          </cell>
          <cell r="L156">
            <v>13.75</v>
          </cell>
          <cell r="M156">
            <v>2.6850000000000001</v>
          </cell>
        </row>
        <row r="157">
          <cell r="B157" t="str">
            <v>mousse rigide de polychlorure de vinyle NFT 56-202  Q2</v>
          </cell>
          <cell r="C157" t="str">
            <v>25 ≤ ρ ≤ 35</v>
          </cell>
          <cell r="D157">
            <v>3.1E-2</v>
          </cell>
          <cell r="H157">
            <v>3.1E-2</v>
          </cell>
          <cell r="I157" t="str">
            <v>Règle Th-U; fasc2 2.6.4.2. p9</v>
          </cell>
          <cell r="L157">
            <v>14</v>
          </cell>
          <cell r="M157">
            <v>2.71</v>
          </cell>
        </row>
        <row r="158">
          <cell r="B158" t="str">
            <v>mousse rigide de polychlorure de vinyle NFT 56-202  Q3</v>
          </cell>
          <cell r="C158" t="str">
            <v>35 ≤ ρ ≤ 48</v>
          </cell>
          <cell r="D158">
            <v>3.4000000000000002E-2</v>
          </cell>
          <cell r="H158">
            <v>3.4000000000000002E-2</v>
          </cell>
          <cell r="I158" t="str">
            <v>Règle Th-U; fasc2 2.6.4.2. p9</v>
          </cell>
          <cell r="L158">
            <v>14.25</v>
          </cell>
          <cell r="M158">
            <v>2.7250000000000001</v>
          </cell>
        </row>
        <row r="159">
          <cell r="B159" t="str">
            <v xml:space="preserve">mousse de polyurethanne ou de polyisocyanurate NF EN 13165 (PUR) / plaques moulées en continu et expansées avec HCFC(141b)et/ou pentanes / revêtements perméables à la diffusion </v>
          </cell>
          <cell r="C159" t="str">
            <v>27 ≤ ρ ≤ 40</v>
          </cell>
          <cell r="D159">
            <v>3.5000000000000003E-2</v>
          </cell>
          <cell r="E159">
            <v>1400</v>
          </cell>
          <cell r="F159">
            <v>60</v>
          </cell>
          <cell r="G159">
            <v>60</v>
          </cell>
          <cell r="H159">
            <v>3.5000000000000003E-2</v>
          </cell>
          <cell r="I159" t="str">
            <v>Règle Th-U; fasc2 2.6.4.3.1. p9</v>
          </cell>
          <cell r="L159">
            <v>14.5</v>
          </cell>
          <cell r="M159">
            <v>2.74</v>
          </cell>
        </row>
        <row r="160">
          <cell r="B160" t="str">
            <v>mousse de polyurethanne ou de polyisocyanurate NF EN 13165 (PUR) / plaques moulées en continu et expansées avec HCFC(141b)et/ou pentanes / alu&gt;50μm ou reconnus étanches au gaz</v>
          </cell>
          <cell r="C160" t="str">
            <v>27 ≤ ρ ≤ 40</v>
          </cell>
          <cell r="D160">
            <v>0.03</v>
          </cell>
          <cell r="E160">
            <v>1400</v>
          </cell>
          <cell r="F160">
            <v>60</v>
          </cell>
          <cell r="G160">
            <v>60</v>
          </cell>
          <cell r="H160">
            <v>0.03</v>
          </cell>
          <cell r="I160" t="str">
            <v>Règle Th-U; fasc2 2.6.4.3.1. p9</v>
          </cell>
          <cell r="L160">
            <v>14.75</v>
          </cell>
          <cell r="M160">
            <v>2.7549999999999999</v>
          </cell>
        </row>
        <row r="161">
          <cell r="B161" t="str">
            <v>plaques découpées ds blocs moulés et expansés avec HCFC(141b)et/ou pentanes</v>
          </cell>
          <cell r="C161" t="str">
            <v>37 ≤ ρ ≤ 65</v>
          </cell>
          <cell r="D161">
            <v>4.1000000000000002E-2</v>
          </cell>
          <cell r="E161">
            <v>1400</v>
          </cell>
          <cell r="F161">
            <v>60</v>
          </cell>
          <cell r="G161">
            <v>60</v>
          </cell>
          <cell r="H161">
            <v>4.1000000000000002E-2</v>
          </cell>
          <cell r="I161" t="str">
            <v>Règle Th-U; fasc2 2.6.4.3.2. p9</v>
          </cell>
          <cell r="L161">
            <v>15</v>
          </cell>
          <cell r="M161">
            <v>2.77</v>
          </cell>
        </row>
        <row r="162">
          <cell r="B162" t="str">
            <v>plaques moulées entre 2parements rigides et expansés avec HCFC(141b)et/ou pentanes</v>
          </cell>
          <cell r="C162" t="str">
            <v>37 ≤ ρ ≤ 60</v>
          </cell>
          <cell r="D162">
            <v>3.2000000000000001E-2</v>
          </cell>
          <cell r="E162">
            <v>1400</v>
          </cell>
          <cell r="F162">
            <v>60</v>
          </cell>
          <cell r="G162">
            <v>60</v>
          </cell>
          <cell r="H162">
            <v>3.2000000000000001E-2</v>
          </cell>
          <cell r="I162" t="str">
            <v>Règle Th-U; fasc2 2.6.4.3.3. p9</v>
          </cell>
          <cell r="L162">
            <v>15.25</v>
          </cell>
          <cell r="M162">
            <v>2.7850000000000001</v>
          </cell>
        </row>
        <row r="163">
          <cell r="B163" t="str">
            <v>plaques moulées entre 2parements rigides et expansés sans gaz autre que l'air + CO2</v>
          </cell>
          <cell r="C163" t="str">
            <v>37 ≤ ρ ≤ 60</v>
          </cell>
          <cell r="D163">
            <v>3.5000000000000003E-2</v>
          </cell>
          <cell r="E163">
            <v>1400</v>
          </cell>
          <cell r="F163">
            <v>60</v>
          </cell>
          <cell r="G163">
            <v>60</v>
          </cell>
          <cell r="H163">
            <v>3.5000000000000003E-2</v>
          </cell>
          <cell r="I163" t="str">
            <v>Règle Th-U; fasc2 2.6.4.3.3. p9</v>
          </cell>
          <cell r="L163">
            <v>15.5</v>
          </cell>
          <cell r="M163">
            <v>2.8</v>
          </cell>
        </row>
        <row r="164">
          <cell r="B164" t="str">
            <v>plaques moulées en continu projetés sur parement rigide + expansées HCFC et/ou pentanes</v>
          </cell>
          <cell r="C164" t="str">
            <v>30 ≤ ρ ≤ 50</v>
          </cell>
          <cell r="D164">
            <v>3.5000000000000003E-2</v>
          </cell>
          <cell r="E164">
            <v>1400</v>
          </cell>
          <cell r="F164">
            <v>60</v>
          </cell>
          <cell r="G164">
            <v>60</v>
          </cell>
          <cell r="H164">
            <v>3.5000000000000003E-2</v>
          </cell>
          <cell r="I164" t="str">
            <v>Règle Th-U; fasc2 2.6.4.3.4. p9</v>
          </cell>
          <cell r="L164">
            <v>15.75</v>
          </cell>
          <cell r="M164">
            <v>2.8149999999999999</v>
          </cell>
        </row>
        <row r="165">
          <cell r="B165" t="str">
            <v>plaques moulées en continu ou découpées ds blocs moulés expansés sans gaz autre qu'air + C02</v>
          </cell>
          <cell r="C165" t="str">
            <v>15 ≤ ρ ≤ 30</v>
          </cell>
          <cell r="D165">
            <v>0.04</v>
          </cell>
          <cell r="E165">
            <v>1400</v>
          </cell>
          <cell r="F165">
            <v>60</v>
          </cell>
          <cell r="G165">
            <v>60</v>
          </cell>
          <cell r="H165">
            <v>0.04</v>
          </cell>
          <cell r="I165" t="str">
            <v>Règle Th-U; fasc2 2.6.4.3.5. p10</v>
          </cell>
          <cell r="L165">
            <v>16</v>
          </cell>
          <cell r="M165">
            <v>2.83</v>
          </cell>
        </row>
        <row r="166">
          <cell r="B166" t="str">
            <v>Plaques NF T 56-203 découpées ds blocs moulés en discontinu avec CFC   réf:AD</v>
          </cell>
          <cell r="C166" t="str">
            <v>30 ≤ ρ &lt; 35</v>
          </cell>
          <cell r="D166">
            <v>0.03</v>
          </cell>
          <cell r="E166">
            <v>1400</v>
          </cell>
          <cell r="F166">
            <v>60</v>
          </cell>
          <cell r="G166">
            <v>60</v>
          </cell>
          <cell r="H166">
            <v>0.03</v>
          </cell>
          <cell r="I166" t="str">
            <v>Règle Th-U; fasc2 2.6.4.3.6. p10</v>
          </cell>
          <cell r="L166">
            <v>16.25</v>
          </cell>
          <cell r="M166">
            <v>2.8450000000000002</v>
          </cell>
        </row>
        <row r="167">
          <cell r="B167" t="str">
            <v>Plaques NF T 56-203 découpées ds blocs moulés en discontinu avec CFC   réf:BD</v>
          </cell>
          <cell r="C167" t="str">
            <v>35 ≤ ρ &lt; 40</v>
          </cell>
          <cell r="D167">
            <v>0.03</v>
          </cell>
          <cell r="E167">
            <v>1400</v>
          </cell>
          <cell r="F167">
            <v>60</v>
          </cell>
          <cell r="G167">
            <v>60</v>
          </cell>
          <cell r="H167">
            <v>0.03</v>
          </cell>
          <cell r="I167" t="str">
            <v>Règle Th-U; fasc2 2.6.4.3.6. p10</v>
          </cell>
          <cell r="L167">
            <v>16.5</v>
          </cell>
          <cell r="M167">
            <v>2.86</v>
          </cell>
        </row>
        <row r="168">
          <cell r="B168" t="str">
            <v>Plaques NF T 56-203 découpées ds blocs moulés en discontinu avec CFC   réf:CD</v>
          </cell>
          <cell r="C168" t="str">
            <v>40 ≤ ρ &lt; 50</v>
          </cell>
          <cell r="D168">
            <v>3.5000000000000003E-2</v>
          </cell>
          <cell r="E168">
            <v>1400</v>
          </cell>
          <cell r="F168">
            <v>60</v>
          </cell>
          <cell r="G168">
            <v>60</v>
          </cell>
          <cell r="H168">
            <v>3.5000000000000003E-2</v>
          </cell>
          <cell r="I168" t="str">
            <v>Règle Th-U; fasc2 2.6.4.3.6. p10</v>
          </cell>
          <cell r="L168">
            <v>16.75</v>
          </cell>
          <cell r="M168">
            <v>2.875</v>
          </cell>
        </row>
        <row r="169">
          <cell r="B169" t="str">
            <v>Plaques NF T 56-203 découpées ds blocs moulés en discontinu avec CFC   réf:DD</v>
          </cell>
          <cell r="C169" t="str">
            <v>50 ≤ ρ &lt; 60</v>
          </cell>
          <cell r="D169">
            <v>3.5000000000000003E-2</v>
          </cell>
          <cell r="E169">
            <v>1400</v>
          </cell>
          <cell r="F169">
            <v>60</v>
          </cell>
          <cell r="G169">
            <v>60</v>
          </cell>
          <cell r="H169">
            <v>3.5000000000000003E-2</v>
          </cell>
          <cell r="I169" t="str">
            <v>Règle Th-U; fasc2 2.6.4.3.6. p10</v>
          </cell>
          <cell r="L169">
            <v>17</v>
          </cell>
          <cell r="M169">
            <v>2.89</v>
          </cell>
        </row>
        <row r="170">
          <cell r="B170" t="str">
            <v>Plaques NF T 56-203 découpées ds blocs moulés en discontinu avec CFC   réf:ED</v>
          </cell>
          <cell r="C170" t="str">
            <v>60 ≤ ρ &lt; 70</v>
          </cell>
          <cell r="D170">
            <v>0.04</v>
          </cell>
          <cell r="E170">
            <v>1400</v>
          </cell>
          <cell r="F170">
            <v>60</v>
          </cell>
          <cell r="G170">
            <v>60</v>
          </cell>
          <cell r="H170">
            <v>0.04</v>
          </cell>
          <cell r="I170" t="str">
            <v>Règle Th-U; fasc2 2.6.4.3.6. p10</v>
          </cell>
          <cell r="L170">
            <v>17.25</v>
          </cell>
          <cell r="M170">
            <v>2.9049999999999998</v>
          </cell>
        </row>
        <row r="171">
          <cell r="B171" t="str">
            <v>Plaques NF T 56-203 découpées ds blocs moulés en discontinu avec CFC   réf:FD</v>
          </cell>
          <cell r="C171" t="str">
            <v>70 ≤ ρ &lt; 100</v>
          </cell>
          <cell r="D171">
            <v>4.4999999999999998E-2</v>
          </cell>
          <cell r="E171">
            <v>1400</v>
          </cell>
          <cell r="F171">
            <v>60</v>
          </cell>
          <cell r="G171">
            <v>60</v>
          </cell>
          <cell r="H171">
            <v>4.4999999999999998E-2</v>
          </cell>
          <cell r="I171" t="str">
            <v>Règle Th-U; fasc2 2.6.4.3.6. p10</v>
          </cell>
          <cell r="L171">
            <v>17.5</v>
          </cell>
          <cell r="M171">
            <v>2.92</v>
          </cell>
        </row>
        <row r="172">
          <cell r="B172" t="str">
            <v>Plaques NF T 56-203 découpées ds blocs moulés en discontinu avec CFC   réf:AC</v>
          </cell>
          <cell r="C172" t="str">
            <v>29 ≤ ρ &lt; 31</v>
          </cell>
          <cell r="D172">
            <v>0.03</v>
          </cell>
          <cell r="E172">
            <v>1400</v>
          </cell>
          <cell r="F172">
            <v>60</v>
          </cell>
          <cell r="G172">
            <v>60</v>
          </cell>
          <cell r="H172">
            <v>0.03</v>
          </cell>
          <cell r="I172" t="str">
            <v>Règle Th-U; fasc2 2.6.4.3.7. p10</v>
          </cell>
          <cell r="L172">
            <v>17.75</v>
          </cell>
          <cell r="M172">
            <v>2.93</v>
          </cell>
        </row>
        <row r="173">
          <cell r="B173" t="str">
            <v>Plaques NF T 56-203 découpées ds blocs moulés en discontinu avec CFC   réf:BC</v>
          </cell>
          <cell r="C173" t="str">
            <v>31 ≤ ρ &lt; 33</v>
          </cell>
          <cell r="D173">
            <v>0.03</v>
          </cell>
          <cell r="E173">
            <v>1400</v>
          </cell>
          <cell r="F173">
            <v>60</v>
          </cell>
          <cell r="G173">
            <v>60</v>
          </cell>
          <cell r="H173">
            <v>0.03</v>
          </cell>
          <cell r="I173" t="str">
            <v>Règle Th-U; fasc2 2.6.4.3.7. p10</v>
          </cell>
          <cell r="L173">
            <v>18</v>
          </cell>
          <cell r="M173">
            <v>2.94</v>
          </cell>
        </row>
        <row r="174">
          <cell r="B174" t="str">
            <v>Plaques NF T 56-203 découpées ds blocs moulés en discontinu avec CFC   réf:CC</v>
          </cell>
          <cell r="C174" t="str">
            <v>33 ≤ ρ &lt; 37</v>
          </cell>
          <cell r="D174">
            <v>3.5000000000000003E-2</v>
          </cell>
          <cell r="E174">
            <v>1400</v>
          </cell>
          <cell r="F174">
            <v>60</v>
          </cell>
          <cell r="G174">
            <v>60</v>
          </cell>
          <cell r="H174">
            <v>3.5000000000000003E-2</v>
          </cell>
          <cell r="I174" t="str">
            <v>Règle Th-U; fasc2 2.6.4.3.7. p10</v>
          </cell>
          <cell r="L174">
            <v>18.25</v>
          </cell>
          <cell r="M174">
            <v>2.9550000000000001</v>
          </cell>
        </row>
        <row r="175">
          <cell r="B175" t="str">
            <v>Plaques NF T 56-203 découpées ds blocs moulés en discontinu avec CFC   réf:DC</v>
          </cell>
          <cell r="C175" t="str">
            <v>37 ≤ ρ &lt; 46</v>
          </cell>
          <cell r="D175">
            <v>3.5000000000000003E-2</v>
          </cell>
          <cell r="E175">
            <v>1400</v>
          </cell>
          <cell r="F175">
            <v>60</v>
          </cell>
          <cell r="G175">
            <v>60</v>
          </cell>
          <cell r="H175">
            <v>3.5000000000000003E-2</v>
          </cell>
          <cell r="I175" t="str">
            <v>Règle Th-U; fasc2 2.6.4.3.7. p10</v>
          </cell>
          <cell r="L175">
            <v>18.5</v>
          </cell>
          <cell r="M175">
            <v>2.97</v>
          </cell>
        </row>
        <row r="176">
          <cell r="B176" t="str">
            <v>Plaques NF T 56-203 découpées ds blocs moulés en discontinu avec CFC   réf:EC</v>
          </cell>
          <cell r="C176" t="str">
            <v>46 ≤ ρ &lt; 56</v>
          </cell>
          <cell r="D176">
            <v>3.5000000000000003E-2</v>
          </cell>
          <cell r="E176">
            <v>1400</v>
          </cell>
          <cell r="F176">
            <v>60</v>
          </cell>
          <cell r="G176">
            <v>60</v>
          </cell>
          <cell r="H176">
            <v>3.5000000000000003E-2</v>
          </cell>
          <cell r="I176" t="str">
            <v>Règle Th-U; fasc2 2.6.4.3.7. p10</v>
          </cell>
          <cell r="L176">
            <v>18.75</v>
          </cell>
          <cell r="M176">
            <v>2.9849999999999999</v>
          </cell>
        </row>
        <row r="177">
          <cell r="B177" t="str">
            <v>Plaques NF T 56-203 découpées ds blocs moulés en discontinu avec CFC   réf:FC</v>
          </cell>
          <cell r="C177" t="str">
            <v>56 ≤ ρ &lt; 66</v>
          </cell>
          <cell r="D177">
            <v>0.04</v>
          </cell>
          <cell r="E177">
            <v>1400</v>
          </cell>
          <cell r="F177">
            <v>60</v>
          </cell>
          <cell r="G177">
            <v>60</v>
          </cell>
          <cell r="H177">
            <v>0.04</v>
          </cell>
          <cell r="I177" t="str">
            <v>Règle Th-U; fasc2 2.6.4.3.7. p10</v>
          </cell>
          <cell r="L177">
            <v>19</v>
          </cell>
          <cell r="M177">
            <v>3</v>
          </cell>
        </row>
        <row r="178">
          <cell r="B178" t="str">
            <v>Plaques NF T 56-203 découpées ds blocs moulés en discontinu avec CFC   réf:GC</v>
          </cell>
          <cell r="C178" t="str">
            <v>66 ≤ ρ &lt; 75</v>
          </cell>
          <cell r="D178">
            <v>0.04</v>
          </cell>
          <cell r="E178">
            <v>1400</v>
          </cell>
          <cell r="F178">
            <v>60</v>
          </cell>
          <cell r="G178">
            <v>60</v>
          </cell>
          <cell r="H178">
            <v>0.04</v>
          </cell>
          <cell r="I178" t="str">
            <v>Règle Th-U; fasc2 2.6.4.3.7. p10</v>
          </cell>
          <cell r="L178">
            <v>19.25</v>
          </cell>
          <cell r="M178">
            <v>3.01</v>
          </cell>
        </row>
        <row r="179">
          <cell r="B179" t="str">
            <v>Plaques NF T 56-203 découpées ds blocs moulés en discontinu avec CFC   réf:HC</v>
          </cell>
          <cell r="C179" t="str">
            <v>75 ≤ ρ &lt; 100</v>
          </cell>
          <cell r="D179">
            <v>4.4999999999999998E-2</v>
          </cell>
          <cell r="E179">
            <v>1400</v>
          </cell>
          <cell r="F179">
            <v>60</v>
          </cell>
          <cell r="G179">
            <v>60</v>
          </cell>
          <cell r="H179">
            <v>4.4999999999999998E-2</v>
          </cell>
          <cell r="I179" t="str">
            <v>Règle Th-U; fasc2 2.6.4.3.7. p10</v>
          </cell>
          <cell r="L179">
            <v>19.5</v>
          </cell>
          <cell r="M179">
            <v>3.02</v>
          </cell>
        </row>
        <row r="180">
          <cell r="B180" t="str">
            <v>Plaques moulées en continu avec CFC</v>
          </cell>
          <cell r="C180" t="str">
            <v>27 ≤ ρ ≤ 35</v>
          </cell>
          <cell r="D180">
            <v>0.03</v>
          </cell>
          <cell r="E180">
            <v>1400</v>
          </cell>
          <cell r="F180">
            <v>60</v>
          </cell>
          <cell r="G180">
            <v>60</v>
          </cell>
          <cell r="H180">
            <v>0.03</v>
          </cell>
          <cell r="I180" t="str">
            <v>Règle Th-U; fasc2 2.6.4.3.8. p10</v>
          </cell>
          <cell r="L180">
            <v>19.75</v>
          </cell>
          <cell r="M180">
            <v>3.03</v>
          </cell>
        </row>
        <row r="181">
          <cell r="B181" t="str">
            <v>Plaques expansées à base de polyuréthanne autres que ci-dessus</v>
          </cell>
          <cell r="C181" t="str">
            <v>20 ≤ ρ &lt; 60</v>
          </cell>
          <cell r="D181">
            <v>0.05</v>
          </cell>
          <cell r="E181">
            <v>1400</v>
          </cell>
          <cell r="F181">
            <v>60</v>
          </cell>
          <cell r="G181">
            <v>60</v>
          </cell>
          <cell r="H181">
            <v>0.05</v>
          </cell>
          <cell r="I181" t="str">
            <v>Règle Th-U; fasc2 2.6.4.3.9. p10</v>
          </cell>
          <cell r="L181">
            <v>20</v>
          </cell>
          <cell r="M181">
            <v>3.04</v>
          </cell>
        </row>
        <row r="182">
          <cell r="B182" t="str">
            <v>Mousse phénolique rigide en continu expansés aux HCFC(141b) et ou LBL2/pentanes</v>
          </cell>
          <cell r="C182" t="str">
            <v>30 ≤ ρ ≤ 45</v>
          </cell>
          <cell r="D182">
            <v>0.03</v>
          </cell>
          <cell r="E182">
            <v>1400</v>
          </cell>
          <cell r="F182">
            <v>50</v>
          </cell>
          <cell r="G182">
            <v>50</v>
          </cell>
          <cell r="H182">
            <v>0.03</v>
          </cell>
          <cell r="I182" t="str">
            <v>Règle Th-U; fasc2 2.6.4.4.1. p10</v>
          </cell>
          <cell r="L182">
            <v>20.25</v>
          </cell>
          <cell r="M182">
            <v>3.0550000000000002</v>
          </cell>
        </row>
        <row r="183">
          <cell r="B183" t="str">
            <v>Panneaux à base de mousse phénolique non cités ci-dessus</v>
          </cell>
          <cell r="C183" t="str">
            <v>30 ≤ ρ ≤ 60</v>
          </cell>
          <cell r="D183">
            <v>0.05</v>
          </cell>
          <cell r="E183">
            <v>1400</v>
          </cell>
          <cell r="F183">
            <v>50</v>
          </cell>
          <cell r="G183">
            <v>50</v>
          </cell>
          <cell r="H183">
            <v>0.05</v>
          </cell>
          <cell r="I183" t="str">
            <v>Règle Th-U; fasc2 2.6.4.4.2. p10</v>
          </cell>
          <cell r="L183">
            <v>20.5</v>
          </cell>
          <cell r="M183">
            <v>3.07</v>
          </cell>
        </row>
        <row r="184">
          <cell r="B184" t="str">
            <v>Autres matières plastiques alvéolaires fabriquées en usine</v>
          </cell>
          <cell r="C184" t="str">
            <v>7 ≤ ρ ≤ 100</v>
          </cell>
          <cell r="D184">
            <v>6.5000000000000002E-2</v>
          </cell>
          <cell r="H184">
            <v>6.5000000000000002E-2</v>
          </cell>
          <cell r="I184" t="str">
            <v>Règle Th-U; fasc2 2.6.4.5. p10</v>
          </cell>
          <cell r="L184">
            <v>20.75</v>
          </cell>
          <cell r="M184">
            <v>3.085</v>
          </cell>
        </row>
        <row r="185">
          <cell r="B185" t="str">
            <v>Plaques à base de perlite expansée et de fibres &gt; à 80% (1)</v>
          </cell>
          <cell r="C185" t="str">
            <v>220 ≤ ρ ≤ 275</v>
          </cell>
          <cell r="D185">
            <v>6.2E-2</v>
          </cell>
          <cell r="E185">
            <v>900</v>
          </cell>
          <cell r="F185">
            <v>5</v>
          </cell>
          <cell r="G185">
            <v>5</v>
          </cell>
          <cell r="H185">
            <v>6.2E-2</v>
          </cell>
          <cell r="I185" t="str">
            <v>Règle Th-U; fasc2 2.6.5.1. p10</v>
          </cell>
          <cell r="L185">
            <v>21</v>
          </cell>
          <cell r="M185">
            <v>3.09</v>
          </cell>
        </row>
        <row r="186">
          <cell r="B186" t="str">
            <v>Plaques à base de perlite expansée et de fibres &gt; à 80% (2)</v>
          </cell>
          <cell r="C186" t="str">
            <v>180 ≤ ρ ≤ 220</v>
          </cell>
          <cell r="D186">
            <v>0.06</v>
          </cell>
          <cell r="E186">
            <v>900</v>
          </cell>
          <cell r="F186">
            <v>5</v>
          </cell>
          <cell r="G186">
            <v>5</v>
          </cell>
          <cell r="H186">
            <v>0.06</v>
          </cell>
          <cell r="I186" t="str">
            <v>Règle Th-U; fasc2 2.6.5.1. p10</v>
          </cell>
          <cell r="L186">
            <v>21.25</v>
          </cell>
          <cell r="M186">
            <v>3.1</v>
          </cell>
        </row>
        <row r="187">
          <cell r="B187" t="str">
            <v>Plaques à base de perlite expansée et de fibres &gt; à 80% (3)</v>
          </cell>
          <cell r="C187" t="str">
            <v>150 ≤ ρ ≤ 180</v>
          </cell>
          <cell r="D187">
            <v>5.8999999999999997E-2</v>
          </cell>
          <cell r="E187">
            <v>900</v>
          </cell>
          <cell r="F187">
            <v>5</v>
          </cell>
          <cell r="G187">
            <v>5</v>
          </cell>
          <cell r="H187">
            <v>5.8999999999999997E-2</v>
          </cell>
          <cell r="I187" t="str">
            <v>Règle Th-U; fasc2 2.6.5.1. p10</v>
          </cell>
          <cell r="L187">
            <v>21.5</v>
          </cell>
          <cell r="M187">
            <v>3.11</v>
          </cell>
        </row>
        <row r="188">
          <cell r="B188" t="str">
            <v>Plaque à base de perlite expansée + cellulose agglomérées non cités ci-dessus</v>
          </cell>
          <cell r="C188" t="str">
            <v>140 ≤ ρ &lt; 260</v>
          </cell>
          <cell r="D188">
            <v>6.4000000000000001E-2</v>
          </cell>
          <cell r="H188">
            <v>6.4000000000000001E-2</v>
          </cell>
          <cell r="I188" t="str">
            <v>Règle Th-U; fasc2 2.6.5.2. p10</v>
          </cell>
          <cell r="L188">
            <v>21.75</v>
          </cell>
          <cell r="M188">
            <v>3.125</v>
          </cell>
        </row>
        <row r="189">
          <cell r="B189" t="str">
            <v>Plaques homogènes de verre cellulaires (&gt;1978) (1)</v>
          </cell>
          <cell r="C189" t="str">
            <v>110 ≤ ρ ≤ 140</v>
          </cell>
          <cell r="D189">
            <v>5.0999999999999997E-2</v>
          </cell>
          <cell r="E189">
            <v>1000</v>
          </cell>
          <cell r="H189">
            <v>5.0999999999999997E-2</v>
          </cell>
          <cell r="I189" t="str">
            <v>Règle Th-U; fasc2 2.6.6. p10</v>
          </cell>
          <cell r="L189">
            <v>22</v>
          </cell>
          <cell r="M189">
            <v>3.14</v>
          </cell>
        </row>
        <row r="190">
          <cell r="B190" t="str">
            <v>Plaques homogènes de verre cellulaires (&gt;1978) (2)</v>
          </cell>
          <cell r="C190" t="str">
            <v>140 &lt; ρ ≤ 180</v>
          </cell>
          <cell r="D190">
            <v>5.7000000000000002E-2</v>
          </cell>
          <cell r="E190">
            <v>1000</v>
          </cell>
          <cell r="H190">
            <v>5.7000000000000002E-2</v>
          </cell>
          <cell r="I190" t="str">
            <v>Règle Th-U; fasc2 2.6.6. p10</v>
          </cell>
          <cell r="L190">
            <v>22.25</v>
          </cell>
          <cell r="M190">
            <v>3.15</v>
          </cell>
        </row>
        <row r="191">
          <cell r="B191" t="str">
            <v>Produits manufacturés à base de fibres végétales (laine de chanvre…) (1)</v>
          </cell>
          <cell r="C191" t="str">
            <v>20 ≤ ρ &lt; 40</v>
          </cell>
          <cell r="D191">
            <v>6.5000000000000002E-2</v>
          </cell>
          <cell r="E191">
            <v>1600</v>
          </cell>
          <cell r="F191">
            <v>1</v>
          </cell>
          <cell r="G191">
            <v>1</v>
          </cell>
          <cell r="H191">
            <v>6.5000000000000002E-2</v>
          </cell>
          <cell r="I191" t="str">
            <v>Règle Th-U; fasc2 2.6.7. p10</v>
          </cell>
          <cell r="L191">
            <v>22.5</v>
          </cell>
          <cell r="M191">
            <v>3.16</v>
          </cell>
        </row>
        <row r="192">
          <cell r="B192" t="str">
            <v>Produits manufacturés à base de fibres végétales (laine de chanvre…) (2)</v>
          </cell>
          <cell r="C192" t="str">
            <v>40 ≤ ρ &lt; 60</v>
          </cell>
          <cell r="D192">
            <v>0.06</v>
          </cell>
          <cell r="E192">
            <v>1600</v>
          </cell>
          <cell r="F192">
            <v>1</v>
          </cell>
          <cell r="G192">
            <v>1</v>
          </cell>
          <cell r="H192">
            <v>0.06</v>
          </cell>
          <cell r="I192" t="str">
            <v>Règle Th-U; fasc2 2.6.7. p10</v>
          </cell>
          <cell r="L192">
            <v>22.75</v>
          </cell>
          <cell r="M192">
            <v>3.17</v>
          </cell>
        </row>
        <row r="193">
          <cell r="B193" t="str">
            <v>Produits manufacturés à base de fibres végétales (laine de chanvre…) (3)</v>
          </cell>
          <cell r="C193" t="str">
            <v>60 ≤ ρ &lt; 200</v>
          </cell>
          <cell r="D193">
            <v>6.5000000000000002E-2</v>
          </cell>
          <cell r="E193">
            <v>1600</v>
          </cell>
          <cell r="F193">
            <v>1</v>
          </cell>
          <cell r="G193">
            <v>1</v>
          </cell>
          <cell r="H193">
            <v>6.5000000000000002E-2</v>
          </cell>
          <cell r="I193" t="str">
            <v>Règle Th-U; fasc2 2.6.7. p10</v>
          </cell>
          <cell r="L193">
            <v>23</v>
          </cell>
          <cell r="M193">
            <v>3.18</v>
          </cell>
        </row>
        <row r="194">
          <cell r="B194" t="str">
            <v>Produits manufacturés à base de fibres animales (laine de mouton…) (1)</v>
          </cell>
          <cell r="C194" t="str">
            <v>10 ≤ ρ &lt; 20</v>
          </cell>
          <cell r="D194">
            <v>6.5000000000000002E-2</v>
          </cell>
          <cell r="E194">
            <v>1600</v>
          </cell>
          <cell r="F194">
            <v>1</v>
          </cell>
          <cell r="G194">
            <v>1</v>
          </cell>
          <cell r="H194">
            <v>6.5000000000000002E-2</v>
          </cell>
          <cell r="I194" t="str">
            <v>Règle Th-U; fasc2 2.6.8. p10</v>
          </cell>
          <cell r="L194">
            <v>23.25</v>
          </cell>
          <cell r="M194">
            <v>3.19</v>
          </cell>
        </row>
        <row r="195">
          <cell r="B195" t="str">
            <v>Produits manufacturés à base de fibres animales (laine de mouton…) (2)</v>
          </cell>
          <cell r="C195" t="str">
            <v>20 ≤ ρ &lt; 50</v>
          </cell>
          <cell r="D195">
            <v>0.06</v>
          </cell>
          <cell r="E195">
            <v>1600</v>
          </cell>
          <cell r="F195">
            <v>1</v>
          </cell>
          <cell r="G195">
            <v>1</v>
          </cell>
          <cell r="H195">
            <v>0.06</v>
          </cell>
          <cell r="I195" t="str">
            <v>Règle Th-U; fasc2 2.6.8. p10</v>
          </cell>
          <cell r="L195">
            <v>23.5</v>
          </cell>
          <cell r="M195">
            <v>3.2</v>
          </cell>
        </row>
        <row r="196">
          <cell r="B196" t="str">
            <v>Produits manufacturés à base de fibres animales (laine de mouton…) (3)</v>
          </cell>
          <cell r="C196" t="str">
            <v>50 ≤ ρ &lt; 100</v>
          </cell>
          <cell r="D196">
            <v>0.05</v>
          </cell>
          <cell r="H196">
            <v>0.05</v>
          </cell>
          <cell r="I196" t="str">
            <v>Règle Th-U; fasc2 2.6.8. p10</v>
          </cell>
          <cell r="L196">
            <v>23.75</v>
          </cell>
          <cell r="M196">
            <v>3.21</v>
          </cell>
        </row>
        <row r="197">
          <cell r="B197" t="str">
            <v>Matières plastiques synthétiques compactes, mastics et produits d'étanchéité – naturel</v>
          </cell>
          <cell r="C197">
            <v>910</v>
          </cell>
          <cell r="D197">
            <v>0.13</v>
          </cell>
          <cell r="E197">
            <v>1100</v>
          </cell>
          <cell r="F197">
            <v>10000</v>
          </cell>
          <cell r="G197">
            <v>10000</v>
          </cell>
          <cell r="H197">
            <v>0.13</v>
          </cell>
          <cell r="I197" t="str">
            <v>Règle Th-U; fasc2 2.7.1. p11</v>
          </cell>
          <cell r="L197">
            <v>24</v>
          </cell>
          <cell r="M197">
            <v>3.22</v>
          </cell>
        </row>
        <row r="198">
          <cell r="B198" t="str">
            <v>– néoprène (polychloroprène)</v>
          </cell>
          <cell r="C198">
            <v>1240</v>
          </cell>
          <cell r="D198">
            <v>0.23</v>
          </cell>
          <cell r="E198">
            <v>2140</v>
          </cell>
          <cell r="F198">
            <v>10000</v>
          </cell>
          <cell r="G198">
            <v>10000</v>
          </cell>
          <cell r="H198">
            <v>0.23</v>
          </cell>
          <cell r="I198" t="str">
            <v>Règle Th-U; fasc2 2.7.1. p11</v>
          </cell>
          <cell r="L198">
            <v>24.25</v>
          </cell>
          <cell r="M198">
            <v>3.23</v>
          </cell>
        </row>
        <row r="199">
          <cell r="B199" t="str">
            <v>– butyle (iso butène), plein/coulé à chaud</v>
          </cell>
          <cell r="C199">
            <v>1200</v>
          </cell>
          <cell r="D199">
            <v>0.24</v>
          </cell>
          <cell r="E199">
            <v>1400</v>
          </cell>
          <cell r="F199">
            <v>200000</v>
          </cell>
          <cell r="G199">
            <v>200000</v>
          </cell>
          <cell r="H199">
            <v>0.24</v>
          </cell>
          <cell r="I199" t="str">
            <v>Règle Th-U; fasc2 2.7.1. p11</v>
          </cell>
          <cell r="L199">
            <v>24.5</v>
          </cell>
          <cell r="M199">
            <v>3.24</v>
          </cell>
        </row>
        <row r="200">
          <cell r="B200" t="str">
            <v>– caoutchouc mousse</v>
          </cell>
          <cell r="C200" t="str">
            <v>60-80</v>
          </cell>
          <cell r="D200">
            <v>0.06</v>
          </cell>
          <cell r="E200">
            <v>1500</v>
          </cell>
          <cell r="F200">
            <v>7000</v>
          </cell>
          <cell r="G200">
            <v>7000</v>
          </cell>
          <cell r="H200">
            <v>0.06</v>
          </cell>
          <cell r="I200" t="str">
            <v>Règle Th-U; fasc2 2.7.1. p11</v>
          </cell>
          <cell r="L200">
            <v>24.75</v>
          </cell>
          <cell r="M200">
            <v>3.25</v>
          </cell>
        </row>
        <row r="201">
          <cell r="B201" t="str">
            <v>– caoutchouc dur (ébonite), plein</v>
          </cell>
          <cell r="C201">
            <v>1200</v>
          </cell>
          <cell r="D201">
            <v>0.17</v>
          </cell>
          <cell r="E201">
            <v>1400</v>
          </cell>
          <cell r="H201">
            <v>0.17</v>
          </cell>
          <cell r="I201" t="str">
            <v>Règle Th-U; fasc2 2.7.1. p11</v>
          </cell>
          <cell r="L201">
            <v>25</v>
          </cell>
          <cell r="M201">
            <v>3.26</v>
          </cell>
        </row>
        <row r="202">
          <cell r="B202" t="str">
            <v>– éthylène propylène diène monomère (EPDM)</v>
          </cell>
          <cell r="C202">
            <v>1150</v>
          </cell>
          <cell r="D202">
            <v>0.25</v>
          </cell>
          <cell r="E202">
            <v>1000</v>
          </cell>
          <cell r="F202">
            <v>6000</v>
          </cell>
          <cell r="G202">
            <v>6000</v>
          </cell>
          <cell r="H202">
            <v>0.25</v>
          </cell>
          <cell r="I202" t="str">
            <v>Règle Th-U; fasc2 2.7.1. p11</v>
          </cell>
          <cell r="L202">
            <v>25.25</v>
          </cell>
          <cell r="M202">
            <v>3.27</v>
          </cell>
        </row>
        <row r="203">
          <cell r="B203" t="str">
            <v>– polyisobuthylène</v>
          </cell>
          <cell r="C203">
            <v>930</v>
          </cell>
          <cell r="D203">
            <v>0.2</v>
          </cell>
          <cell r="E203">
            <v>1100</v>
          </cell>
          <cell r="F203">
            <v>10000</v>
          </cell>
          <cell r="G203">
            <v>10000</v>
          </cell>
          <cell r="H203">
            <v>0.2</v>
          </cell>
          <cell r="I203" t="str">
            <v>Règle Th-U; fasc2 2.7.1. p11</v>
          </cell>
          <cell r="L203">
            <v>25.5</v>
          </cell>
          <cell r="M203">
            <v>3.28</v>
          </cell>
        </row>
        <row r="204">
          <cell r="B204" t="str">
            <v>– polysulfure</v>
          </cell>
          <cell r="C204">
            <v>1700</v>
          </cell>
          <cell r="D204">
            <v>0.4</v>
          </cell>
          <cell r="E204">
            <v>1000</v>
          </cell>
          <cell r="F204">
            <v>10000</v>
          </cell>
          <cell r="G204">
            <v>10000</v>
          </cell>
          <cell r="H204">
            <v>0.4</v>
          </cell>
          <cell r="I204" t="str">
            <v>Règle Th-U; fasc2 2.7.1. p11</v>
          </cell>
          <cell r="L204">
            <v>25.75</v>
          </cell>
          <cell r="M204">
            <v>3.29</v>
          </cell>
        </row>
        <row r="205">
          <cell r="B205" t="str">
            <v>– butadiène</v>
          </cell>
          <cell r="C205">
            <v>980</v>
          </cell>
          <cell r="D205">
            <v>0.25</v>
          </cell>
          <cell r="E205">
            <v>1000</v>
          </cell>
          <cell r="F205">
            <v>100000</v>
          </cell>
          <cell r="G205">
            <v>100000</v>
          </cell>
          <cell r="H205">
            <v>0.25</v>
          </cell>
          <cell r="I205" t="str">
            <v>Règle Th-U; fasc2 2.7.1. p11</v>
          </cell>
          <cell r="L205">
            <v>26</v>
          </cell>
          <cell r="M205">
            <v>3.3</v>
          </cell>
        </row>
        <row r="206">
          <cell r="B206" t="str">
            <v>– acryliques</v>
          </cell>
          <cell r="C206">
            <v>1050</v>
          </cell>
          <cell r="D206">
            <v>0.2</v>
          </cell>
          <cell r="E206">
            <v>1500</v>
          </cell>
          <cell r="F206">
            <v>10000</v>
          </cell>
          <cell r="G206">
            <v>10000</v>
          </cell>
          <cell r="H206">
            <v>0.2</v>
          </cell>
          <cell r="I206" t="str">
            <v>Règle Th-U; fasc2 2.7.1. p11</v>
          </cell>
          <cell r="L206">
            <v>26.25</v>
          </cell>
          <cell r="M206">
            <v>3.3050000000000002</v>
          </cell>
        </row>
        <row r="207">
          <cell r="B207" t="str">
            <v>– poly carbonates</v>
          </cell>
          <cell r="C207">
            <v>1200</v>
          </cell>
          <cell r="D207">
            <v>0.2</v>
          </cell>
          <cell r="E207">
            <v>1200</v>
          </cell>
          <cell r="F207">
            <v>5000</v>
          </cell>
          <cell r="G207">
            <v>5000</v>
          </cell>
          <cell r="H207">
            <v>0.2</v>
          </cell>
          <cell r="I207" t="str">
            <v>Règle Th-U; fasc2 2.7.1. p11</v>
          </cell>
          <cell r="L207">
            <v>26.5</v>
          </cell>
          <cell r="M207">
            <v>3.31</v>
          </cell>
        </row>
        <row r="208">
          <cell r="B208" t="str">
            <v>– polytétrafl uoréthylène (PTFE)</v>
          </cell>
          <cell r="C208">
            <v>2200</v>
          </cell>
          <cell r="D208">
            <v>0.25</v>
          </cell>
          <cell r="E208">
            <v>1000</v>
          </cell>
          <cell r="F208">
            <v>10000</v>
          </cell>
          <cell r="G208">
            <v>10000</v>
          </cell>
          <cell r="H208">
            <v>0.25</v>
          </cell>
          <cell r="I208" t="str">
            <v>Règle Th-U; fasc2 2.7.1. p11</v>
          </cell>
          <cell r="L208">
            <v>26.75</v>
          </cell>
          <cell r="M208">
            <v>3.32</v>
          </cell>
        </row>
        <row r="209">
          <cell r="B209" t="str">
            <v>– chlorure de polyvinyle (PVC)</v>
          </cell>
          <cell r="C209">
            <v>1390</v>
          </cell>
          <cell r="D209">
            <v>0.17</v>
          </cell>
          <cell r="E209">
            <v>1900</v>
          </cell>
          <cell r="F209">
            <v>50000</v>
          </cell>
          <cell r="G209">
            <v>50000</v>
          </cell>
          <cell r="H209">
            <v>0.17</v>
          </cell>
          <cell r="I209" t="str">
            <v>Règle Th-U; fasc2 2.7.1. p11</v>
          </cell>
          <cell r="L209">
            <v>27</v>
          </cell>
          <cell r="M209">
            <v>3.33</v>
          </cell>
        </row>
        <row r="210">
          <cell r="B210" t="str">
            <v>– polyméthylméthacrylate (PMMA)</v>
          </cell>
          <cell r="C210">
            <v>1180</v>
          </cell>
          <cell r="D210">
            <v>0.18</v>
          </cell>
          <cell r="E210">
            <v>1500</v>
          </cell>
          <cell r="F210">
            <v>50000</v>
          </cell>
          <cell r="G210">
            <v>50000</v>
          </cell>
          <cell r="H210">
            <v>0.18</v>
          </cell>
          <cell r="I210" t="str">
            <v>Règle Th-U; fasc2 2.7.1. p11</v>
          </cell>
          <cell r="L210">
            <v>27.25</v>
          </cell>
          <cell r="M210">
            <v>3.34</v>
          </cell>
        </row>
        <row r="211">
          <cell r="B211" t="str">
            <v>– poly acétate</v>
          </cell>
          <cell r="C211">
            <v>1410</v>
          </cell>
          <cell r="D211">
            <v>0.3</v>
          </cell>
          <cell r="E211">
            <v>1400</v>
          </cell>
          <cell r="F211">
            <v>100000</v>
          </cell>
          <cell r="G211">
            <v>100000</v>
          </cell>
          <cell r="H211">
            <v>0.3</v>
          </cell>
          <cell r="I211" t="str">
            <v>Règle Th-U; fasc2 2.7.1. p11</v>
          </cell>
          <cell r="L211">
            <v>27.5</v>
          </cell>
          <cell r="M211">
            <v>3.35</v>
          </cell>
        </row>
        <row r="212">
          <cell r="B212" t="str">
            <v>– polyamide (nylon)</v>
          </cell>
          <cell r="C212">
            <v>1150</v>
          </cell>
          <cell r="D212">
            <v>0.25</v>
          </cell>
          <cell r="E212">
            <v>1600</v>
          </cell>
          <cell r="F212">
            <v>50000</v>
          </cell>
          <cell r="G212">
            <v>50000</v>
          </cell>
          <cell r="H212">
            <v>0.25</v>
          </cell>
          <cell r="I212" t="str">
            <v>Règle Th-U; fasc2 2.7.1. p11</v>
          </cell>
          <cell r="L212">
            <v>27.75</v>
          </cell>
          <cell r="M212">
            <v>3.36</v>
          </cell>
        </row>
        <row r="213">
          <cell r="B213" t="str">
            <v>– polyamide 6.6 avec 25 % de fibre de verre</v>
          </cell>
          <cell r="C213">
            <v>1450</v>
          </cell>
          <cell r="D213">
            <v>0.3</v>
          </cell>
          <cell r="E213">
            <v>1600</v>
          </cell>
          <cell r="F213">
            <v>50000</v>
          </cell>
          <cell r="G213">
            <v>50000</v>
          </cell>
          <cell r="H213">
            <v>0.3</v>
          </cell>
          <cell r="I213" t="str">
            <v>Règle Th-U; fasc2 2.7.1. p11</v>
          </cell>
          <cell r="L213">
            <v>28</v>
          </cell>
          <cell r="M213">
            <v>3.37</v>
          </cell>
        </row>
        <row r="214">
          <cell r="B214" t="str">
            <v>– polyéthylène/polythène, haute densité</v>
          </cell>
          <cell r="C214">
            <v>980</v>
          </cell>
          <cell r="D214">
            <v>0.5</v>
          </cell>
          <cell r="E214">
            <v>1800</v>
          </cell>
          <cell r="F214">
            <v>100000</v>
          </cell>
          <cell r="G214">
            <v>100000</v>
          </cell>
          <cell r="H214">
            <v>0.5</v>
          </cell>
          <cell r="I214" t="str">
            <v>Règle Th-U; fasc2 2.7.1. p11</v>
          </cell>
          <cell r="L214">
            <v>28.25</v>
          </cell>
          <cell r="M214">
            <v>3.375</v>
          </cell>
        </row>
        <row r="215">
          <cell r="B215" t="str">
            <v>– polyéthylène/polythène, basse densité</v>
          </cell>
          <cell r="C215">
            <v>920</v>
          </cell>
          <cell r="D215">
            <v>0.33</v>
          </cell>
          <cell r="E215">
            <v>2200</v>
          </cell>
          <cell r="F215">
            <v>100000</v>
          </cell>
          <cell r="G215">
            <v>100000</v>
          </cell>
          <cell r="H215">
            <v>0.33</v>
          </cell>
          <cell r="I215" t="str">
            <v>Règle Th-U; fasc2 2.7.1. p11</v>
          </cell>
          <cell r="L215">
            <v>28.5</v>
          </cell>
          <cell r="M215">
            <v>3.38</v>
          </cell>
        </row>
        <row r="216">
          <cell r="B216" t="str">
            <v>– polystyrène</v>
          </cell>
          <cell r="C216">
            <v>1050</v>
          </cell>
          <cell r="D216">
            <v>0.16</v>
          </cell>
          <cell r="E216">
            <v>1300</v>
          </cell>
          <cell r="F216">
            <v>100000</v>
          </cell>
          <cell r="G216">
            <v>100000</v>
          </cell>
          <cell r="H216">
            <v>0.16</v>
          </cell>
          <cell r="I216" t="str">
            <v>Règle Th-U; fasc2 2.7.1. p11</v>
          </cell>
          <cell r="L216">
            <v>28.75</v>
          </cell>
          <cell r="M216">
            <v>3.39</v>
          </cell>
        </row>
        <row r="217">
          <cell r="B217" t="str">
            <v>– polypropylène</v>
          </cell>
          <cell r="C217">
            <v>910</v>
          </cell>
          <cell r="D217">
            <v>0.22</v>
          </cell>
          <cell r="E217">
            <v>1800</v>
          </cell>
          <cell r="F217">
            <v>10000</v>
          </cell>
          <cell r="G217">
            <v>10000</v>
          </cell>
          <cell r="H217">
            <v>0.22</v>
          </cell>
          <cell r="I217" t="str">
            <v>Règle Th-U; fasc2 2.7.1. p11</v>
          </cell>
          <cell r="L217">
            <v>29</v>
          </cell>
          <cell r="M217">
            <v>3.4</v>
          </cell>
        </row>
        <row r="218">
          <cell r="B218" t="str">
            <v>– polypropylène avec 25 % de fibre de verre</v>
          </cell>
          <cell r="C218">
            <v>1200</v>
          </cell>
          <cell r="D218">
            <v>0.25</v>
          </cell>
          <cell r="E218">
            <v>1800</v>
          </cell>
          <cell r="F218">
            <v>10000</v>
          </cell>
          <cell r="G218">
            <v>10000</v>
          </cell>
          <cell r="H218">
            <v>0.25</v>
          </cell>
          <cell r="I218" t="str">
            <v>Règle Th-U; fasc2 2.7.1. p11</v>
          </cell>
          <cell r="L218">
            <v>29.25</v>
          </cell>
          <cell r="M218">
            <v>3.41</v>
          </cell>
        </row>
        <row r="219">
          <cell r="B219" t="str">
            <v>– polyuréthane (PU)</v>
          </cell>
          <cell r="C219">
            <v>1200</v>
          </cell>
          <cell r="D219">
            <v>0.25</v>
          </cell>
          <cell r="E219">
            <v>1800</v>
          </cell>
          <cell r="F219">
            <v>6000</v>
          </cell>
          <cell r="G219">
            <v>6000</v>
          </cell>
          <cell r="H219">
            <v>0.25</v>
          </cell>
          <cell r="I219" t="str">
            <v>Règle Th-U; fasc2 2.7.1. p11</v>
          </cell>
          <cell r="L219">
            <v>29.5</v>
          </cell>
          <cell r="M219">
            <v>3.42</v>
          </cell>
        </row>
        <row r="220">
          <cell r="B220" t="str">
            <v>– résine époxy</v>
          </cell>
          <cell r="C220">
            <v>1200</v>
          </cell>
          <cell r="D220">
            <v>0.2</v>
          </cell>
          <cell r="E220">
            <v>1400</v>
          </cell>
          <cell r="F220">
            <v>10000</v>
          </cell>
          <cell r="G220">
            <v>10000</v>
          </cell>
          <cell r="H220">
            <v>0.2</v>
          </cell>
          <cell r="I220" t="str">
            <v>Règle Th-U; fasc2 2.7.1. p11</v>
          </cell>
          <cell r="L220">
            <v>29.75</v>
          </cell>
          <cell r="M220">
            <v>3.4249999999999998</v>
          </cell>
        </row>
        <row r="221">
          <cell r="B221" t="str">
            <v>– résine phénolique</v>
          </cell>
          <cell r="C221">
            <v>1300</v>
          </cell>
          <cell r="D221">
            <v>0.3</v>
          </cell>
          <cell r="E221">
            <v>1700</v>
          </cell>
          <cell r="F221">
            <v>100000</v>
          </cell>
          <cell r="G221">
            <v>100000</v>
          </cell>
          <cell r="H221">
            <v>0.3</v>
          </cell>
          <cell r="I221" t="str">
            <v>Règle Th-U; fasc2 2.7.1. p11</v>
          </cell>
          <cell r="L221">
            <v>30</v>
          </cell>
          <cell r="M221">
            <v>3.43</v>
          </cell>
        </row>
        <row r="222">
          <cell r="B222" t="str">
            <v>– résine polyester</v>
          </cell>
          <cell r="C222">
            <v>1400</v>
          </cell>
          <cell r="D222">
            <v>0.19</v>
          </cell>
          <cell r="E222">
            <v>1200</v>
          </cell>
          <cell r="F222">
            <v>10000</v>
          </cell>
          <cell r="G222">
            <v>10000</v>
          </cell>
          <cell r="H222">
            <v>0.19</v>
          </cell>
          <cell r="I222" t="str">
            <v>Règle Th-U; fasc2 2.7.1. p11</v>
          </cell>
          <cell r="L222">
            <v>30.25</v>
          </cell>
          <cell r="M222">
            <v>3.44</v>
          </cell>
        </row>
        <row r="223">
          <cell r="B223" t="str">
            <v>Mastics pour joints, étanchéité et coupure thermique – silicagel (dessicatif)</v>
          </cell>
          <cell r="C223">
            <v>720</v>
          </cell>
          <cell r="D223">
            <v>0.13</v>
          </cell>
          <cell r="E223">
            <v>1000</v>
          </cell>
          <cell r="H223">
            <v>0.13</v>
          </cell>
          <cell r="I223" t="str">
            <v>Règle Th-U; fasc2 2.7.2. p11</v>
          </cell>
          <cell r="L223">
            <v>30.5</v>
          </cell>
          <cell r="M223">
            <v>3.45</v>
          </cell>
        </row>
        <row r="224">
          <cell r="B224" t="str">
            <v>– silicone pur</v>
          </cell>
          <cell r="C224">
            <v>1200</v>
          </cell>
          <cell r="D224">
            <v>0.35</v>
          </cell>
          <cell r="E224">
            <v>1000</v>
          </cell>
          <cell r="F224">
            <v>5000</v>
          </cell>
          <cell r="G224">
            <v>5000</v>
          </cell>
          <cell r="H224">
            <v>0.35</v>
          </cell>
          <cell r="I224" t="str">
            <v>Règle Th-U; fasc2 2.7.2. p11</v>
          </cell>
          <cell r="L224">
            <v>30.75</v>
          </cell>
          <cell r="M224">
            <v>3.46</v>
          </cell>
        </row>
        <row r="225">
          <cell r="B225" t="str">
            <v>– silicone mastic</v>
          </cell>
          <cell r="C225">
            <v>1450</v>
          </cell>
          <cell r="D225">
            <v>0.5</v>
          </cell>
          <cell r="E225">
            <v>1000</v>
          </cell>
          <cell r="F225">
            <v>5000</v>
          </cell>
          <cell r="G225">
            <v>5000</v>
          </cell>
          <cell r="H225">
            <v>0.5</v>
          </cell>
          <cell r="I225" t="str">
            <v>Règle Th-U; fasc2 2.7.2. p11</v>
          </cell>
          <cell r="L225">
            <v>31</v>
          </cell>
          <cell r="M225">
            <v>3.47</v>
          </cell>
        </row>
        <row r="226">
          <cell r="B226" t="str">
            <v>– mousse de silicone</v>
          </cell>
          <cell r="C226">
            <v>750</v>
          </cell>
          <cell r="D226">
            <v>0.12</v>
          </cell>
          <cell r="E226">
            <v>1000</v>
          </cell>
          <cell r="F226">
            <v>10000</v>
          </cell>
          <cell r="G226">
            <v>10000</v>
          </cell>
          <cell r="H226">
            <v>0.12</v>
          </cell>
          <cell r="I226" t="str">
            <v>Règle Th-U; fasc2 2.7.2. p11</v>
          </cell>
          <cell r="L226">
            <v>31.25</v>
          </cell>
          <cell r="M226">
            <v>3.4750000000000001</v>
          </cell>
        </row>
        <row r="227">
          <cell r="B227" t="str">
            <v>– uréthane polyuréthane (coupure thermique)</v>
          </cell>
          <cell r="C227">
            <v>1300</v>
          </cell>
          <cell r="D227">
            <v>0.21</v>
          </cell>
          <cell r="E227">
            <v>1800</v>
          </cell>
          <cell r="F227">
            <v>60</v>
          </cell>
          <cell r="G227">
            <v>60</v>
          </cell>
          <cell r="H227">
            <v>0.21</v>
          </cell>
          <cell r="I227" t="str">
            <v>Règle Th-U; fasc2 2.7.2. p11</v>
          </cell>
          <cell r="L227">
            <v>31.5</v>
          </cell>
          <cell r="M227">
            <v>3.48</v>
          </cell>
        </row>
        <row r="228">
          <cell r="B228" t="str">
            <v>– chlorure de polyvinyle fl exible avec 40 % de plastifi ant</v>
          </cell>
          <cell r="C228">
            <v>1200</v>
          </cell>
          <cell r="D228">
            <v>0.14000000000000001</v>
          </cell>
          <cell r="E228">
            <v>1000</v>
          </cell>
          <cell r="F228">
            <v>100000</v>
          </cell>
          <cell r="G228">
            <v>100000</v>
          </cell>
          <cell r="H228">
            <v>0.14000000000000001</v>
          </cell>
          <cell r="I228" t="str">
            <v>Règle Th-U; fasc2 2.7.2. p11</v>
          </cell>
          <cell r="L228">
            <v>31.75</v>
          </cell>
          <cell r="M228">
            <v>3.49</v>
          </cell>
        </row>
        <row r="229">
          <cell r="B229" t="str">
            <v>– mousse élastomère flexible</v>
          </cell>
          <cell r="C229" t="str">
            <v>60-80</v>
          </cell>
          <cell r="D229">
            <v>0.05</v>
          </cell>
          <cell r="E229">
            <v>1500</v>
          </cell>
          <cell r="F229">
            <v>10000</v>
          </cell>
          <cell r="G229">
            <v>10000</v>
          </cell>
          <cell r="H229">
            <v>0.05</v>
          </cell>
          <cell r="I229" t="str">
            <v>Règle Th-U; fasc2 2.7.2. p11</v>
          </cell>
          <cell r="L229">
            <v>32</v>
          </cell>
          <cell r="M229">
            <v>3.5</v>
          </cell>
        </row>
        <row r="230">
          <cell r="B230" t="str">
            <v>– mousse de polyuréthane (PU)</v>
          </cell>
          <cell r="C230">
            <v>70</v>
          </cell>
          <cell r="D230">
            <v>0.05</v>
          </cell>
          <cell r="E230">
            <v>1500</v>
          </cell>
          <cell r="F230">
            <v>60</v>
          </cell>
          <cell r="G230">
            <v>60</v>
          </cell>
          <cell r="H230">
            <v>0.05</v>
          </cell>
          <cell r="I230" t="str">
            <v>Règle Th-U; fasc2 2.7.2. p11</v>
          </cell>
          <cell r="L230">
            <v>32.25</v>
          </cell>
          <cell r="M230">
            <v>3.5049999999999999</v>
          </cell>
        </row>
        <row r="231">
          <cell r="B231" t="str">
            <v>– mousse de polyéthylène</v>
          </cell>
          <cell r="C231">
            <v>70</v>
          </cell>
          <cell r="D231">
            <v>0.05</v>
          </cell>
          <cell r="E231">
            <v>2300</v>
          </cell>
          <cell r="F231">
            <v>100</v>
          </cell>
          <cell r="G231">
            <v>100</v>
          </cell>
          <cell r="H231">
            <v>0.05</v>
          </cell>
          <cell r="I231" t="str">
            <v>Règle Th-U; fasc2 2.7.2. p11</v>
          </cell>
          <cell r="L231">
            <v>32.5</v>
          </cell>
          <cell r="M231">
            <v>3.51</v>
          </cell>
        </row>
        <row r="232">
          <cell r="B232" t="str">
            <v xml:space="preserve">Produits d'étanchéité / Asphalte pur </v>
          </cell>
          <cell r="C232" t="str">
            <v>ρ ≤ 2 100</v>
          </cell>
          <cell r="D232">
            <v>0.7</v>
          </cell>
          <cell r="E232">
            <v>1000</v>
          </cell>
          <cell r="F232">
            <v>50000</v>
          </cell>
          <cell r="G232">
            <v>50000</v>
          </cell>
          <cell r="H232">
            <v>0.7</v>
          </cell>
          <cell r="I232" t="str">
            <v>Règle Th-U; fasc2 2.7.3.1. p11</v>
          </cell>
          <cell r="L232">
            <v>32.75</v>
          </cell>
          <cell r="M232">
            <v>3.52</v>
          </cell>
        </row>
        <row r="233">
          <cell r="B233" t="str">
            <v>Produits d'étanchéité / Asphalte sablé</v>
          </cell>
          <cell r="C233" t="str">
            <v>ρ ≤ 2 100</v>
          </cell>
          <cell r="D233">
            <v>1.1499999999999999</v>
          </cell>
          <cell r="E233">
            <v>1000</v>
          </cell>
          <cell r="H233">
            <v>1.1499999999999999</v>
          </cell>
          <cell r="I233" t="str">
            <v>Règle Th-U; fasc2 2.7.3.1. p11</v>
          </cell>
          <cell r="L233">
            <v>33</v>
          </cell>
          <cell r="M233">
            <v>3.53</v>
          </cell>
        </row>
        <row r="234">
          <cell r="B234" t="str">
            <v xml:space="preserve">Bitume pur </v>
          </cell>
          <cell r="C234" t="str">
            <v>ρ ≤ 1 050</v>
          </cell>
          <cell r="D234">
            <v>0.17</v>
          </cell>
          <cell r="E234">
            <v>1000</v>
          </cell>
          <cell r="F234">
            <v>50000</v>
          </cell>
          <cell r="G234">
            <v>50000</v>
          </cell>
          <cell r="H234">
            <v>0.17</v>
          </cell>
          <cell r="I234" t="str">
            <v>Règle Th-U; fasc2 2.7.3.2. p11</v>
          </cell>
          <cell r="L234">
            <v>33.25</v>
          </cell>
          <cell r="M234">
            <v>3.5350000000000001</v>
          </cell>
        </row>
        <row r="235">
          <cell r="B235" t="str">
            <v>Bitume – cartons feutres et chapes souples imprégnées</v>
          </cell>
          <cell r="C235" t="str">
            <v>1 000 ≤ ρ ≤ 1 100</v>
          </cell>
          <cell r="D235">
            <v>0.23</v>
          </cell>
          <cell r="E235">
            <v>1000</v>
          </cell>
          <cell r="F235">
            <v>50000</v>
          </cell>
          <cell r="G235">
            <v>50000</v>
          </cell>
          <cell r="H235">
            <v>0.23</v>
          </cell>
          <cell r="I235" t="str">
            <v>Règle Th-U; fasc2 2.7.3.2. p11</v>
          </cell>
          <cell r="L235">
            <v>33.5</v>
          </cell>
          <cell r="M235">
            <v>3.54</v>
          </cell>
        </row>
        <row r="236">
          <cell r="B236" t="str">
            <v>– aluminium</v>
          </cell>
          <cell r="C236">
            <v>2700</v>
          </cell>
          <cell r="D236">
            <v>230</v>
          </cell>
          <cell r="E236">
            <v>880</v>
          </cell>
          <cell r="H236">
            <v>230</v>
          </cell>
          <cell r="I236" t="str">
            <v>Règle Th-U; fasc2 2.8. p12</v>
          </cell>
          <cell r="L236">
            <v>33.75</v>
          </cell>
          <cell r="M236">
            <v>3.55</v>
          </cell>
        </row>
        <row r="237">
          <cell r="B237" t="str">
            <v>– alliages d’aluminium</v>
          </cell>
          <cell r="C237">
            <v>2800</v>
          </cell>
          <cell r="D237">
            <v>160</v>
          </cell>
          <cell r="E237">
            <v>880</v>
          </cell>
          <cell r="H237">
            <v>160</v>
          </cell>
          <cell r="I237" t="str">
            <v>Règle Th-U; fasc2 2.8. p12</v>
          </cell>
          <cell r="L237">
            <v>34</v>
          </cell>
          <cell r="M237">
            <v>3.56</v>
          </cell>
        </row>
        <row r="238">
          <cell r="B238" t="str">
            <v>– bronze</v>
          </cell>
          <cell r="C238">
            <v>8700</v>
          </cell>
          <cell r="D238">
            <v>65</v>
          </cell>
          <cell r="E238">
            <v>380</v>
          </cell>
          <cell r="H238">
            <v>65</v>
          </cell>
          <cell r="I238" t="str">
            <v>Règle Th-U; fasc2 2.8. p12</v>
          </cell>
          <cell r="L238">
            <v>34.25</v>
          </cell>
          <cell r="M238">
            <v>3.5649999999999999</v>
          </cell>
        </row>
        <row r="239">
          <cell r="B239" t="str">
            <v>– laiton</v>
          </cell>
          <cell r="C239">
            <v>8400</v>
          </cell>
          <cell r="D239">
            <v>120</v>
          </cell>
          <cell r="E239">
            <v>380</v>
          </cell>
          <cell r="H239">
            <v>120</v>
          </cell>
          <cell r="I239" t="str">
            <v>Règle Th-U; fasc2 2.8. p12</v>
          </cell>
          <cell r="L239">
            <v>34.5</v>
          </cell>
          <cell r="M239">
            <v>3.57</v>
          </cell>
        </row>
        <row r="240">
          <cell r="B240" t="str">
            <v>– cuivre</v>
          </cell>
          <cell r="C240">
            <v>8900</v>
          </cell>
          <cell r="D240">
            <v>380</v>
          </cell>
          <cell r="E240">
            <v>380</v>
          </cell>
          <cell r="H240">
            <v>380</v>
          </cell>
          <cell r="I240" t="str">
            <v>Règle Th-U; fasc2 2.8. p12</v>
          </cell>
          <cell r="L240">
            <v>34.75</v>
          </cell>
          <cell r="M240">
            <v>3.5750000000000002</v>
          </cell>
        </row>
        <row r="241">
          <cell r="B241" t="str">
            <v>– fer pur</v>
          </cell>
          <cell r="C241">
            <v>7870</v>
          </cell>
          <cell r="D241">
            <v>72</v>
          </cell>
          <cell r="E241">
            <v>450</v>
          </cell>
          <cell r="H241">
            <v>72</v>
          </cell>
          <cell r="I241" t="str">
            <v>Règle Th-U; fasc2 2.8. p12</v>
          </cell>
          <cell r="L241">
            <v>35</v>
          </cell>
          <cell r="M241">
            <v>3.58</v>
          </cell>
        </row>
        <row r="242">
          <cell r="B242" t="str">
            <v>– fer, fonte</v>
          </cell>
          <cell r="C242">
            <v>7500</v>
          </cell>
          <cell r="D242">
            <v>50</v>
          </cell>
          <cell r="E242">
            <v>450</v>
          </cell>
          <cell r="H242">
            <v>50</v>
          </cell>
          <cell r="I242" t="str">
            <v>Règle Th-U; fasc2 2.8. p12</v>
          </cell>
          <cell r="L242">
            <v>35.25</v>
          </cell>
          <cell r="M242">
            <v>3.59</v>
          </cell>
        </row>
        <row r="243">
          <cell r="B243" t="str">
            <v>– plomb</v>
          </cell>
          <cell r="C243">
            <v>11300</v>
          </cell>
          <cell r="D243">
            <v>35</v>
          </cell>
          <cell r="E243">
            <v>130</v>
          </cell>
          <cell r="H243">
            <v>35</v>
          </cell>
          <cell r="I243" t="str">
            <v>Règle Th-U; fasc2 2.8. p12</v>
          </cell>
          <cell r="L243">
            <v>35.5</v>
          </cell>
          <cell r="M243">
            <v>3.6</v>
          </cell>
        </row>
        <row r="244">
          <cell r="B244" t="str">
            <v>– acier</v>
          </cell>
          <cell r="C244">
            <v>7800</v>
          </cell>
          <cell r="D244">
            <v>50</v>
          </cell>
          <cell r="E244">
            <v>450</v>
          </cell>
          <cell r="H244">
            <v>50</v>
          </cell>
          <cell r="I244" t="str">
            <v>Règle Th-U; fasc2 2.8. p12</v>
          </cell>
          <cell r="L244">
            <v>35.75</v>
          </cell>
          <cell r="M244">
            <v>3.605</v>
          </cell>
        </row>
        <row r="245">
          <cell r="B245" t="str">
            <v>– acier inoxydable</v>
          </cell>
          <cell r="C245">
            <v>7900</v>
          </cell>
          <cell r="D245">
            <v>17</v>
          </cell>
          <cell r="E245">
            <v>460</v>
          </cell>
          <cell r="H245">
            <v>17</v>
          </cell>
          <cell r="I245" t="str">
            <v>Règle Th-U; fasc2 2.8. p12</v>
          </cell>
          <cell r="L245">
            <v>36</v>
          </cell>
          <cell r="M245">
            <v>3.61</v>
          </cell>
        </row>
        <row r="246">
          <cell r="B246" t="str">
            <v>– zinc</v>
          </cell>
          <cell r="C246">
            <v>7200</v>
          </cell>
          <cell r="D246">
            <v>110</v>
          </cell>
          <cell r="E246">
            <v>380</v>
          </cell>
          <cell r="H246">
            <v>110</v>
          </cell>
          <cell r="I246" t="str">
            <v>Règle Th-U; fasc2 2.8. p12</v>
          </cell>
          <cell r="L246">
            <v>36.25</v>
          </cell>
          <cell r="M246">
            <v>3.6150000000000002</v>
          </cell>
        </row>
        <row r="247">
          <cell r="B247" t="str">
            <v>– Sables et graviers</v>
          </cell>
          <cell r="C247" t="str">
            <v>1 700 ≤ ρ ≤ 2 200</v>
          </cell>
          <cell r="D247">
            <v>2</v>
          </cell>
          <cell r="E247" t="str">
            <v>910-1180</v>
          </cell>
          <cell r="F247">
            <v>50</v>
          </cell>
          <cell r="G247">
            <v>50</v>
          </cell>
          <cell r="H247">
            <v>2</v>
          </cell>
          <cell r="I247" t="str">
            <v>Règle Th-U; fasc2 2.9.1.1. p12</v>
          </cell>
          <cell r="L247">
            <v>36.5</v>
          </cell>
          <cell r="M247">
            <v>3.62</v>
          </cell>
        </row>
        <row r="248">
          <cell r="B248" t="str">
            <v xml:space="preserve">– argile ou limon </v>
          </cell>
          <cell r="C248" t="str">
            <v>1 200 ≤ ρ ≤ 1 800</v>
          </cell>
          <cell r="D248">
            <v>1.5</v>
          </cell>
          <cell r="E248" t="str">
            <v>1 670-2 500</v>
          </cell>
          <cell r="F248">
            <v>50</v>
          </cell>
          <cell r="G248">
            <v>50</v>
          </cell>
          <cell r="H248">
            <v>1.5</v>
          </cell>
          <cell r="I248" t="str">
            <v>Règle Th-U; fasc2 2.9.1.1. p12</v>
          </cell>
          <cell r="L248">
            <v>36.75</v>
          </cell>
          <cell r="M248">
            <v>3.63</v>
          </cell>
        </row>
        <row r="249">
          <cell r="B249" t="str">
            <v>Pisé, bauge, béton de terre stabilisé, blocs de terre comprimée</v>
          </cell>
          <cell r="C249" t="str">
            <v>1 770 ≤ ρ ≤ 2 000</v>
          </cell>
          <cell r="D249">
            <v>1.1000000000000001</v>
          </cell>
          <cell r="H249">
            <v>1.1000000000000001</v>
          </cell>
          <cell r="I249" t="str">
            <v>Règle Th-U; fasc2 2.9.1.2. p12</v>
          </cell>
          <cell r="L249">
            <v>37</v>
          </cell>
          <cell r="M249">
            <v>3.64</v>
          </cell>
        </row>
        <row r="250">
          <cell r="B250" t="str">
            <v>revêtements de sols – caoutchouc</v>
          </cell>
          <cell r="C250">
            <v>1200</v>
          </cell>
          <cell r="D250">
            <v>0.17</v>
          </cell>
          <cell r="E250">
            <v>1400</v>
          </cell>
          <cell r="F250">
            <v>10000</v>
          </cell>
          <cell r="G250">
            <v>10000</v>
          </cell>
          <cell r="H250">
            <v>0.17</v>
          </cell>
          <cell r="I250" t="str">
            <v>Règle Th-U; fasc2 2.9.1.3. p12</v>
          </cell>
          <cell r="L250">
            <v>37.25</v>
          </cell>
          <cell r="M250">
            <v>3.645</v>
          </cell>
        </row>
        <row r="251">
          <cell r="B251" t="str">
            <v>– plastique</v>
          </cell>
          <cell r="C251">
            <v>1700</v>
          </cell>
          <cell r="D251">
            <v>0.25</v>
          </cell>
          <cell r="E251">
            <v>1400</v>
          </cell>
          <cell r="F251">
            <v>10000</v>
          </cell>
          <cell r="G251">
            <v>10000</v>
          </cell>
          <cell r="H251">
            <v>0.25</v>
          </cell>
          <cell r="I251" t="str">
            <v>Règle Th-U; fasc2 2.9.1.3. p12</v>
          </cell>
          <cell r="L251">
            <v>37.5</v>
          </cell>
          <cell r="M251">
            <v>3.65</v>
          </cell>
        </row>
        <row r="252">
          <cell r="B252" t="str">
            <v>– sous couche, caoutchouc-mousse ou plastique cellulaire</v>
          </cell>
          <cell r="C252">
            <v>270</v>
          </cell>
          <cell r="D252">
            <v>0.1</v>
          </cell>
          <cell r="E252">
            <v>1400</v>
          </cell>
          <cell r="F252">
            <v>10000</v>
          </cell>
          <cell r="G252">
            <v>10000</v>
          </cell>
          <cell r="H252">
            <v>0.1</v>
          </cell>
          <cell r="I252" t="str">
            <v>Règle Th-U; fasc2 2.9.1.3. p12</v>
          </cell>
          <cell r="L252">
            <v>37.75</v>
          </cell>
          <cell r="M252">
            <v>3.6549999999999998</v>
          </cell>
        </row>
        <row r="253">
          <cell r="B253" t="str">
            <v>– sous-couche feutre</v>
          </cell>
          <cell r="C253">
            <v>120</v>
          </cell>
          <cell r="D253">
            <v>0.05</v>
          </cell>
          <cell r="E253">
            <v>1300</v>
          </cell>
          <cell r="F253">
            <v>20</v>
          </cell>
          <cell r="G253">
            <v>15</v>
          </cell>
          <cell r="H253">
            <v>0.05</v>
          </cell>
          <cell r="I253" t="str">
            <v>Règle Th-U; fasc2 2.9.1.3. p12</v>
          </cell>
          <cell r="L253">
            <v>38</v>
          </cell>
          <cell r="M253">
            <v>3.66</v>
          </cell>
        </row>
        <row r="254">
          <cell r="B254" t="str">
            <v>– sous-couche laine</v>
          </cell>
          <cell r="C254">
            <v>200</v>
          </cell>
          <cell r="D254">
            <v>0.06</v>
          </cell>
          <cell r="E254">
            <v>1300</v>
          </cell>
          <cell r="F254">
            <v>20</v>
          </cell>
          <cell r="G254">
            <v>15</v>
          </cell>
          <cell r="H254">
            <v>0.06</v>
          </cell>
          <cell r="I254" t="str">
            <v>Règle Th-U; fasc2 2.9.1.3. p12</v>
          </cell>
          <cell r="L254">
            <v>38.25</v>
          </cell>
          <cell r="M254">
            <v>3.67</v>
          </cell>
        </row>
        <row r="255">
          <cell r="B255" t="str">
            <v>– sous-couche liège</v>
          </cell>
          <cell r="C255" t="str">
            <v>ρ &lt; 200</v>
          </cell>
          <cell r="D255">
            <v>0.05</v>
          </cell>
          <cell r="E255">
            <v>1500</v>
          </cell>
          <cell r="F255">
            <v>20</v>
          </cell>
          <cell r="G255">
            <v>10</v>
          </cell>
          <cell r="H255">
            <v>0.05</v>
          </cell>
          <cell r="I255" t="str">
            <v>Règle Th-U; fasc2 2.9.1.3. p12</v>
          </cell>
          <cell r="L255">
            <v>38.5</v>
          </cell>
          <cell r="M255">
            <v>3.68</v>
          </cell>
        </row>
        <row r="256">
          <cell r="B256" t="str">
            <v>– plaque de liège</v>
          </cell>
          <cell r="C256" t="str">
            <v>ρ &gt; 400</v>
          </cell>
          <cell r="D256">
            <v>6.5000000000000002E-2</v>
          </cell>
          <cell r="E256">
            <v>1500</v>
          </cell>
          <cell r="F256">
            <v>40</v>
          </cell>
          <cell r="G256">
            <v>20</v>
          </cell>
          <cell r="H256">
            <v>6.5000000000000002E-2</v>
          </cell>
          <cell r="I256" t="str">
            <v>Règle Th-U; fasc2 2.9.1.3. p12</v>
          </cell>
          <cell r="L256">
            <v>38.75</v>
          </cell>
          <cell r="M256">
            <v>3.6850000000000001</v>
          </cell>
        </row>
        <row r="257">
          <cell r="B257" t="str">
            <v>– tapis, revêtement textile</v>
          </cell>
          <cell r="C257">
            <v>200</v>
          </cell>
          <cell r="D257">
            <v>0.06</v>
          </cell>
          <cell r="E257">
            <v>1300</v>
          </cell>
          <cell r="F257">
            <v>5</v>
          </cell>
          <cell r="G257">
            <v>5</v>
          </cell>
          <cell r="H257">
            <v>0.06</v>
          </cell>
          <cell r="I257" t="str">
            <v>Règle Th-U; fasc2 2.9.1.3. p12</v>
          </cell>
          <cell r="L257">
            <v>39</v>
          </cell>
          <cell r="M257">
            <v>3.69</v>
          </cell>
        </row>
        <row r="258">
          <cell r="B258" t="str">
            <v>– linoléum</v>
          </cell>
          <cell r="C258">
            <v>1200</v>
          </cell>
          <cell r="D258">
            <v>0.17</v>
          </cell>
          <cell r="E258">
            <v>1400</v>
          </cell>
          <cell r="F258">
            <v>1000</v>
          </cell>
          <cell r="G258">
            <v>800</v>
          </cell>
          <cell r="H258">
            <v>0.17</v>
          </cell>
          <cell r="I258" t="str">
            <v>Règle Th-U; fasc2 2.9.1.3. p12</v>
          </cell>
          <cell r="L258">
            <v>39.25</v>
          </cell>
          <cell r="M258">
            <v>3.6949999999999998</v>
          </cell>
        </row>
        <row r="259">
          <cell r="B259" t="str">
            <v>Mortiers d'enduits et de joints de ciment ou de chaux (1)</v>
          </cell>
          <cell r="C259" t="str">
            <v>ρ &gt; 2000</v>
          </cell>
          <cell r="D259">
            <v>1.8</v>
          </cell>
          <cell r="E259">
            <v>1000</v>
          </cell>
          <cell r="F259">
            <v>10</v>
          </cell>
          <cell r="G259">
            <v>6</v>
          </cell>
          <cell r="H259">
            <v>1.8</v>
          </cell>
          <cell r="I259" t="str">
            <v>Règle Th-U; fasc2 2.9.2. p12</v>
          </cell>
          <cell r="L259">
            <v>39.5</v>
          </cell>
          <cell r="M259">
            <v>3.7</v>
          </cell>
        </row>
        <row r="260">
          <cell r="B260" t="str">
            <v>Mortiers d'enduits et de joints de ciment ou de chaux (2)</v>
          </cell>
          <cell r="C260" t="str">
            <v>1 800 &lt; ρ ≤ 2 000</v>
          </cell>
          <cell r="D260">
            <v>1.3</v>
          </cell>
          <cell r="E260">
            <v>1000</v>
          </cell>
          <cell r="F260">
            <v>10</v>
          </cell>
          <cell r="G260">
            <v>6</v>
          </cell>
          <cell r="H260">
            <v>1.3</v>
          </cell>
          <cell r="I260" t="str">
            <v>Règle Th-U; fasc2 2.9.2. p12</v>
          </cell>
          <cell r="L260">
            <v>39.75</v>
          </cell>
          <cell r="M260">
            <v>3.7050000000000001</v>
          </cell>
        </row>
        <row r="261">
          <cell r="B261" t="str">
            <v>Mortiers d'enduits et de joints de ciment ou de chaux (3)</v>
          </cell>
          <cell r="C261" t="str">
            <v>1 600 &lt; ρ ≤ 1 800</v>
          </cell>
          <cell r="D261">
            <v>1</v>
          </cell>
          <cell r="E261">
            <v>1000</v>
          </cell>
          <cell r="F261">
            <v>10</v>
          </cell>
          <cell r="G261">
            <v>6</v>
          </cell>
          <cell r="H261">
            <v>1</v>
          </cell>
          <cell r="I261" t="str">
            <v>Règle Th-U; fasc2 2.9.2. p12</v>
          </cell>
          <cell r="L261">
            <v>40</v>
          </cell>
          <cell r="M261">
            <v>3.71</v>
          </cell>
        </row>
        <row r="262">
          <cell r="B262" t="str">
            <v xml:space="preserve">Mortiers d'enduits et de joints de ciment ou de chaux (4) </v>
          </cell>
          <cell r="C262" t="str">
            <v>1 450 &lt; ρ ≤ 1 600</v>
          </cell>
          <cell r="D262">
            <v>0.8</v>
          </cell>
          <cell r="E262">
            <v>1000</v>
          </cell>
          <cell r="F262">
            <v>10</v>
          </cell>
          <cell r="G262">
            <v>6</v>
          </cell>
          <cell r="H262">
            <v>0.8</v>
          </cell>
          <cell r="I262" t="str">
            <v>Règle Th-U; fasc2 2.9.2. p12</v>
          </cell>
          <cell r="L262">
            <v>40.5</v>
          </cell>
          <cell r="M262">
            <v>3.7250000000000001</v>
          </cell>
        </row>
        <row r="263">
          <cell r="B263" t="str">
            <v>Mortiers d'enduits et de joints de ciment ou de chaux (5)</v>
          </cell>
          <cell r="C263" t="str">
            <v>1 250 &lt; ρ ≤ 1 450</v>
          </cell>
          <cell r="D263">
            <v>0.7</v>
          </cell>
          <cell r="E263">
            <v>1000</v>
          </cell>
          <cell r="F263">
            <v>10</v>
          </cell>
          <cell r="G263">
            <v>6</v>
          </cell>
          <cell r="H263">
            <v>0.7</v>
          </cell>
          <cell r="I263" t="str">
            <v>Règle Th-U; fasc2 2.9.2. p12</v>
          </cell>
          <cell r="L263">
            <v>41</v>
          </cell>
          <cell r="M263">
            <v>3.74</v>
          </cell>
        </row>
        <row r="264">
          <cell r="B264" t="str">
            <v>Mortiers d'enduits et de joints de ciment ou de chaux (6)</v>
          </cell>
          <cell r="C264" t="str">
            <v>1 000 &lt; ρ ≤ 1 250</v>
          </cell>
          <cell r="D264">
            <v>0.55000000000000004</v>
          </cell>
          <cell r="E264">
            <v>1000</v>
          </cell>
          <cell r="F264">
            <v>10</v>
          </cell>
          <cell r="G264">
            <v>6</v>
          </cell>
          <cell r="H264">
            <v>0.55000000000000004</v>
          </cell>
          <cell r="I264" t="str">
            <v>Règle Th-U; fasc2 2.9.2. p12</v>
          </cell>
          <cell r="L264">
            <v>41.5</v>
          </cell>
          <cell r="M264">
            <v>3.75</v>
          </cell>
        </row>
        <row r="265">
          <cell r="B265" t="str">
            <v>Mortiers d'enduits et de joints de ciment ou de chaux (7)</v>
          </cell>
          <cell r="C265" t="str">
            <v>750 &lt; ρ ≤ 1 000</v>
          </cell>
          <cell r="D265">
            <v>0.4</v>
          </cell>
          <cell r="E265">
            <v>1000</v>
          </cell>
          <cell r="F265">
            <v>10</v>
          </cell>
          <cell r="G265">
            <v>6</v>
          </cell>
          <cell r="H265">
            <v>0.4</v>
          </cell>
          <cell r="I265" t="str">
            <v>Règle Th-U; fasc2 2.9.2. p12</v>
          </cell>
          <cell r="L265">
            <v>42</v>
          </cell>
          <cell r="M265">
            <v>3.76</v>
          </cell>
        </row>
        <row r="266">
          <cell r="B266" t="str">
            <v>Mortiers d'enduits et de joints de ciment ou de chaux (8)</v>
          </cell>
          <cell r="C266" t="str">
            <v>500 &lt; ρ ≤ 750</v>
          </cell>
          <cell r="D266">
            <v>0.3</v>
          </cell>
          <cell r="E266">
            <v>1000</v>
          </cell>
          <cell r="F266">
            <v>10</v>
          </cell>
          <cell r="G266">
            <v>6</v>
          </cell>
          <cell r="H266">
            <v>0.3</v>
          </cell>
          <cell r="I266" t="str">
            <v>Règle Th-U; fasc2 2.9.2. p12</v>
          </cell>
          <cell r="L266">
            <v>42.5</v>
          </cell>
          <cell r="M266">
            <v>3.77</v>
          </cell>
        </row>
        <row r="267">
          <cell r="B267" t="str">
            <v>Fibres-ciment (1)</v>
          </cell>
          <cell r="C267" t="str">
            <v>1 800 &lt; ρ ≤ 2 200</v>
          </cell>
          <cell r="D267">
            <v>0.95</v>
          </cell>
          <cell r="H267">
            <v>0.95</v>
          </cell>
          <cell r="I267" t="str">
            <v>Règle Th-U; fasc2 2.9.3.1. p12</v>
          </cell>
          <cell r="L267">
            <v>43</v>
          </cell>
          <cell r="M267">
            <v>3.78</v>
          </cell>
        </row>
        <row r="268">
          <cell r="B268" t="str">
            <v>Fibres-ciment (2)</v>
          </cell>
          <cell r="C268" t="str">
            <v>1 400 ≤ ρ ≤ 1 800</v>
          </cell>
          <cell r="D268">
            <v>0.65</v>
          </cell>
          <cell r="H268">
            <v>0.65</v>
          </cell>
          <cell r="I268" t="str">
            <v>Règle Th-U; fasc2 2.9.3.1. p12</v>
          </cell>
          <cell r="L268">
            <v>43.5</v>
          </cell>
          <cell r="M268">
            <v>3.79</v>
          </cell>
        </row>
        <row r="269">
          <cell r="B269" t="str">
            <v>Fibres-ciment cellulose (1)</v>
          </cell>
          <cell r="C269" t="str">
            <v>1 400 &lt; ρ ≤ 1 800</v>
          </cell>
          <cell r="D269">
            <v>0.46</v>
          </cell>
          <cell r="H269">
            <v>0.46</v>
          </cell>
          <cell r="I269" t="str">
            <v>Règle Th-U; fasc2 2.9.3.2. p12</v>
          </cell>
          <cell r="L269">
            <v>44</v>
          </cell>
          <cell r="M269">
            <v>3.81</v>
          </cell>
        </row>
        <row r="270">
          <cell r="B270" t="str">
            <v>Fibres-ciment cellulose (2)</v>
          </cell>
          <cell r="C270" t="str">
            <v>1 000 ≤ ρ ≤ 1 400</v>
          </cell>
          <cell r="D270">
            <v>0.35</v>
          </cell>
          <cell r="H270">
            <v>0.35</v>
          </cell>
          <cell r="I270" t="str">
            <v>Règle Th-U; fasc2 2.9.3.2. p12</v>
          </cell>
          <cell r="L270">
            <v>44.5</v>
          </cell>
          <cell r="M270">
            <v>3.82</v>
          </cell>
        </row>
        <row r="271">
          <cell r="B271" t="str">
            <v>Plaques à base de vermiculite agglomérées aux silicates (1)</v>
          </cell>
          <cell r="C271" t="str">
            <v>400 &lt; ρ ≤ 500</v>
          </cell>
          <cell r="D271">
            <v>0.19</v>
          </cell>
          <cell r="H271">
            <v>0.19</v>
          </cell>
          <cell r="I271" t="str">
            <v>Règle Th-U; fasc2 2.9.4. p13</v>
          </cell>
          <cell r="L271">
            <v>45</v>
          </cell>
          <cell r="M271">
            <v>3.83</v>
          </cell>
        </row>
        <row r="272">
          <cell r="B272" t="str">
            <v>Plaques à base de vermiculite agglomérées aux silicates (2)</v>
          </cell>
          <cell r="C272" t="str">
            <v>300 &lt; ρ ≤ 400</v>
          </cell>
          <cell r="D272">
            <v>0.14000000000000001</v>
          </cell>
          <cell r="H272">
            <v>0.14000000000000001</v>
          </cell>
          <cell r="I272" t="str">
            <v>Règle Th-U; fasc2 2.9.4. p13</v>
          </cell>
          <cell r="L272">
            <v>45.5</v>
          </cell>
          <cell r="M272">
            <v>3.84</v>
          </cell>
        </row>
        <row r="273">
          <cell r="B273" t="str">
            <v>Plaques à base de vermiculite agglomérées aux silicates (3)</v>
          </cell>
          <cell r="C273" t="str">
            <v>200 &lt; ρ ≤ 300</v>
          </cell>
          <cell r="D273">
            <v>0.1</v>
          </cell>
          <cell r="H273">
            <v>0.1</v>
          </cell>
          <cell r="I273" t="str">
            <v>Règle Th-U; fasc2 2.9.4. p13</v>
          </cell>
          <cell r="L273">
            <v>46</v>
          </cell>
          <cell r="M273">
            <v>3.85</v>
          </cell>
        </row>
        <row r="274">
          <cell r="B274" t="str">
            <v>– verre sodo-calciare (y compris le verre flotté)</v>
          </cell>
          <cell r="C274">
            <v>2500</v>
          </cell>
          <cell r="D274">
            <v>1</v>
          </cell>
          <cell r="E274">
            <v>750</v>
          </cell>
          <cell r="H274">
            <v>1</v>
          </cell>
          <cell r="I274" t="str">
            <v>Règle Th-U; fasc2 2.9.5. p13</v>
          </cell>
          <cell r="L274">
            <v>46.5</v>
          </cell>
          <cell r="M274">
            <v>3.86</v>
          </cell>
        </row>
        <row r="275">
          <cell r="B275" t="str">
            <v>– quartz</v>
          </cell>
          <cell r="C275">
            <v>2200</v>
          </cell>
          <cell r="D275">
            <v>1.4</v>
          </cell>
          <cell r="E275">
            <v>750</v>
          </cell>
          <cell r="H275">
            <v>1.4</v>
          </cell>
          <cell r="I275" t="str">
            <v>Règle Th-U; fasc2 2.9.5. p13</v>
          </cell>
          <cell r="L275">
            <v>47</v>
          </cell>
          <cell r="M275">
            <v>3.87</v>
          </cell>
        </row>
        <row r="276">
          <cell r="B276" t="str">
            <v>– pâte de verre</v>
          </cell>
          <cell r="C276">
            <v>2000</v>
          </cell>
          <cell r="D276">
            <v>1.2</v>
          </cell>
          <cell r="E276">
            <v>750</v>
          </cell>
          <cell r="H276">
            <v>1.2</v>
          </cell>
          <cell r="I276" t="str">
            <v>Règle Th-U; fasc2 2.9.5. p13</v>
          </cell>
          <cell r="L276">
            <v>47.5</v>
          </cell>
          <cell r="M276">
            <v>3.88</v>
          </cell>
        </row>
        <row r="277">
          <cell r="B277" t="str">
            <v>– air</v>
          </cell>
          <cell r="C277">
            <v>1.23</v>
          </cell>
          <cell r="D277">
            <v>2.5000000000000001E-2</v>
          </cell>
          <cell r="E277">
            <v>1008</v>
          </cell>
          <cell r="F277">
            <v>1</v>
          </cell>
          <cell r="G277">
            <v>1</v>
          </cell>
          <cell r="H277">
            <v>2.5000000000000001E-2</v>
          </cell>
          <cell r="I277" t="str">
            <v>Règle Th-U; fasc2 2.9.7. p13</v>
          </cell>
          <cell r="L277">
            <v>48</v>
          </cell>
          <cell r="M277">
            <v>3.89</v>
          </cell>
        </row>
        <row r="278">
          <cell r="B278" t="str">
            <v>– dioxyde de carbone</v>
          </cell>
          <cell r="C278">
            <v>1.95</v>
          </cell>
          <cell r="D278">
            <v>1.4E-2</v>
          </cell>
          <cell r="E278">
            <v>820</v>
          </cell>
          <cell r="F278">
            <v>1</v>
          </cell>
          <cell r="G278">
            <v>1</v>
          </cell>
          <cell r="H278">
            <v>1.4E-2</v>
          </cell>
          <cell r="I278" t="str">
            <v>Règle Th-U; fasc2 2.9.7. p13</v>
          </cell>
          <cell r="L278">
            <v>48.5</v>
          </cell>
          <cell r="M278">
            <v>3.9</v>
          </cell>
        </row>
        <row r="279">
          <cell r="B279" t="str">
            <v>– argon</v>
          </cell>
          <cell r="C279">
            <v>1.7</v>
          </cell>
          <cell r="D279">
            <v>1.7000000000000001E-2</v>
          </cell>
          <cell r="E279">
            <v>519</v>
          </cell>
          <cell r="F279">
            <v>1</v>
          </cell>
          <cell r="G279">
            <v>1</v>
          </cell>
          <cell r="H279">
            <v>1.7000000000000001E-2</v>
          </cell>
          <cell r="I279" t="str">
            <v>Règle Th-U; fasc2 2.9.7. p13</v>
          </cell>
          <cell r="L279">
            <v>49</v>
          </cell>
          <cell r="M279">
            <v>3.91</v>
          </cell>
        </row>
        <row r="280">
          <cell r="B280" t="str">
            <v>– hexafl uorure de soufre</v>
          </cell>
          <cell r="C280">
            <v>6.36</v>
          </cell>
          <cell r="D280">
            <v>1.2999999999999999E-2</v>
          </cell>
          <cell r="E280">
            <v>614</v>
          </cell>
          <cell r="F280">
            <v>1</v>
          </cell>
          <cell r="G280">
            <v>1</v>
          </cell>
          <cell r="H280">
            <v>1.2999999999999999E-2</v>
          </cell>
          <cell r="I280" t="str">
            <v>Règle Th-U; fasc2 2.9.7. p13</v>
          </cell>
          <cell r="L280">
            <v>49.5</v>
          </cell>
          <cell r="M280">
            <v>3.92</v>
          </cell>
        </row>
        <row r="281">
          <cell r="B281" t="str">
            <v>– krypton</v>
          </cell>
          <cell r="C281">
            <v>3.56</v>
          </cell>
          <cell r="D281">
            <v>8.9999999999999993E-3</v>
          </cell>
          <cell r="E281">
            <v>245</v>
          </cell>
          <cell r="F281">
            <v>1</v>
          </cell>
          <cell r="G281">
            <v>1</v>
          </cell>
          <cell r="H281">
            <v>8.9999999999999993E-3</v>
          </cell>
          <cell r="I281" t="str">
            <v>Règle Th-U; fasc2 2.9.7. p13</v>
          </cell>
          <cell r="L281">
            <v>50</v>
          </cell>
          <cell r="M281">
            <v>3.93</v>
          </cell>
        </row>
        <row r="282">
          <cell r="B282" t="str">
            <v>– xénon</v>
          </cell>
          <cell r="C282">
            <v>5.68</v>
          </cell>
          <cell r="D282">
            <v>5.4000000000000003E-3</v>
          </cell>
          <cell r="E282">
            <v>160</v>
          </cell>
          <cell r="F282">
            <v>1</v>
          </cell>
          <cell r="G282">
            <v>1</v>
          </cell>
          <cell r="H282">
            <v>5.4000000000000003E-3</v>
          </cell>
          <cell r="I282" t="str">
            <v>Règle Th-U; fasc2 2.9.7. p13</v>
          </cell>
          <cell r="L282">
            <v>50.55</v>
          </cell>
          <cell r="M282">
            <v>3.94</v>
          </cell>
        </row>
        <row r="283">
          <cell r="B283" t="str">
            <v>– glace à -10 °C</v>
          </cell>
          <cell r="C283">
            <v>920</v>
          </cell>
          <cell r="D283">
            <v>2.2999999999999998</v>
          </cell>
          <cell r="E283">
            <v>2000</v>
          </cell>
          <cell r="H283">
            <v>2.2999999999999998</v>
          </cell>
          <cell r="I283" t="str">
            <v>Règle Th-U; fasc2 2.9.8. p13</v>
          </cell>
          <cell r="L283">
            <v>51</v>
          </cell>
          <cell r="M283">
            <v>3.95</v>
          </cell>
        </row>
        <row r="284">
          <cell r="B284" t="str">
            <v>– glace à 0 °C</v>
          </cell>
          <cell r="C284">
            <v>900</v>
          </cell>
          <cell r="D284">
            <v>2.2000000000000002</v>
          </cell>
          <cell r="E284">
            <v>2000</v>
          </cell>
          <cell r="H284">
            <v>2.2000000000000002</v>
          </cell>
          <cell r="I284" t="str">
            <v>Règle Th-U; fasc2 2.9.8. p13</v>
          </cell>
          <cell r="L284">
            <v>51.5</v>
          </cell>
          <cell r="M284">
            <v>3.96</v>
          </cell>
        </row>
        <row r="285">
          <cell r="B285" t="str">
            <v>– neige fraîchement tombée (&lt; 30 mm)</v>
          </cell>
          <cell r="C285">
            <v>100</v>
          </cell>
          <cell r="D285">
            <v>0.05</v>
          </cell>
          <cell r="E285">
            <v>2000</v>
          </cell>
          <cell r="H285">
            <v>0.05</v>
          </cell>
          <cell r="I285" t="str">
            <v>Règle Th-U; fasc2 2.9.8. p13</v>
          </cell>
          <cell r="L285">
            <v>52</v>
          </cell>
          <cell r="M285">
            <v>3.97</v>
          </cell>
        </row>
        <row r="286">
          <cell r="B286" t="str">
            <v>– neige souple (30-70 mm)</v>
          </cell>
          <cell r="C286">
            <v>200</v>
          </cell>
          <cell r="D286">
            <v>0.12</v>
          </cell>
          <cell r="E286">
            <v>2000</v>
          </cell>
          <cell r="H286">
            <v>0.12</v>
          </cell>
          <cell r="I286" t="str">
            <v>Règle Th-U; fasc2 2.9.8. p13</v>
          </cell>
          <cell r="L286">
            <v>52.5</v>
          </cell>
          <cell r="M286">
            <v>3.98</v>
          </cell>
        </row>
        <row r="287">
          <cell r="B287" t="str">
            <v>– neige légèrement comprimée (70-100 mm)</v>
          </cell>
          <cell r="C287">
            <v>300</v>
          </cell>
          <cell r="D287">
            <v>0.23</v>
          </cell>
          <cell r="E287">
            <v>2000</v>
          </cell>
          <cell r="H287">
            <v>0.23</v>
          </cell>
          <cell r="I287" t="str">
            <v>Règle Th-U; fasc2 2.9.8. p13</v>
          </cell>
          <cell r="L287">
            <v>53</v>
          </cell>
          <cell r="M287">
            <v>3.99</v>
          </cell>
        </row>
        <row r="288">
          <cell r="B288" t="str">
            <v>– neige compactée (&lt; 200 mm)</v>
          </cell>
          <cell r="C288">
            <v>500</v>
          </cell>
          <cell r="D288">
            <v>0.6</v>
          </cell>
          <cell r="E288">
            <v>2000</v>
          </cell>
          <cell r="H288">
            <v>0.6</v>
          </cell>
          <cell r="I288" t="str">
            <v>Règle Th-U; fasc2 2.9.8. p13</v>
          </cell>
          <cell r="L288">
            <v>53.5</v>
          </cell>
          <cell r="M288">
            <v>4</v>
          </cell>
        </row>
        <row r="289">
          <cell r="B289" t="str">
            <v>– eau à 10 °C</v>
          </cell>
          <cell r="C289">
            <v>1000</v>
          </cell>
          <cell r="D289">
            <v>0.6</v>
          </cell>
          <cell r="E289">
            <v>4190</v>
          </cell>
          <cell r="H289">
            <v>0.6</v>
          </cell>
          <cell r="I289" t="str">
            <v>Règle Th-U; fasc2 2.9.8. p13</v>
          </cell>
          <cell r="L289">
            <v>54</v>
          </cell>
          <cell r="M289">
            <v>4.01</v>
          </cell>
        </row>
        <row r="290">
          <cell r="B290" t="str">
            <v>– eau à 40 °C</v>
          </cell>
          <cell r="C290">
            <v>990</v>
          </cell>
          <cell r="D290">
            <v>0.63</v>
          </cell>
          <cell r="E290">
            <v>4190</v>
          </cell>
          <cell r="H290">
            <v>0.63</v>
          </cell>
          <cell r="I290" t="str">
            <v>Règle Th-U; fasc2 2.9.8. p13</v>
          </cell>
          <cell r="L290">
            <v>54.5</v>
          </cell>
          <cell r="M290">
            <v>4.0199999999999996</v>
          </cell>
        </row>
        <row r="291">
          <cell r="B291" t="str">
            <v>– eau à 80 °C</v>
          </cell>
          <cell r="C291">
            <v>970</v>
          </cell>
          <cell r="D291">
            <v>0.67</v>
          </cell>
          <cell r="E291">
            <v>4190</v>
          </cell>
          <cell r="H291">
            <v>0.67</v>
          </cell>
          <cell r="I291" t="str">
            <v>Règle Th-U; fasc2 2.9.8. p13</v>
          </cell>
          <cell r="L291">
            <v>55</v>
          </cell>
          <cell r="M291">
            <v>4.03</v>
          </cell>
        </row>
        <row r="292">
          <cell r="L292">
            <v>55.5</v>
          </cell>
          <cell r="M292">
            <v>4.0350000000000001</v>
          </cell>
        </row>
        <row r="293">
          <cell r="L293">
            <v>56</v>
          </cell>
          <cell r="M293">
            <v>4.04</v>
          </cell>
        </row>
        <row r="294">
          <cell r="L294">
            <v>56.5</v>
          </cell>
          <cell r="M294">
            <v>4.05</v>
          </cell>
        </row>
        <row r="295">
          <cell r="L295">
            <v>57</v>
          </cell>
          <cell r="M295">
            <v>4.0599999999999996</v>
          </cell>
        </row>
        <row r="296">
          <cell r="L296">
            <v>57.5</v>
          </cell>
          <cell r="M296">
            <v>4.07</v>
          </cell>
        </row>
        <row r="297">
          <cell r="L297">
            <v>58</v>
          </cell>
          <cell r="M297">
            <v>4.08</v>
          </cell>
        </row>
        <row r="298">
          <cell r="L298">
            <v>58.5</v>
          </cell>
          <cell r="M298">
            <v>4.085</v>
          </cell>
        </row>
        <row r="299">
          <cell r="L299">
            <v>59</v>
          </cell>
          <cell r="M299">
            <v>4.09</v>
          </cell>
        </row>
        <row r="300">
          <cell r="L300">
            <v>59.5</v>
          </cell>
          <cell r="M300">
            <v>4.0999999999999996</v>
          </cell>
        </row>
        <row r="301">
          <cell r="L301">
            <v>60</v>
          </cell>
          <cell r="M301">
            <v>4.1100000000000003</v>
          </cell>
        </row>
        <row r="302">
          <cell r="L302">
            <v>60.5</v>
          </cell>
          <cell r="M302">
            <v>4.12</v>
          </cell>
        </row>
        <row r="303">
          <cell r="L303">
            <v>61</v>
          </cell>
          <cell r="M303">
            <v>4.13</v>
          </cell>
        </row>
        <row r="304">
          <cell r="L304">
            <v>61.5</v>
          </cell>
          <cell r="M304">
            <v>4.1349999999999998</v>
          </cell>
        </row>
        <row r="305">
          <cell r="L305">
            <v>62</v>
          </cell>
          <cell r="M305">
            <v>4.1399999999999997</v>
          </cell>
        </row>
        <row r="306">
          <cell r="L306">
            <v>62.5</v>
          </cell>
          <cell r="M306">
            <v>4.1500000000000004</v>
          </cell>
        </row>
        <row r="307">
          <cell r="L307">
            <v>63</v>
          </cell>
          <cell r="M307">
            <v>4.16</v>
          </cell>
        </row>
        <row r="308">
          <cell r="L308">
            <v>63.5</v>
          </cell>
          <cell r="M308">
            <v>4.165</v>
          </cell>
        </row>
        <row r="309">
          <cell r="L309">
            <v>64</v>
          </cell>
          <cell r="M309">
            <v>4.17</v>
          </cell>
        </row>
        <row r="310">
          <cell r="L310">
            <v>64.5</v>
          </cell>
          <cell r="M310">
            <v>4.18</v>
          </cell>
        </row>
        <row r="311">
          <cell r="L311">
            <v>65</v>
          </cell>
          <cell r="M311">
            <v>4.1900000000000004</v>
          </cell>
        </row>
        <row r="312">
          <cell r="L312">
            <v>65.5</v>
          </cell>
          <cell r="M312">
            <v>4.1950000000000003</v>
          </cell>
        </row>
        <row r="313">
          <cell r="L313">
            <v>66</v>
          </cell>
          <cell r="M313">
            <v>4.2</v>
          </cell>
        </row>
        <row r="314">
          <cell r="L314">
            <v>66.5</v>
          </cell>
          <cell r="M314">
            <v>4.21</v>
          </cell>
        </row>
        <row r="315">
          <cell r="L315">
            <v>67</v>
          </cell>
          <cell r="M315">
            <v>4.22</v>
          </cell>
        </row>
        <row r="316">
          <cell r="L316">
            <v>67.5</v>
          </cell>
          <cell r="M316">
            <v>4.2249999999999996</v>
          </cell>
        </row>
        <row r="317">
          <cell r="L317">
            <v>68</v>
          </cell>
          <cell r="M317">
            <v>4.2300000000000004</v>
          </cell>
        </row>
        <row r="318">
          <cell r="L318">
            <v>68.5</v>
          </cell>
          <cell r="M318">
            <v>4.24</v>
          </cell>
        </row>
        <row r="319">
          <cell r="L319">
            <v>69</v>
          </cell>
          <cell r="M319">
            <v>4.25</v>
          </cell>
        </row>
        <row r="320">
          <cell r="L320">
            <v>69.5</v>
          </cell>
          <cell r="M320">
            <v>4.2549999999999999</v>
          </cell>
        </row>
        <row r="321">
          <cell r="L321">
            <v>70</v>
          </cell>
          <cell r="M321">
            <v>4.26</v>
          </cell>
        </row>
        <row r="322">
          <cell r="L322">
            <v>70.5</v>
          </cell>
          <cell r="M322">
            <v>4.2699999999999996</v>
          </cell>
        </row>
        <row r="323">
          <cell r="L323">
            <v>71</v>
          </cell>
          <cell r="M323">
            <v>4.28</v>
          </cell>
        </row>
        <row r="324">
          <cell r="L324">
            <v>71.5</v>
          </cell>
          <cell r="M324">
            <v>4.2850000000000001</v>
          </cell>
        </row>
        <row r="325">
          <cell r="L325">
            <v>72</v>
          </cell>
          <cell r="M325">
            <v>4.29</v>
          </cell>
        </row>
        <row r="326">
          <cell r="L326">
            <v>72.5</v>
          </cell>
          <cell r="M326">
            <v>4.2949999999999999</v>
          </cell>
        </row>
        <row r="327">
          <cell r="L327">
            <v>73</v>
          </cell>
          <cell r="M327">
            <v>4.3</v>
          </cell>
        </row>
        <row r="328">
          <cell r="L328">
            <v>73.5</v>
          </cell>
          <cell r="M328">
            <v>4.3099999999999996</v>
          </cell>
        </row>
        <row r="329">
          <cell r="L329">
            <v>74</v>
          </cell>
          <cell r="M329">
            <v>4.32</v>
          </cell>
        </row>
        <row r="330">
          <cell r="L330">
            <v>74.5</v>
          </cell>
          <cell r="M330">
            <v>4.3250000000000002</v>
          </cell>
        </row>
        <row r="331">
          <cell r="L331">
            <v>75</v>
          </cell>
          <cell r="M331">
            <v>4.33</v>
          </cell>
        </row>
        <row r="332">
          <cell r="L332">
            <v>75.5</v>
          </cell>
          <cell r="M332">
            <v>4.335</v>
          </cell>
        </row>
        <row r="333">
          <cell r="L333">
            <v>76</v>
          </cell>
          <cell r="M333">
            <v>4.34</v>
          </cell>
        </row>
        <row r="334">
          <cell r="L334">
            <v>76.5</v>
          </cell>
          <cell r="M334">
            <v>4.3499999999999996</v>
          </cell>
        </row>
        <row r="335">
          <cell r="L335">
            <v>77</v>
          </cell>
          <cell r="M335">
            <v>4.3600000000000003</v>
          </cell>
        </row>
        <row r="336">
          <cell r="L336">
            <v>77.5</v>
          </cell>
          <cell r="M336">
            <v>4.3650000000000002</v>
          </cell>
        </row>
        <row r="337">
          <cell r="L337">
            <v>78</v>
          </cell>
          <cell r="M337">
            <v>4.37</v>
          </cell>
        </row>
        <row r="338">
          <cell r="L338">
            <v>78.5</v>
          </cell>
          <cell r="M338">
            <v>4.375</v>
          </cell>
        </row>
        <row r="339">
          <cell r="L339">
            <v>79</v>
          </cell>
          <cell r="M339">
            <v>4.38</v>
          </cell>
        </row>
        <row r="340">
          <cell r="L340">
            <v>79.5</v>
          </cell>
          <cell r="M340">
            <v>4.3849999999999998</v>
          </cell>
        </row>
        <row r="341">
          <cell r="L341">
            <v>80</v>
          </cell>
          <cell r="M341">
            <v>4.3899999999999997</v>
          </cell>
        </row>
        <row r="342">
          <cell r="L342">
            <v>80.5</v>
          </cell>
          <cell r="M342">
            <v>4.4000000000000004</v>
          </cell>
        </row>
        <row r="343">
          <cell r="L343">
            <v>81</v>
          </cell>
          <cell r="M343">
            <v>4.41</v>
          </cell>
        </row>
        <row r="344">
          <cell r="L344">
            <v>81.5</v>
          </cell>
          <cell r="M344">
            <v>4.415</v>
          </cell>
        </row>
        <row r="345">
          <cell r="L345">
            <v>82</v>
          </cell>
          <cell r="M345">
            <v>4.42</v>
          </cell>
        </row>
        <row r="346">
          <cell r="L346">
            <v>82.5</v>
          </cell>
          <cell r="M346">
            <v>4.4249999999999998</v>
          </cell>
        </row>
        <row r="347">
          <cell r="L347">
            <v>83</v>
          </cell>
          <cell r="M347">
            <v>4.43</v>
          </cell>
        </row>
        <row r="348">
          <cell r="L348">
            <v>83.5</v>
          </cell>
          <cell r="M348">
            <v>4.4349999999999996</v>
          </cell>
        </row>
        <row r="349">
          <cell r="L349">
            <v>84</v>
          </cell>
          <cell r="M349">
            <v>4.4400000000000004</v>
          </cell>
        </row>
        <row r="350">
          <cell r="L350">
            <v>84.5</v>
          </cell>
          <cell r="M350">
            <v>4.4450000000000003</v>
          </cell>
        </row>
        <row r="351">
          <cell r="L351">
            <v>85</v>
          </cell>
          <cell r="M351">
            <v>4.45</v>
          </cell>
        </row>
        <row r="352">
          <cell r="L352">
            <v>85.5</v>
          </cell>
          <cell r="M352">
            <v>4.46</v>
          </cell>
        </row>
        <row r="353">
          <cell r="L353">
            <v>86</v>
          </cell>
          <cell r="M353">
            <v>4.47</v>
          </cell>
        </row>
        <row r="354">
          <cell r="L354">
            <v>86.5</v>
          </cell>
          <cell r="M354">
            <v>4.4749999999999996</v>
          </cell>
        </row>
        <row r="355">
          <cell r="L355">
            <v>87</v>
          </cell>
          <cell r="M355">
            <v>4.4800000000000004</v>
          </cell>
        </row>
        <row r="356">
          <cell r="L356">
            <v>87.5</v>
          </cell>
          <cell r="M356">
            <v>4.4850000000000003</v>
          </cell>
        </row>
        <row r="357">
          <cell r="L357">
            <v>88</v>
          </cell>
          <cell r="M357">
            <v>4.49</v>
          </cell>
        </row>
        <row r="358">
          <cell r="L358">
            <v>88.5</v>
          </cell>
          <cell r="M358">
            <v>4.4950000000000001</v>
          </cell>
        </row>
        <row r="359">
          <cell r="L359">
            <v>89</v>
          </cell>
          <cell r="M359">
            <v>4.5</v>
          </cell>
        </row>
        <row r="360">
          <cell r="L360">
            <v>89.5</v>
          </cell>
          <cell r="M360">
            <v>4.5049999999999999</v>
          </cell>
        </row>
        <row r="361">
          <cell r="L361">
            <v>90</v>
          </cell>
          <cell r="M361">
            <v>4.51</v>
          </cell>
        </row>
        <row r="362">
          <cell r="L362">
            <v>90.5</v>
          </cell>
          <cell r="M362">
            <v>4.5149999999999997</v>
          </cell>
        </row>
        <row r="363">
          <cell r="L363">
            <v>91</v>
          </cell>
          <cell r="M363">
            <v>4.5199999999999996</v>
          </cell>
        </row>
        <row r="364">
          <cell r="L364">
            <v>91.5</v>
          </cell>
          <cell r="M364">
            <v>4.5250000000000004</v>
          </cell>
        </row>
        <row r="365">
          <cell r="L365">
            <v>92</v>
          </cell>
          <cell r="M365">
            <v>4.53</v>
          </cell>
        </row>
        <row r="366">
          <cell r="L366">
            <v>92.5</v>
          </cell>
          <cell r="M366">
            <v>4.5350000000000001</v>
          </cell>
        </row>
        <row r="367">
          <cell r="L367">
            <v>93</v>
          </cell>
          <cell r="M367">
            <v>4.54</v>
          </cell>
        </row>
        <row r="368">
          <cell r="L368">
            <v>93.5</v>
          </cell>
          <cell r="M368">
            <v>4.5449999999999999</v>
          </cell>
        </row>
        <row r="369">
          <cell r="L369">
            <v>94</v>
          </cell>
          <cell r="M369">
            <v>4.55</v>
          </cell>
        </row>
        <row r="370">
          <cell r="L370">
            <v>94.5</v>
          </cell>
          <cell r="M370">
            <v>4.5549999999999997</v>
          </cell>
        </row>
        <row r="371">
          <cell r="L371">
            <v>95</v>
          </cell>
          <cell r="M371">
            <v>4.5599999999999996</v>
          </cell>
        </row>
        <row r="372">
          <cell r="L372">
            <v>95.5</v>
          </cell>
          <cell r="M372">
            <v>4.5650000000000004</v>
          </cell>
        </row>
        <row r="373">
          <cell r="L373">
            <v>96</v>
          </cell>
          <cell r="M373">
            <v>4.57</v>
          </cell>
        </row>
        <row r="374">
          <cell r="L374">
            <v>96.5</v>
          </cell>
          <cell r="M374">
            <v>4.5750000000000002</v>
          </cell>
        </row>
        <row r="375">
          <cell r="L375">
            <v>97</v>
          </cell>
          <cell r="M375">
            <v>4.58</v>
          </cell>
        </row>
        <row r="376">
          <cell r="L376">
            <v>97.5</v>
          </cell>
          <cell r="M376">
            <v>4.585</v>
          </cell>
        </row>
        <row r="377">
          <cell r="L377">
            <v>98</v>
          </cell>
          <cell r="M377">
            <v>4.59</v>
          </cell>
        </row>
        <row r="378">
          <cell r="L378">
            <v>98.5</v>
          </cell>
          <cell r="M378">
            <v>4.5949999999999998</v>
          </cell>
        </row>
        <row r="379">
          <cell r="L379">
            <v>99</v>
          </cell>
          <cell r="M379">
            <v>4.5999999999999996</v>
          </cell>
        </row>
        <row r="380">
          <cell r="L380">
            <v>99.5</v>
          </cell>
          <cell r="M380">
            <v>4.6100000000000003</v>
          </cell>
        </row>
        <row r="381">
          <cell r="L381">
            <v>100</v>
          </cell>
          <cell r="M381">
            <v>4.62</v>
          </cell>
        </row>
      </sheetData>
      <sheetData sheetId="2">
        <row r="9">
          <cell r="F9">
            <v>50</v>
          </cell>
        </row>
        <row r="18">
          <cell r="B18" t="str">
            <v>ME</v>
          </cell>
          <cell r="O18">
            <v>807.51999999999987</v>
          </cell>
        </row>
        <row r="19">
          <cell r="B19" t="str">
            <v>FE</v>
          </cell>
          <cell r="O19">
            <v>317.52</v>
          </cell>
        </row>
        <row r="20">
          <cell r="B20" t="str">
            <v>PO</v>
          </cell>
          <cell r="O20">
            <v>45.36</v>
          </cell>
        </row>
        <row r="21">
          <cell r="B21" t="str">
            <v>PT</v>
          </cell>
          <cell r="O21">
            <v>4.9000000000000004</v>
          </cell>
        </row>
        <row r="22">
          <cell r="B22" t="str">
            <v>PT</v>
          </cell>
          <cell r="O22">
            <v>1.4000000000000001</v>
          </cell>
        </row>
        <row r="23">
          <cell r="O23">
            <v>0</v>
          </cell>
        </row>
        <row r="24">
          <cell r="O24">
            <v>0</v>
          </cell>
        </row>
        <row r="25">
          <cell r="O25">
            <v>0</v>
          </cell>
        </row>
        <row r="26">
          <cell r="O26">
            <v>0</v>
          </cell>
        </row>
        <row r="27">
          <cell r="O27">
            <v>0</v>
          </cell>
        </row>
        <row r="28"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O31">
            <v>0</v>
          </cell>
        </row>
        <row r="32">
          <cell r="O32">
            <v>0</v>
          </cell>
        </row>
        <row r="33">
          <cell r="O33">
            <v>0</v>
          </cell>
        </row>
        <row r="34">
          <cell r="O34">
            <v>0</v>
          </cell>
        </row>
        <row r="35">
          <cell r="O35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0</v>
          </cell>
        </row>
        <row r="48">
          <cell r="A48" t="str">
            <v>Entrée d'air module 15</v>
          </cell>
        </row>
        <row r="49">
          <cell r="A49" t="str">
            <v>Non renseigné</v>
          </cell>
        </row>
        <row r="50">
          <cell r="A50" t="str">
            <v>Non renseigné</v>
          </cell>
        </row>
        <row r="51">
          <cell r="A51" t="str">
            <v>Non renseigné</v>
          </cell>
        </row>
        <row r="52">
          <cell r="A52" t="str">
            <v>Non renseigné</v>
          </cell>
        </row>
        <row r="53">
          <cell r="A53" t="str">
            <v>Non renseigné</v>
          </cell>
        </row>
        <row r="54">
          <cell r="A54" t="str">
            <v>Non renseigné</v>
          </cell>
        </row>
        <row r="55">
          <cell r="A55" t="str">
            <v>Non renseigné</v>
          </cell>
        </row>
        <row r="56">
          <cell r="A56" t="str">
            <v>Non renseigné</v>
          </cell>
        </row>
        <row r="57">
          <cell r="A57" t="str">
            <v>Non renseigné</v>
          </cell>
        </row>
        <row r="58">
          <cell r="A58" t="str">
            <v>Non renseigné</v>
          </cell>
        </row>
        <row r="59">
          <cell r="A59" t="str">
            <v>Non renseigné</v>
          </cell>
        </row>
        <row r="60">
          <cell r="A60" t="str">
            <v>Non renseigné</v>
          </cell>
        </row>
        <row r="61">
          <cell r="A61" t="str">
            <v>Non renseigné</v>
          </cell>
        </row>
        <row r="62">
          <cell r="A62" t="str">
            <v>Non renseigné</v>
          </cell>
        </row>
        <row r="63">
          <cell r="A63" t="str">
            <v>Non renseigné</v>
          </cell>
        </row>
        <row r="66">
          <cell r="I66" t="str">
            <v>Ventilation naturelle</v>
          </cell>
        </row>
      </sheetData>
      <sheetData sheetId="3">
        <row r="9">
          <cell r="F9">
            <v>15</v>
          </cell>
        </row>
      </sheetData>
      <sheetData sheetId="4">
        <row r="11">
          <cell r="F11">
            <v>0</v>
          </cell>
        </row>
      </sheetData>
      <sheetData sheetId="5">
        <row r="11">
          <cell r="F11">
            <v>0</v>
          </cell>
        </row>
      </sheetData>
      <sheetData sheetId="6">
        <row r="9">
          <cell r="F9">
            <v>20</v>
          </cell>
        </row>
      </sheetData>
      <sheetData sheetId="7">
        <row r="11">
          <cell r="F11">
            <v>0</v>
          </cell>
        </row>
      </sheetData>
      <sheetData sheetId="8">
        <row r="11">
          <cell r="F11">
            <v>0</v>
          </cell>
        </row>
      </sheetData>
      <sheetData sheetId="9">
        <row r="11">
          <cell r="F11">
            <v>0</v>
          </cell>
        </row>
      </sheetData>
      <sheetData sheetId="10">
        <row r="11">
          <cell r="F11">
            <v>0</v>
          </cell>
        </row>
      </sheetData>
      <sheetData sheetId="11">
        <row r="11">
          <cell r="F11">
            <v>0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lobal"/>
      <sheetName val="Calcul coef. U"/>
      <sheetName val="Local 1"/>
      <sheetName val="Local 2"/>
      <sheetName val="Local 3"/>
      <sheetName val="Local 4"/>
      <sheetName val="Local 5"/>
      <sheetName val="Local 6"/>
      <sheetName val="Local 7"/>
      <sheetName val="Local 8"/>
      <sheetName val="Local 9"/>
      <sheetName val="Local 10"/>
      <sheetName val="Listes"/>
      <sheetName val="Règle Th-U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B5" t="str">
            <v>Matériaux non renseigné (Cf.Résistances thermiques)</v>
          </cell>
        </row>
        <row r="6">
          <cell r="B6" t="str">
            <v>Pierres / Roches plutoniques et métamorphiques / Gneiss, porphyres</v>
          </cell>
          <cell r="C6" t="str">
            <v>2 300 ≤ ρ ≤ 2 900</v>
          </cell>
          <cell r="D6">
            <v>3.5</v>
          </cell>
        </row>
        <row r="7">
          <cell r="B7" t="str">
            <v>Pierres / Roches plutoniques et métamorphiques / Granites</v>
          </cell>
          <cell r="C7" t="str">
            <v>2 500 ≤ ρ ≤ 2 700</v>
          </cell>
          <cell r="D7">
            <v>2.8</v>
          </cell>
        </row>
        <row r="8">
          <cell r="B8" t="str">
            <v>Pierres / Roches plutoniques et métamorphiques / Schistes, ardoises</v>
          </cell>
          <cell r="C8" t="str">
            <v>2 000 ≤ ρ ≤ 2 800</v>
          </cell>
          <cell r="D8">
            <v>2.2000000000000002</v>
          </cell>
        </row>
        <row r="9">
          <cell r="B9" t="str">
            <v>Roches volcaniques / Basaltes</v>
          </cell>
          <cell r="C9" t="str">
            <v>2 700 ≤ ρ ≤ 3 000</v>
          </cell>
          <cell r="D9">
            <v>1.6</v>
          </cell>
        </row>
        <row r="10">
          <cell r="B10" t="str">
            <v>Roches volcaniques / Trachytes, andésites</v>
          </cell>
          <cell r="C10" t="str">
            <v>2 000 ≤ ρ ≤ 2 700</v>
          </cell>
          <cell r="D10">
            <v>1.1000000000000001</v>
          </cell>
        </row>
        <row r="11">
          <cell r="B11" t="str">
            <v>Roches volcaniques / Pierres naturelles poreuses, ex : laves</v>
          </cell>
          <cell r="C11" t="str">
            <v>ρ ≤ 1 600</v>
          </cell>
          <cell r="D11">
            <v>0.55000000000000004</v>
          </cell>
        </row>
        <row r="12">
          <cell r="B12" t="str">
            <v>Pierres calcaires / Marbres</v>
          </cell>
          <cell r="C12" t="str">
            <v>2 600 ≤ ρ ≤ 2 800</v>
          </cell>
          <cell r="D12">
            <v>3.5</v>
          </cell>
        </row>
        <row r="13">
          <cell r="B13" t="str">
            <v>Pierres calcaires / Pierres froides ou extra-dures</v>
          </cell>
          <cell r="C13" t="str">
            <v>2 200 ≤ ρ ≤ 2 590</v>
          </cell>
          <cell r="D13">
            <v>2.2999999999999998</v>
          </cell>
        </row>
        <row r="14">
          <cell r="B14" t="str">
            <v>Pierres calcaires / Pierres dures</v>
          </cell>
          <cell r="C14" t="str">
            <v>2 000 ≤ ρ ≤ 2 190</v>
          </cell>
          <cell r="D14">
            <v>1.7</v>
          </cell>
        </row>
        <row r="15">
          <cell r="B15" t="str">
            <v>Pierres calcaires / Pierres fermes, demi-fermes</v>
          </cell>
          <cell r="C15" t="str">
            <v>1 800 ≤ ρ ≤ 1 990</v>
          </cell>
          <cell r="D15">
            <v>1.4</v>
          </cell>
        </row>
        <row r="16">
          <cell r="B16" t="str">
            <v>Pierres calcaires / Pierres tendres n°2 et 3</v>
          </cell>
          <cell r="C16" t="str">
            <v>1 600 ≤ ρ ≤ 1 790</v>
          </cell>
          <cell r="D16">
            <v>1.1000000000000001</v>
          </cell>
        </row>
        <row r="17">
          <cell r="B17" t="str">
            <v>Pierres calcaires / Pierres très tendres</v>
          </cell>
          <cell r="C17" t="str">
            <v>ρ ≤ 1 590</v>
          </cell>
          <cell r="D17">
            <v>0.85</v>
          </cell>
        </row>
        <row r="18">
          <cell r="B18" t="str">
            <v>Grès quartzeux</v>
          </cell>
          <cell r="C18" t="str">
            <v>2 600 ≤ ρ ≤ 2 800</v>
          </cell>
          <cell r="D18">
            <v>2.6</v>
          </cell>
        </row>
        <row r="19">
          <cell r="B19" t="str">
            <v>Grès (silice)</v>
          </cell>
          <cell r="C19" t="str">
            <v>2 200 ≤ ρ ≤ 2 590</v>
          </cell>
          <cell r="D19">
            <v>2.2999999999999998</v>
          </cell>
        </row>
        <row r="20">
          <cell r="B20" t="str">
            <v>Grès calcarifères</v>
          </cell>
          <cell r="C20" t="str">
            <v>2 000 ≤ ρ ≤ 2 700</v>
          </cell>
          <cell r="D20">
            <v>1.9</v>
          </cell>
        </row>
        <row r="21">
          <cell r="B21" t="str">
            <v>Silex</v>
          </cell>
          <cell r="C21" t="str">
            <v>2 600 ≤ ρ ≤ 2 800</v>
          </cell>
          <cell r="D21">
            <v>2.6</v>
          </cell>
        </row>
        <row r="22">
          <cell r="B22" t="str">
            <v>Meulières (1)</v>
          </cell>
          <cell r="C22" t="str">
            <v>1 900 ≤ ρ ≤ 2 500</v>
          </cell>
          <cell r="D22">
            <v>1.8</v>
          </cell>
        </row>
        <row r="23">
          <cell r="B23" t="str">
            <v>Meulières (2)</v>
          </cell>
          <cell r="C23" t="str">
            <v>1 300 ≤ ρ &lt; 1 900</v>
          </cell>
          <cell r="D23">
            <v>0.9</v>
          </cell>
        </row>
        <row r="24">
          <cell r="B24" t="str">
            <v>Ponces naturelles</v>
          </cell>
          <cell r="C24" t="str">
            <v>ρ ≤ 400</v>
          </cell>
          <cell r="D24">
            <v>0.12</v>
          </cell>
        </row>
        <row r="25">
          <cell r="B25" t="str">
            <v>Bétons de granulats courants siliceux, silico-calcaires et calcaires (NFP 18-540) / Béton plein (1)</v>
          </cell>
          <cell r="C25" t="str">
            <v>2 300 &lt; ρ ≤ 2 600</v>
          </cell>
          <cell r="D25">
            <v>2</v>
          </cell>
        </row>
        <row r="26">
          <cell r="B26" t="str">
            <v>Bétons de granulats courants siliceux, silico-calcaires et calcaires (NFP 18-540) / Béton plein (2)</v>
          </cell>
          <cell r="C26" t="str">
            <v>2 000 &lt; ρ ≤ 2 300</v>
          </cell>
          <cell r="D26">
            <v>1.65</v>
          </cell>
        </row>
        <row r="27">
          <cell r="B27" t="str">
            <v>Bétons de granulats courants siliceux, silico-calcaires et calcaires (NFP 18-540) / Béton caverneux (1)</v>
          </cell>
          <cell r="C27" t="str">
            <v>1800 &lt; ρ ≤ 2 000</v>
          </cell>
          <cell r="D27">
            <v>1.35</v>
          </cell>
        </row>
        <row r="28">
          <cell r="B28" t="str">
            <v>Bétons de granulats courants siliceux, silico-calcaires et calcaires (NFP 18-540) / Béton caverneux (2)</v>
          </cell>
          <cell r="C28" t="str">
            <v>1600 ≤ ρ ≤ 1 800</v>
          </cell>
          <cell r="D28">
            <v>1.1499999999999999</v>
          </cell>
        </row>
        <row r="29">
          <cell r="B29" t="str">
            <v>Bétons de granulats courants siliceux, silico-calcaires et calcaires (NFP 18-540) / Béton plein armé avec V &lt;  1% d'acier et  ≤ 2</v>
          </cell>
          <cell r="C29" t="str">
            <v>2 300 &lt; ρ ≤ 2 400</v>
          </cell>
          <cell r="D29">
            <v>2.2999999999999998</v>
          </cell>
        </row>
        <row r="30">
          <cell r="B30" t="str">
            <v>Bétons de granulats courants siliceux, silico-calcaires et calcaires (NFP 18-540) / Béton plein armé avec % d'acier &gt; 2</v>
          </cell>
          <cell r="C30" t="str">
            <v>ρ &gt; 2 400</v>
          </cell>
          <cell r="D30">
            <v>2.5</v>
          </cell>
        </row>
        <row r="31">
          <cell r="B31" t="str">
            <v>Bétons de granulats courants de laitiers de haut fourneaux (NFP 18-302) / Béton plein (1)</v>
          </cell>
          <cell r="C31" t="str">
            <v>2 000 ≤ ρ ≤ 2 400</v>
          </cell>
          <cell r="D31">
            <v>1.4</v>
          </cell>
        </row>
        <row r="32">
          <cell r="B32" t="str">
            <v>Bétons de granulats courants de laitiers de haut fourneaux (NFP 18-302) / Béton plein (2)</v>
          </cell>
          <cell r="C32" t="str">
            <v>2 100 ≤ ρ ≤ 2 300</v>
          </cell>
          <cell r="D32">
            <v>0.8</v>
          </cell>
        </row>
        <row r="33">
          <cell r="B33" t="str">
            <v>Bétons de granulats courants de laitiers de haut fourneaux (NFP 18-302) / Béton caverneux</v>
          </cell>
          <cell r="C33" t="str">
            <v>1 600 ≤ ρ ≤ 2 000</v>
          </cell>
          <cell r="D33">
            <v>0.7</v>
          </cell>
        </row>
        <row r="34">
          <cell r="B34" t="str">
            <v>Bétons de granulats légers / Béton de pouzzolane ou de laitier expansé à structure caverneuse avec éléments fins de sable (1)</v>
          </cell>
          <cell r="C34" t="str">
            <v>1 400 ≤ ρ ≤ 1 600</v>
          </cell>
          <cell r="D34">
            <v>0.52</v>
          </cell>
        </row>
        <row r="35">
          <cell r="B35" t="str">
            <v>Bétons de granulats légers / Béton de pouzzolane ou de laitier expansé à structure caverneuse avec éléments fins de sable (2)</v>
          </cell>
          <cell r="C35" t="str">
            <v>1 200 ≤ ρ ≤ 1 400</v>
          </cell>
          <cell r="D35">
            <v>0.44</v>
          </cell>
        </row>
        <row r="36">
          <cell r="B36" t="str">
            <v>Bétons de granulats légers / Béton de pouzzolane ou de laitier expansé à structure caverneuse sans éléments fins de sable</v>
          </cell>
          <cell r="C36" t="str">
            <v>1 000 ≤ ρ ≤ 1 200</v>
          </cell>
          <cell r="D36">
            <v>0.35</v>
          </cell>
        </row>
        <row r="37">
          <cell r="B37" t="str">
            <v>Béton de cendres volantes frittées</v>
          </cell>
          <cell r="C37" t="str">
            <v>1 000 ≤ ρ ≤ 1 200</v>
          </cell>
          <cell r="D37">
            <v>0.35</v>
          </cell>
        </row>
        <row r="38">
          <cell r="B38" t="str">
            <v>Béton de ponce naturelle</v>
          </cell>
          <cell r="C38" t="str">
            <v>950 ≤ ρ ≤ 1 150</v>
          </cell>
          <cell r="D38">
            <v>0.46</v>
          </cell>
        </row>
        <row r="39">
          <cell r="B39" t="str">
            <v>Béton d'argile expansée ou de schiste expansé /Béton de structure (ciment≥300kg/m3) avec sable de rivière, sans sable léger</v>
          </cell>
          <cell r="C39" t="str">
            <v>1 600 &lt; ρ ≤ 1 800</v>
          </cell>
          <cell r="D39">
            <v>1.05</v>
          </cell>
        </row>
        <row r="40">
          <cell r="B40" t="str">
            <v>Béton d'argile expansée ou de schiste expansé/ Béton de structure (ciment≥300kg/m3) avec sable de rivière et sable léger</v>
          </cell>
          <cell r="C40" t="str">
            <v>1 400 &lt; ρ ≤ 1 600</v>
          </cell>
          <cell r="D40">
            <v>0.85</v>
          </cell>
        </row>
        <row r="41">
          <cell r="B41" t="str">
            <v>Béton d'argile expansée ou de schiste expansé / Béton isolants porteurs avec sable léger et au + 10% de sable de rivière</v>
          </cell>
          <cell r="C41" t="str">
            <v>1 200 &lt; ρ ≤ 1 400</v>
          </cell>
          <cell r="D41">
            <v>0.7</v>
          </cell>
        </row>
        <row r="42">
          <cell r="B42" t="str">
            <v>Béton d'argile expansée ou de schiste expansé / Béton isolants porteurs avec sable léger, sans sable de rivière</v>
          </cell>
          <cell r="C42" t="str">
            <v>1 000 ≤ ρ ≤ 1 200</v>
          </cell>
          <cell r="D42">
            <v>0.46</v>
          </cell>
        </row>
        <row r="43">
          <cell r="B43" t="str">
            <v>Béton d'argile expansée ou de schiste expansé / Bétons caverneux et semi-caverneux avec sable léger, sans sable de rivière</v>
          </cell>
          <cell r="C43" t="str">
            <v>800 &lt; ρ ≤ 1 000</v>
          </cell>
          <cell r="D43">
            <v>0.33</v>
          </cell>
        </row>
        <row r="44">
          <cell r="B44" t="str">
            <v>Béton d'argile expansée ou de schiste expansé / Bétons caverneux et semi-caverneux sans sable et faible dosage ciment (1)</v>
          </cell>
          <cell r="C44" t="str">
            <v>600 &lt; ρ ≤ 800</v>
          </cell>
          <cell r="D44">
            <v>0.25</v>
          </cell>
        </row>
        <row r="45">
          <cell r="B45" t="str">
            <v>Béton d'argile expansée ou de schiste expansé / Bétons caverneux et semi-caverneux sans sable et faible dosage ciment (2)</v>
          </cell>
          <cell r="C45" t="str">
            <v>ρ ≤ 600</v>
          </cell>
          <cell r="D45">
            <v>0.2</v>
          </cell>
        </row>
        <row r="46">
          <cell r="B46" t="str">
            <v>Bétons de granulats très légers / Bétons de perlite ou de vermiculite grade 3 dosage 3/1</v>
          </cell>
          <cell r="C46" t="str">
            <v>600 &lt; ρ ≤ 800</v>
          </cell>
          <cell r="D46">
            <v>0.31</v>
          </cell>
        </row>
        <row r="47">
          <cell r="B47" t="str">
            <v>Bétons de granulats très légers / Bétons de perlite ou de vermiculite grade 3 dosage 6/1</v>
          </cell>
          <cell r="C47" t="str">
            <v>400 ≤ ρ ≤ 600</v>
          </cell>
          <cell r="D47">
            <v>0.24</v>
          </cell>
        </row>
        <row r="48">
          <cell r="B48" t="str">
            <v>Bétons de granulats très légers / Plaques de béton de vermiculite fabriquées en usine</v>
          </cell>
          <cell r="C48" t="str">
            <v>400 ≤ ρ ≤ 600</v>
          </cell>
          <cell r="D48">
            <v>0.19</v>
          </cell>
        </row>
        <row r="49">
          <cell r="B49" t="str">
            <v>Bétons cellulaires traités à l'autoclave ρ nominal = 800</v>
          </cell>
          <cell r="C49" t="str">
            <v>765 &lt; ρ ≤ 825</v>
          </cell>
          <cell r="D49">
            <v>0.28999999999999998</v>
          </cell>
        </row>
        <row r="50">
          <cell r="B50" t="str">
            <v>Bétons cellulaires traités à l'autoclave ρ nominal = 750</v>
          </cell>
          <cell r="C50" t="str">
            <v>715 &lt; ρ ≤ 775</v>
          </cell>
          <cell r="D50">
            <v>0.27</v>
          </cell>
        </row>
        <row r="51">
          <cell r="B51" t="str">
            <v>Bétons cellulaires traités à l'autoclave ρ nominal = 700</v>
          </cell>
          <cell r="C51" t="str">
            <v>665 &lt; ρ ≤ 725</v>
          </cell>
          <cell r="D51">
            <v>0.25</v>
          </cell>
        </row>
        <row r="52">
          <cell r="B52" t="str">
            <v>Bétons cellulaires traités à l'autoclave ρ nominal = 650</v>
          </cell>
          <cell r="C52" t="str">
            <v>615 &lt; ρ ≤ 675</v>
          </cell>
          <cell r="D52">
            <v>0.23</v>
          </cell>
        </row>
        <row r="53">
          <cell r="B53" t="str">
            <v>Bétons cellulaires traités à l'autoclave ρ nominal = 600</v>
          </cell>
          <cell r="C53" t="str">
            <v>565 &lt; ρ ≤ 625</v>
          </cell>
          <cell r="D53">
            <v>0.21</v>
          </cell>
        </row>
        <row r="54">
          <cell r="B54" t="str">
            <v>Bétons cellulaires traités à l'autoclave ρ nominal = 550</v>
          </cell>
          <cell r="C54" t="str">
            <v>515 &lt; ρ ≤ 575</v>
          </cell>
          <cell r="D54">
            <v>0.19</v>
          </cell>
        </row>
        <row r="55">
          <cell r="B55" t="str">
            <v>Bétons cellulaires traités à l'autoclave ρ nominal = 500</v>
          </cell>
          <cell r="C55" t="str">
            <v>465 &lt; ρ ≤ 525</v>
          </cell>
          <cell r="D55">
            <v>0.17499999999999999</v>
          </cell>
        </row>
        <row r="56">
          <cell r="B56" t="str">
            <v>Bétons cellulaires traités à l'autoclave ρ nominal = 450</v>
          </cell>
          <cell r="C56" t="str">
            <v>415 &lt; ρ ≤ 475</v>
          </cell>
          <cell r="D56">
            <v>0.16</v>
          </cell>
        </row>
        <row r="57">
          <cell r="B57" t="str">
            <v>Bétons cellulaires traités à l'autoclave ρ nominal = 400</v>
          </cell>
          <cell r="C57" t="str">
            <v>365 &lt; ρ ≤ 425</v>
          </cell>
          <cell r="D57">
            <v>0.14499999999999999</v>
          </cell>
        </row>
        <row r="58">
          <cell r="B58" t="str">
            <v>Bétons de bois / Béton de copeau de bois</v>
          </cell>
          <cell r="C58" t="str">
            <v>450 ≤ ρ ≤ 650</v>
          </cell>
          <cell r="D58">
            <v>0.16</v>
          </cell>
        </row>
        <row r="59">
          <cell r="B59" t="str">
            <v>Bétons de bois / Panneaux de laine de bois (fibbragglo) en béton de copeaux de bois (1)</v>
          </cell>
          <cell r="C59" t="str">
            <v>100 ≤ ρ ≤ 200</v>
          </cell>
          <cell r="D59">
            <v>0.1</v>
          </cell>
        </row>
        <row r="60">
          <cell r="B60" t="str">
            <v>Bétons de bois / Panneaux de laine de bois (fibbragglo) en béton de copeaux de bois (2)</v>
          </cell>
          <cell r="C60" t="str">
            <v>200 ≤ ρ ≤ 600</v>
          </cell>
          <cell r="D60">
            <v>0.2</v>
          </cell>
        </row>
        <row r="61">
          <cell r="B61" t="str">
            <v>Plâtres sans granulats "gaché serré " ou "très serrés" (1)</v>
          </cell>
          <cell r="C61" t="str">
            <v>1 200 &lt; ρ ≤1 500</v>
          </cell>
          <cell r="D61">
            <v>0.56000000000000005</v>
          </cell>
        </row>
        <row r="62">
          <cell r="B62" t="str">
            <v>Plâtres sans granulats "gaché serré " ou "très serrés" (2)</v>
          </cell>
          <cell r="C62" t="str">
            <v>900 &lt; ρ ≤ 1 200</v>
          </cell>
          <cell r="D62">
            <v>0.43</v>
          </cell>
        </row>
        <row r="63">
          <cell r="B63" t="str">
            <v>Plâtres sans granulats "gaché serré " ou "très serrés" (3)</v>
          </cell>
          <cell r="C63" t="str">
            <v>600 ≤ ρ ≤ 900</v>
          </cell>
          <cell r="D63">
            <v>0.3</v>
          </cell>
        </row>
        <row r="64">
          <cell r="B64" t="str">
            <v>Plâtres sans granulats "gaché serré " ou "très serrés" (4)</v>
          </cell>
          <cell r="C64" t="str">
            <v>ρ ≤ 600</v>
          </cell>
          <cell r="D64">
            <v>0.18</v>
          </cell>
        </row>
        <row r="65">
          <cell r="B65" t="str">
            <v>Plâtres sans granulats courant + enduit intérieur(PFC) ou plâtre gros construction (1)</v>
          </cell>
          <cell r="C65" t="str">
            <v>1 000 ≤ ρ ≤ 1 300</v>
          </cell>
          <cell r="D65">
            <v>0.56999999999999995</v>
          </cell>
        </row>
        <row r="66">
          <cell r="B66" t="str">
            <v>Plâtres sans granulats courant + enduit intérieur(PFC) ou plâtre gros construction (2)</v>
          </cell>
          <cell r="C66" t="str">
            <v>ρ ≤ 1 000</v>
          </cell>
          <cell r="D66">
            <v>0.4</v>
          </cell>
        </row>
        <row r="67">
          <cell r="B67" t="str">
            <v>Plâtres sans granulats + enduit intérieur à base de plâtre et sable</v>
          </cell>
          <cell r="C67" t="str">
            <v>ρ ≤ 1 600</v>
          </cell>
          <cell r="D67">
            <v>0.8</v>
          </cell>
        </row>
        <row r="68">
          <cell r="B68" t="str">
            <v>Plâtres / Plaques de Plâtres sans granulats à parement carton ou préfabriqués lisses</v>
          </cell>
          <cell r="C68" t="str">
            <v>750 ≤ ρ ≤ 900</v>
          </cell>
          <cell r="D68">
            <v>0.25</v>
          </cell>
        </row>
        <row r="69">
          <cell r="B69" t="str">
            <v>Plâtres avec granulats légers ou fibres minérales / Plaques de Plâtres avec granulats à parement carton "feu"/ fibres minérales</v>
          </cell>
          <cell r="C69" t="str">
            <v>800 ≤ ρ ≤ 1 000</v>
          </cell>
          <cell r="D69">
            <v>0.25</v>
          </cell>
        </row>
        <row r="70">
          <cell r="B70" t="str">
            <v>Plâtres avec granulats légers ou fibres minérales / Plâtre d'enduit avec perlite tout venant ou vermiculite 1/1</v>
          </cell>
          <cell r="C70" t="str">
            <v>600 ≤ ρ ≤ 900</v>
          </cell>
          <cell r="D70">
            <v>0.3</v>
          </cell>
        </row>
        <row r="71">
          <cell r="B71" t="str">
            <v>Plâtres avec granulats légers ou fibres minérales / Plâtre d'enduit avec perlite tout venant ou vermiculite 2/1</v>
          </cell>
          <cell r="C71" t="str">
            <v>500 ≤ ρ ≤ 600</v>
          </cell>
          <cell r="D71">
            <v>0.18</v>
          </cell>
        </row>
        <row r="72">
          <cell r="B72" t="str">
            <v>Terre cuite ρ nominal = 2400</v>
          </cell>
          <cell r="C72" t="str">
            <v>2 300 &lt; ρ ≤ 2 400</v>
          </cell>
          <cell r="D72">
            <v>1.04</v>
          </cell>
        </row>
        <row r="73">
          <cell r="B73" t="str">
            <v>Terre cuite ρ nominal = 2300</v>
          </cell>
          <cell r="C73" t="str">
            <v>2 200 &lt; ρ ≤ 2 300</v>
          </cell>
          <cell r="D73">
            <v>0.98</v>
          </cell>
        </row>
        <row r="74">
          <cell r="B74" t="str">
            <v>Terre cuite ρ nominal = 2200</v>
          </cell>
          <cell r="C74" t="str">
            <v>2 100 &lt; ρ ≤ 2 200</v>
          </cell>
          <cell r="D74">
            <v>0.92</v>
          </cell>
        </row>
        <row r="75">
          <cell r="B75" t="str">
            <v>Terre cuite ρ nominal = 2100</v>
          </cell>
          <cell r="C75" t="str">
            <v>2 000 &lt; ρ ≤ 2 100</v>
          </cell>
          <cell r="D75">
            <v>0.85</v>
          </cell>
        </row>
        <row r="76">
          <cell r="B76" t="str">
            <v>Terre cuite ρ nominal = 2000</v>
          </cell>
          <cell r="C76" t="str">
            <v>1 900 &lt; ρ ≤ 2 000</v>
          </cell>
          <cell r="D76">
            <v>0.79</v>
          </cell>
        </row>
        <row r="77">
          <cell r="B77" t="str">
            <v>Terre cuite ρ nominal = 1900</v>
          </cell>
          <cell r="C77" t="str">
            <v>1 800 &lt; ρ ≤ 1 900</v>
          </cell>
          <cell r="D77">
            <v>0.74</v>
          </cell>
        </row>
        <row r="78">
          <cell r="B78" t="str">
            <v>Terre cuite ρ nominal = 1800</v>
          </cell>
          <cell r="C78" t="str">
            <v>1 700 &lt; ρ ≤ 1 800</v>
          </cell>
          <cell r="D78">
            <v>0.69</v>
          </cell>
        </row>
        <row r="79">
          <cell r="B79" t="str">
            <v>Terre cuite ρ nominal = 1700</v>
          </cell>
          <cell r="C79" t="str">
            <v>1 600 &lt; ρ ≤ 1 700</v>
          </cell>
          <cell r="D79">
            <v>0.64</v>
          </cell>
        </row>
        <row r="80">
          <cell r="B80" t="str">
            <v>Terre cuite ρ nominal = 1600</v>
          </cell>
          <cell r="C80" t="str">
            <v>1 500 &lt; ρ ≤ 1 600</v>
          </cell>
          <cell r="D80">
            <v>0.6</v>
          </cell>
        </row>
        <row r="81">
          <cell r="B81" t="str">
            <v>Terre cuite ρ nominal = 1500</v>
          </cell>
          <cell r="C81" t="str">
            <v>1 400 &lt; ρ ≤ 1 500</v>
          </cell>
          <cell r="D81">
            <v>0.55000000000000004</v>
          </cell>
        </row>
        <row r="82">
          <cell r="B82" t="str">
            <v>Terre cuite ρ nominal = 1400</v>
          </cell>
          <cell r="C82" t="str">
            <v>1 300 &lt; ρ ≤ 1 400</v>
          </cell>
          <cell r="D82">
            <v>0.5</v>
          </cell>
        </row>
        <row r="83">
          <cell r="B83" t="str">
            <v>Terre cuite ρ nominal = 1300</v>
          </cell>
          <cell r="C83" t="str">
            <v>1 200 &lt; ρ ≤ 1 300</v>
          </cell>
          <cell r="D83">
            <v>0.46</v>
          </cell>
        </row>
        <row r="84">
          <cell r="B84" t="str">
            <v>Terre cuite ρ nominal = 1200</v>
          </cell>
          <cell r="C84" t="str">
            <v>1 100 &lt; ρ ≤ 1 200</v>
          </cell>
          <cell r="D84">
            <v>0.41</v>
          </cell>
        </row>
        <row r="85">
          <cell r="B85" t="str">
            <v>Terre cuite ρ nominal = 1100</v>
          </cell>
          <cell r="C85" t="str">
            <v>1 000 &lt; ρ ≤ 1 100</v>
          </cell>
          <cell r="D85">
            <v>0.38</v>
          </cell>
        </row>
        <row r="86">
          <cell r="B86" t="str">
            <v>Terre cuite ρ nominal = 1000</v>
          </cell>
          <cell r="C86" t="str">
            <v>ρ ≤ 1000</v>
          </cell>
          <cell r="D86">
            <v>0.34</v>
          </cell>
        </row>
        <row r="87">
          <cell r="B87" t="str">
            <v>Vegetaux / Bois / Feuillus très lourds ρn&gt;1000kg/m3</v>
          </cell>
          <cell r="C87" t="str">
            <v>ρ &gt; 870</v>
          </cell>
          <cell r="D87">
            <v>0.28999999999999998</v>
          </cell>
        </row>
        <row r="88">
          <cell r="B88" t="str">
            <v>Vegetaux / Bois / Feuillus lourds 865&lt; ρn≤1000kg/m3</v>
          </cell>
          <cell r="C88" t="str">
            <v>750 &lt; ρ ≤ 870</v>
          </cell>
          <cell r="D88">
            <v>0.23</v>
          </cell>
        </row>
        <row r="89">
          <cell r="B89" t="str">
            <v>Vegetaux / Bois / Feuillus mi-lourds 650&lt;ρn≤865kg/m3</v>
          </cell>
          <cell r="C89" t="str">
            <v>565 &lt; ρ ≤ 750</v>
          </cell>
          <cell r="D89">
            <v>0.18</v>
          </cell>
        </row>
        <row r="90">
          <cell r="B90" t="str">
            <v>Vegetaux / Bois / Feuillus légers 500&lt;ρn≤650kg/m3</v>
          </cell>
          <cell r="C90" t="str">
            <v>435 &lt; ρ ≤ 565</v>
          </cell>
          <cell r="D90">
            <v>0.15</v>
          </cell>
        </row>
        <row r="91">
          <cell r="B91" t="str">
            <v>Vegetaux / Bois / Feuillus très légers hors balsa 230&lt;ρn≤500kg/m3</v>
          </cell>
          <cell r="C91" t="str">
            <v>200 &lt; ρ ≤ 435</v>
          </cell>
          <cell r="D91">
            <v>0.13</v>
          </cell>
        </row>
        <row r="92">
          <cell r="B92" t="str">
            <v>Vegetaux / Bois / Balsa ρn≤230kg/m3</v>
          </cell>
          <cell r="C92" t="str">
            <v>ρ ≤ 200</v>
          </cell>
          <cell r="D92">
            <v>5.7000000000000002E-2</v>
          </cell>
        </row>
        <row r="93">
          <cell r="B93" t="str">
            <v>Vegetaux / Bois / Résineux très lourds ρn&gt;700kg/m3</v>
          </cell>
          <cell r="C93" t="str">
            <v>ρ &gt; 610</v>
          </cell>
          <cell r="D93">
            <v>0.23</v>
          </cell>
        </row>
        <row r="94">
          <cell r="B94" t="str">
            <v>Vegetaux / Bois / Résineux lourds 600&lt;ρn≤700kg/m3</v>
          </cell>
          <cell r="C94" t="str">
            <v>520 &lt; ρ ≤ 610</v>
          </cell>
          <cell r="D94">
            <v>0.18</v>
          </cell>
        </row>
        <row r="95">
          <cell r="B95" t="str">
            <v>Vegetaux / Bois / Résineux mi-lourds 500&lt;ρn≤600kg/m3</v>
          </cell>
          <cell r="C95" t="str">
            <v>435 &lt; ρ ≤ 520</v>
          </cell>
          <cell r="D95">
            <v>0.15</v>
          </cell>
        </row>
        <row r="96">
          <cell r="B96" t="str">
            <v>Vegetaux / Bois / Résineux légers ρn≤500kg/m3</v>
          </cell>
          <cell r="C96" t="str">
            <v>ρ ≤ 435</v>
          </cell>
          <cell r="D96">
            <v>0.13</v>
          </cell>
        </row>
        <row r="97">
          <cell r="B97" t="str">
            <v xml:space="preserve">Panneaux à base de bois (NF EN 13986) / Panneaux contreplaqués NF EN 313-1 /313-2 ρ 850 à 1000kg/m3  </v>
          </cell>
          <cell r="C97" t="str">
            <v>750 &lt; ρ ≤ 900</v>
          </cell>
          <cell r="D97">
            <v>0.24</v>
          </cell>
        </row>
        <row r="98">
          <cell r="B98" t="str">
            <v>Panneaux à base de bois (NF EN 13986) / Panneaux contreplaqués NF EN 313-1 /313-2 ρ 700 à 850kg/m3</v>
          </cell>
          <cell r="C98" t="str">
            <v>600 &lt; ρ ≤ 750</v>
          </cell>
          <cell r="D98">
            <v>0.21</v>
          </cell>
        </row>
        <row r="99">
          <cell r="B99" t="str">
            <v>Panneaux à base de bois (NF EN 13986) / Panneaux contreplaqués NF EN 313-1 /313-2 ρ 600 à 700kg/m3</v>
          </cell>
          <cell r="C99" t="str">
            <v>500 &lt; ρ ≤ 600</v>
          </cell>
          <cell r="D99">
            <v>0.17</v>
          </cell>
        </row>
        <row r="100">
          <cell r="B100" t="str">
            <v>Panneaux à base de bois (NF EN 13986) / Panneaux contreplaqués NF EN 313-1 /313-2 ρ 500 à 600kg/m3</v>
          </cell>
          <cell r="C100" t="str">
            <v>450 &lt; ρ ≤ 500</v>
          </cell>
          <cell r="D100">
            <v>0.15</v>
          </cell>
        </row>
        <row r="101">
          <cell r="B101" t="str">
            <v>Panneaux à base de bois (NF EN 13986) / Panneaux contreplaqués NF EN 313-1 /313-2 ρ 400 à 500kg/m3</v>
          </cell>
          <cell r="C101" t="str">
            <v>350 &lt; ρ ≤ 450</v>
          </cell>
          <cell r="D101">
            <v>0.13</v>
          </cell>
        </row>
        <row r="102">
          <cell r="B102" t="str">
            <v>Panneaux à base de bois (NF EN 13986) / Panneaux contreplaqués NF EN 313-1 /313-2 ρ 300 à 400kg/m3</v>
          </cell>
          <cell r="C102" t="str">
            <v>250 &lt; ρ ≤ 350</v>
          </cell>
          <cell r="D102">
            <v>0.11</v>
          </cell>
        </row>
        <row r="103">
          <cell r="B103" t="str">
            <v>Panneaux à base de bois (NF EN 13986) / Panneaux contreplaqués NF EN 313-1 /313-2 ρ&lt;300kg/m3</v>
          </cell>
          <cell r="C103" t="str">
            <v>ρ ≤ 250</v>
          </cell>
          <cell r="D103">
            <v>0.09</v>
          </cell>
        </row>
        <row r="104">
          <cell r="B104" t="str">
            <v>Panneaux à lamelles longues et orientées (OSB) NF EN 300</v>
          </cell>
          <cell r="C104" t="str">
            <v>ρ ≤ 650</v>
          </cell>
          <cell r="D104">
            <v>0.13</v>
          </cell>
        </row>
        <row r="105">
          <cell r="B105" t="str">
            <v>Panneaux de particules liées au ciment NF EN 634-1 / NF EN 634-2</v>
          </cell>
          <cell r="C105" t="str">
            <v>ρ ≤ 1 200</v>
          </cell>
          <cell r="D105">
            <v>0.23</v>
          </cell>
        </row>
        <row r="106">
          <cell r="B106" t="str">
            <v>Panneaux de particules NF EN 309 ρn 700 à 900kg/m3</v>
          </cell>
          <cell r="C106" t="str">
            <v>640 &lt; ρ ≤ 820</v>
          </cell>
          <cell r="D106">
            <v>0.18</v>
          </cell>
        </row>
        <row r="107">
          <cell r="B107" t="str">
            <v>Panneaux de particules NF EN 309 ρn 500 à 700kg/m3</v>
          </cell>
          <cell r="C107" t="str">
            <v>450 &lt; ρ ≤ 640</v>
          </cell>
          <cell r="D107">
            <v>0.15</v>
          </cell>
        </row>
        <row r="108">
          <cell r="B108" t="str">
            <v>Panneaux de particules NF EN 309 ρn 300 à 500kg/m3</v>
          </cell>
          <cell r="C108" t="str">
            <v>270 &lt; ρ ≤ 450</v>
          </cell>
          <cell r="D108">
            <v>0.13</v>
          </cell>
        </row>
        <row r="109">
          <cell r="B109" t="str">
            <v>Panneaux de particules NF EN 309 ρn 200 à 300kg/m3</v>
          </cell>
          <cell r="C109" t="str">
            <v>180 &lt; ρ ≤ 270</v>
          </cell>
          <cell r="D109">
            <v>0.1</v>
          </cell>
        </row>
        <row r="110">
          <cell r="B110" t="str">
            <v>Panneaux de fibres NF EN 316 (1)</v>
          </cell>
          <cell r="C110" t="str">
            <v>750 &lt; ρ ≤ 1 000</v>
          </cell>
          <cell r="D110">
            <v>0.2</v>
          </cell>
        </row>
        <row r="111">
          <cell r="B111" t="str">
            <v>Panneaux de fibres NF EN 316 (2)</v>
          </cell>
          <cell r="C111" t="str">
            <v>550 &lt; ρ ≤ 750</v>
          </cell>
          <cell r="D111">
            <v>0.18</v>
          </cell>
        </row>
        <row r="112">
          <cell r="B112" t="str">
            <v>Panneaux de fibres NF EN 316 (3)</v>
          </cell>
          <cell r="C112" t="str">
            <v>350 &lt; ρ ≤ 550</v>
          </cell>
          <cell r="D112">
            <v>0.14000000000000001</v>
          </cell>
        </row>
        <row r="113">
          <cell r="B113" t="str">
            <v>Panneaux de fibres NF EN 316 (4)</v>
          </cell>
          <cell r="C113" t="str">
            <v>200 &lt; ρ ≤ 350</v>
          </cell>
          <cell r="D113">
            <v>0.1</v>
          </cell>
        </row>
        <row r="114">
          <cell r="B114" t="str">
            <v>Panneaux de fibres NF EN 316 (5)</v>
          </cell>
          <cell r="C114" t="str">
            <v>ρ ≤ 200</v>
          </cell>
          <cell r="D114">
            <v>7.0000000000000007E-2</v>
          </cell>
        </row>
        <row r="115">
          <cell r="B115" t="str">
            <v>Panneaux de laine de bois agglomérés NF EN 13168 (1)</v>
          </cell>
          <cell r="C115" t="str">
            <v>450 ≤ ρ ≤ 550</v>
          </cell>
          <cell r="D115">
            <v>0.11</v>
          </cell>
        </row>
        <row r="116">
          <cell r="B116" t="str">
            <v>Panneaux de laine de bois agglomérés NF EN 13168 (2)</v>
          </cell>
          <cell r="C116" t="str">
            <v>350 ≤ ρ ≤ 450</v>
          </cell>
          <cell r="D116">
            <v>0.1</v>
          </cell>
        </row>
        <row r="117">
          <cell r="B117" t="str">
            <v>Panneaux de laine de bois agglomérés NF EN 13168 (3)</v>
          </cell>
          <cell r="C117" t="str">
            <v>250 ≤ ρ ≤ 350</v>
          </cell>
          <cell r="D117">
            <v>0.08</v>
          </cell>
        </row>
        <row r="118">
          <cell r="B118" t="str">
            <v>Liège (comprimé, expansé pur, expansé aggloméré au brai…</v>
          </cell>
          <cell r="C118" t="str">
            <v>ρ ≤ 500</v>
          </cell>
          <cell r="D118">
            <v>0.1</v>
          </cell>
        </row>
        <row r="119">
          <cell r="B119" t="str">
            <v xml:space="preserve">Paille comprimée </v>
          </cell>
          <cell r="C119" t="str">
            <v>300 ≤ ρ ≤ 400</v>
          </cell>
          <cell r="D119">
            <v>0.12</v>
          </cell>
        </row>
        <row r="120">
          <cell r="B120" t="str">
            <v>Matériaux isolants manufactés / Laines minérales / Laines de roche (1)</v>
          </cell>
          <cell r="C120" t="str">
            <v>15 ≤ ρ &lt; 25</v>
          </cell>
          <cell r="D120">
            <v>0.05</v>
          </cell>
        </row>
        <row r="121">
          <cell r="B121" t="str">
            <v>Matériaux isolants manufactés / Laines minérales / Laines de roche (2)</v>
          </cell>
          <cell r="C121" t="str">
            <v>25 ≤ ρ &lt; 40</v>
          </cell>
          <cell r="D121">
            <v>4.3999999999999997E-2</v>
          </cell>
        </row>
        <row r="122">
          <cell r="B122" t="str">
            <v>Matériaux isolants manufactés / Laines minérales / Laines de roche (3)</v>
          </cell>
          <cell r="C122" t="str">
            <v>40 ≤ ρ &lt; 100</v>
          </cell>
          <cell r="D122">
            <v>4.2000000000000003E-2</v>
          </cell>
        </row>
        <row r="123">
          <cell r="B123" t="str">
            <v>Matériaux isolants manufactés / Laines minérales / Laines de roche (4)</v>
          </cell>
          <cell r="C123" t="str">
            <v>100 ≤ ρ &lt; 125</v>
          </cell>
          <cell r="D123">
            <v>4.3999999999999997E-2</v>
          </cell>
        </row>
        <row r="124">
          <cell r="B124" t="str">
            <v>Matériaux isolants manufactés / Laines minérales / Laines de roche (5)</v>
          </cell>
          <cell r="C124" t="str">
            <v>125 ≤ ρ &lt; 150</v>
          </cell>
          <cell r="D124">
            <v>4.5999999999999999E-2</v>
          </cell>
        </row>
        <row r="125">
          <cell r="B125" t="str">
            <v>Matériaux isolants manufactés / Laines minérales / Laines de roche (6)</v>
          </cell>
          <cell r="C125" t="str">
            <v>150 ≤ ρ &lt; 175</v>
          </cell>
          <cell r="D125">
            <v>4.7E-2</v>
          </cell>
        </row>
        <row r="126">
          <cell r="B126" t="str">
            <v>Matériaux isolants manufactés / Laines minérales / Laines de roche (7)</v>
          </cell>
          <cell r="C126" t="str">
            <v>175 ≤ ρ &lt; 200</v>
          </cell>
          <cell r="D126">
            <v>4.8000000000000001E-2</v>
          </cell>
        </row>
        <row r="127">
          <cell r="B127" t="str">
            <v>Matériaux isolants manufactés / Laines minérales en vrac obtenues par soufflage sur plancher de comble</v>
          </cell>
          <cell r="C127" t="str">
            <v>10 à 60</v>
          </cell>
          <cell r="D127">
            <v>0.06</v>
          </cell>
        </row>
        <row r="128">
          <cell r="B128" t="str">
            <v>Matériaux isolants manufactés / Laines minérales obtenues par épandage manuel sur plancher de comble</v>
          </cell>
          <cell r="C128" t="str">
            <v>10 à 60</v>
          </cell>
          <cell r="D128">
            <v>6.5000000000000002E-2</v>
          </cell>
        </row>
        <row r="129">
          <cell r="B129" t="str">
            <v>Matériaux isolants manufactés / Autres laines minérales</v>
          </cell>
          <cell r="D129">
            <v>6.5000000000000002E-2</v>
          </cell>
        </row>
        <row r="130">
          <cell r="B130" t="str">
            <v>Liège expansé pur conforme NF EN 13170(ICB)</v>
          </cell>
          <cell r="C130" t="str">
            <v>100 ≤ ρ ≤ 150</v>
          </cell>
          <cell r="D130">
            <v>4.9000000000000002E-2</v>
          </cell>
        </row>
        <row r="131">
          <cell r="B131" t="str">
            <v>Liège expansé aggloméré au brai ou aux résines synthétiques (1)</v>
          </cell>
          <cell r="C131" t="str">
            <v>100 ≤ ρ &lt; 150</v>
          </cell>
          <cell r="D131">
            <v>4.9000000000000002E-2</v>
          </cell>
        </row>
        <row r="132">
          <cell r="B132" t="str">
            <v>Liège expansé aggloméré au brai ou aux résines synthétiques (2)</v>
          </cell>
          <cell r="C132" t="str">
            <v>150 ≤ ρ ≤ 250</v>
          </cell>
          <cell r="D132">
            <v>5.5E-2</v>
          </cell>
        </row>
        <row r="133">
          <cell r="B133" t="str">
            <v>Polystyrène expansé plaques découpées ds blocs NF EN13163(EPS) (1)</v>
          </cell>
          <cell r="C133" t="str">
            <v>7 ≤ ρ &lt; 10</v>
          </cell>
          <cell r="D133">
            <v>5.6000000000000001E-2</v>
          </cell>
        </row>
        <row r="134">
          <cell r="B134" t="str">
            <v>Polystyrène expansé plaques découpées ds blocs NF EN13163(EPS) (2)</v>
          </cell>
          <cell r="C134" t="str">
            <v>10 ≤ ρ &lt; 13</v>
          </cell>
          <cell r="D134">
            <v>0.05</v>
          </cell>
        </row>
        <row r="135">
          <cell r="B135" t="str">
            <v>Polystyrène expansé plaques découpées ds blocs NF EN13163(EPS) (3)</v>
          </cell>
          <cell r="C135" t="str">
            <v>13 ≤ ρ &lt; 15</v>
          </cell>
          <cell r="D135">
            <v>4.7E-2</v>
          </cell>
        </row>
        <row r="136">
          <cell r="B136" t="str">
            <v>Polystyrène expansé plaques moulées en continu NF EN13163(EPS) (1)</v>
          </cell>
          <cell r="C136" t="str">
            <v>15 ≤ ρ &lt; 19</v>
          </cell>
          <cell r="D136">
            <v>4.3999999999999997E-2</v>
          </cell>
        </row>
        <row r="137">
          <cell r="B137" t="str">
            <v>Polystyrène expansé plaques moulées en continu NF EN13163(EPS) (2)</v>
          </cell>
          <cell r="C137" t="str">
            <v>19 ≤ ρ &lt; 24</v>
          </cell>
          <cell r="D137">
            <v>4.2000000000000003E-2</v>
          </cell>
        </row>
        <row r="138">
          <cell r="B138" t="str">
            <v>Polystyrène expansé plaques moulées en continu NF EN13163(EPS) (3)</v>
          </cell>
          <cell r="C138" t="str">
            <v>24 ≤ ρ &lt; 29</v>
          </cell>
          <cell r="D138">
            <v>0.04</v>
          </cell>
        </row>
        <row r="139">
          <cell r="B139" t="str">
            <v>Autres plaques moulées à partir de billes (1)</v>
          </cell>
          <cell r="C139" t="str">
            <v>29 ≤ ρ &lt; 40</v>
          </cell>
          <cell r="D139">
            <v>3.9E-2</v>
          </cell>
        </row>
        <row r="140">
          <cell r="B140" t="str">
            <v>Autres plaques moulées à partir de billes (2)</v>
          </cell>
          <cell r="C140" t="str">
            <v>40 ≤ ρ &lt; 60</v>
          </cell>
          <cell r="D140">
            <v>3.7999999999999999E-2</v>
          </cell>
        </row>
        <row r="141">
          <cell r="B141" t="str">
            <v xml:space="preserve">Polystyrène Plaques extrudées NF EN 13164 (XPS) / plaques sans gaz occlus autre que l'air + CO2 &lt;60 mm </v>
          </cell>
          <cell r="C141" t="str">
            <v>28 ≤ ρ ≤ 40</v>
          </cell>
          <cell r="D141">
            <v>4.1000000000000002E-2</v>
          </cell>
        </row>
        <row r="142">
          <cell r="B142" t="str">
            <v xml:space="preserve">Polystyrène Plaques extrudées NF EN 13164 (XPS) / plaques sans gaz occlus autre que l'air + CO2 &gt;60 mm </v>
          </cell>
          <cell r="C142" t="str">
            <v>28 ≤ ρ ≤ 40</v>
          </cell>
          <cell r="D142">
            <v>4.5999999999999999E-2</v>
          </cell>
        </row>
        <row r="143">
          <cell r="B143" t="str">
            <v>Polystyrène Plaques extrudées NF EN 13164 (XPS) /plaques expansées avec HCFC (142b/R22)</v>
          </cell>
          <cell r="C143" t="str">
            <v>25 ≤ ρ ≤ 40</v>
          </cell>
          <cell r="D143">
            <v>3.5000000000000003E-2</v>
          </cell>
        </row>
        <row r="144">
          <cell r="B144" t="str">
            <v>Polystyrène Plaques extrudées NF EN 13164 (XPS) / plaques expansées aux CFC sans peau de surface</v>
          </cell>
          <cell r="C144" t="str">
            <v>25 ≤ ρ ≤ 40</v>
          </cell>
          <cell r="D144">
            <v>3.3000000000000002E-2</v>
          </cell>
        </row>
        <row r="145">
          <cell r="B145" t="str">
            <v>Polystyrène Plaques extrudées NF EN 13164 (XPS) / plaques expansées aux CFC avec peau de surface</v>
          </cell>
          <cell r="C145" t="str">
            <v>25 ≤ ρ ≤ 40</v>
          </cell>
          <cell r="D145">
            <v>3.1E-2</v>
          </cell>
        </row>
        <row r="146">
          <cell r="B146" t="str">
            <v>Polystyrène Plaques extrudées NF EN 13164 (XPS) / plaques expansées avec HFC 134a ou 152a e≤ 60 mm</v>
          </cell>
          <cell r="C146" t="str">
            <v>25 &lt; ρ ≤ 40</v>
          </cell>
          <cell r="D146">
            <v>3.9E-2</v>
          </cell>
        </row>
        <row r="147">
          <cell r="B147" t="str">
            <v>Polystyrène Plaques extrudées NF EN 13164 (XPS) / plaques expansées avec HFC 134a ou 152a e&gt; 60 mm</v>
          </cell>
          <cell r="C147" t="str">
            <v>25 &lt; ρ ≤ 40</v>
          </cell>
          <cell r="D147">
            <v>4.3999999999999997E-2</v>
          </cell>
        </row>
        <row r="148">
          <cell r="B148" t="str">
            <v>Polystyrène Plaques expansées autres que ci-dessus</v>
          </cell>
          <cell r="C148" t="str">
            <v>20 ≤ ρ ≤ 60</v>
          </cell>
          <cell r="D148">
            <v>0.05</v>
          </cell>
        </row>
        <row r="149">
          <cell r="B149" t="str">
            <v>mousse rigide de polychlorure de vinyle NFT 56-202  Q2</v>
          </cell>
          <cell r="C149" t="str">
            <v>25 ≤ ρ ≤ 35</v>
          </cell>
          <cell r="D149">
            <v>3.1E-2</v>
          </cell>
        </row>
        <row r="150">
          <cell r="B150" t="str">
            <v>mousse rigide de polychlorure de vinyle NFT 56-202  Q3</v>
          </cell>
          <cell r="C150" t="str">
            <v>35 ≤ ρ ≤ 48</v>
          </cell>
          <cell r="D150">
            <v>3.4000000000000002E-2</v>
          </cell>
        </row>
        <row r="151">
          <cell r="B151" t="str">
            <v xml:space="preserve">mousse de polyurethanne ou de polyisocyanurate NF EN 13165 (PUR) / plaques moulées en continu et expansées avec HCFC(141b)et/ou pentanes / revêtements perméables à la diffusion </v>
          </cell>
          <cell r="C151" t="str">
            <v>27 ≤ ρ ≤ 40</v>
          </cell>
          <cell r="D151">
            <v>3.5000000000000003E-2</v>
          </cell>
        </row>
        <row r="152">
          <cell r="B152" t="str">
            <v>mousse de polyurethanne ou de polyisocyanurate NF EN 13165 (PUR) / plaques moulées en continu et expansées avec HCFC(141b)et/ou pentanes / alu&gt;50μm ou reconnus étanches au gaz</v>
          </cell>
          <cell r="C152" t="str">
            <v>27 ≤ ρ ≤ 40</v>
          </cell>
          <cell r="D152">
            <v>0.03</v>
          </cell>
        </row>
        <row r="153">
          <cell r="B153" t="str">
            <v>plaques découpées ds blocs moulés et expansés avec HCFC(141b)et/ou pentanes</v>
          </cell>
          <cell r="C153" t="str">
            <v>37 ≤ ρ ≤ 65</v>
          </cell>
          <cell r="D153">
            <v>4.1000000000000002E-2</v>
          </cell>
        </row>
        <row r="154">
          <cell r="B154" t="str">
            <v>plaques moulées entre 2parements rigides et expansés avec HCFC(141b)et/ou pentanes</v>
          </cell>
          <cell r="C154" t="str">
            <v>37 ≤ ρ ≤ 60</v>
          </cell>
          <cell r="D154">
            <v>3.2000000000000001E-2</v>
          </cell>
        </row>
        <row r="155">
          <cell r="B155" t="str">
            <v>plaques moulées entre 2parements rigides et expansés sans gaz autre que l'air + CO2</v>
          </cell>
          <cell r="C155" t="str">
            <v>37 ≤ ρ ≤ 60</v>
          </cell>
          <cell r="D155">
            <v>3.5000000000000003E-2</v>
          </cell>
        </row>
        <row r="156">
          <cell r="B156" t="str">
            <v>plaques moulées en continu projetés sur parement rigide + expansées HCFC et/ou pentanes</v>
          </cell>
          <cell r="C156" t="str">
            <v>30 ≤ ρ ≤ 50</v>
          </cell>
          <cell r="D156">
            <v>3.5000000000000003E-2</v>
          </cell>
        </row>
        <row r="157">
          <cell r="B157" t="str">
            <v>plaques moulées en continu ou découpées ds blocs moulés expansés sans gaz autre qu'air + C02</v>
          </cell>
          <cell r="C157" t="str">
            <v>15 ≤ ρ ≤ 30</v>
          </cell>
          <cell r="D157">
            <v>0.04</v>
          </cell>
        </row>
        <row r="158">
          <cell r="B158" t="str">
            <v>Plaques NF T 56-203 découpées ds blocs moulés en discontinu avec CFC   réf:AD</v>
          </cell>
          <cell r="C158" t="str">
            <v>30 ≤ ρ &lt; 35</v>
          </cell>
          <cell r="D158">
            <v>0.03</v>
          </cell>
        </row>
        <row r="159">
          <cell r="B159" t="str">
            <v>Plaques NF T 56-203 découpées ds blocs moulés en discontinu avec CFC   réf:BD</v>
          </cell>
          <cell r="C159" t="str">
            <v>35 ≤ ρ &lt; 40</v>
          </cell>
          <cell r="D159">
            <v>0.03</v>
          </cell>
        </row>
        <row r="160">
          <cell r="B160" t="str">
            <v>Plaques NF T 56-203 découpées ds blocs moulés en discontinu avec CFC   réf:CD</v>
          </cell>
          <cell r="C160" t="str">
            <v>40 ≤ ρ &lt; 50</v>
          </cell>
          <cell r="D160">
            <v>3.5000000000000003E-2</v>
          </cell>
        </row>
        <row r="161">
          <cell r="B161" t="str">
            <v>Plaques NF T 56-203 découpées ds blocs moulés en discontinu avec CFC   réf:DD</v>
          </cell>
          <cell r="C161" t="str">
            <v>50 ≤ ρ &lt; 60</v>
          </cell>
          <cell r="D161">
            <v>3.5000000000000003E-2</v>
          </cell>
        </row>
        <row r="162">
          <cell r="B162" t="str">
            <v>Plaques NF T 56-203 découpées ds blocs moulés en discontinu avec CFC   réf:ED</v>
          </cell>
          <cell r="C162" t="str">
            <v>60 ≤ ρ &lt; 70</v>
          </cell>
          <cell r="D162">
            <v>0.04</v>
          </cell>
        </row>
        <row r="163">
          <cell r="B163" t="str">
            <v>Plaques NF T 56-203 découpées ds blocs moulés en discontinu avec CFC   réf:FD</v>
          </cell>
          <cell r="C163" t="str">
            <v>70 ≤ ρ &lt; 100</v>
          </cell>
          <cell r="D163">
            <v>4.4999999999999998E-2</v>
          </cell>
        </row>
        <row r="164">
          <cell r="B164" t="str">
            <v>Plaques NF T 56-203 découpées ds blocs moulés en discontinu avec CFC   réf:AC</v>
          </cell>
          <cell r="C164" t="str">
            <v>29 ≤ ρ &lt; 31</v>
          </cell>
          <cell r="D164">
            <v>0.03</v>
          </cell>
        </row>
        <row r="165">
          <cell r="B165" t="str">
            <v>Plaques NF T 56-203 découpées ds blocs moulés en discontinu avec CFC   réf:BC</v>
          </cell>
          <cell r="C165" t="str">
            <v>31 ≤ ρ &lt; 33</v>
          </cell>
          <cell r="D165">
            <v>0.03</v>
          </cell>
        </row>
        <row r="166">
          <cell r="B166" t="str">
            <v>Plaques NF T 56-203 découpées ds blocs moulés en discontinu avec CFC   réf:CC</v>
          </cell>
          <cell r="C166" t="str">
            <v>33 ≤ ρ &lt; 37</v>
          </cell>
          <cell r="D166">
            <v>3.5000000000000003E-2</v>
          </cell>
        </row>
        <row r="167">
          <cell r="B167" t="str">
            <v>Plaques NF T 56-203 découpées ds blocs moulés en discontinu avec CFC   réf:DC</v>
          </cell>
          <cell r="C167" t="str">
            <v>37 ≤ ρ &lt; 46</v>
          </cell>
          <cell r="D167">
            <v>3.5000000000000003E-2</v>
          </cell>
        </row>
        <row r="168">
          <cell r="B168" t="str">
            <v>Plaques NF T 56-203 découpées ds blocs moulés en discontinu avec CFC   réf:EC</v>
          </cell>
          <cell r="C168" t="str">
            <v>46 ≤ ρ &lt; 56</v>
          </cell>
          <cell r="D168">
            <v>3.5000000000000003E-2</v>
          </cell>
        </row>
        <row r="169">
          <cell r="B169" t="str">
            <v>Plaques NF T 56-203 découpées ds blocs moulés en discontinu avec CFC   réf:FC</v>
          </cell>
          <cell r="C169" t="str">
            <v>56 ≤ ρ &lt; 66</v>
          </cell>
          <cell r="D169">
            <v>0.04</v>
          </cell>
        </row>
        <row r="170">
          <cell r="B170" t="str">
            <v>Plaques NF T 56-203 découpées ds blocs moulés en discontinu avec CFC   réf:GC</v>
          </cell>
          <cell r="C170" t="str">
            <v>66 ≤ ρ &lt; 75</v>
          </cell>
          <cell r="D170">
            <v>0.04</v>
          </cell>
        </row>
        <row r="171">
          <cell r="B171" t="str">
            <v>Plaques NF T 56-203 découpées ds blocs moulés en discontinu avec CFC   réf:HC</v>
          </cell>
          <cell r="C171" t="str">
            <v>75 ≤ ρ &lt; 100</v>
          </cell>
          <cell r="D171">
            <v>4.4999999999999998E-2</v>
          </cell>
        </row>
        <row r="172">
          <cell r="B172" t="str">
            <v>Plaques moulées en continu avec CFC</v>
          </cell>
          <cell r="C172" t="str">
            <v>27 ≤ ρ ≤ 35</v>
          </cell>
          <cell r="D172">
            <v>0.03</v>
          </cell>
        </row>
        <row r="173">
          <cell r="B173" t="str">
            <v>Plaques expansées à base de polyuréthanne autres que ci-dessus</v>
          </cell>
          <cell r="C173" t="str">
            <v>20 ≤ ρ &lt; 60</v>
          </cell>
          <cell r="D173">
            <v>0.05</v>
          </cell>
        </row>
        <row r="174">
          <cell r="B174" t="str">
            <v>Mousse phénolique rigide en continu expansés aux HCFC(141b) et ou LBL2/pentanes</v>
          </cell>
          <cell r="C174" t="str">
            <v>30 ≤ ρ ≤ 45</v>
          </cell>
          <cell r="D174">
            <v>0.03</v>
          </cell>
        </row>
        <row r="175">
          <cell r="B175" t="str">
            <v>Panneaux à base de mousse phénolique non cités ci-dessus</v>
          </cell>
          <cell r="C175" t="str">
            <v>30 ≤ ρ ≤ 60</v>
          </cell>
          <cell r="D175">
            <v>0.05</v>
          </cell>
        </row>
        <row r="176">
          <cell r="B176" t="str">
            <v>Autres matières plastiques alvéolaires fabriquées en usine</v>
          </cell>
          <cell r="C176" t="str">
            <v>7 ≤ ρ ≤ 100</v>
          </cell>
          <cell r="D176">
            <v>6.5000000000000002E-2</v>
          </cell>
        </row>
        <row r="177">
          <cell r="B177" t="str">
            <v>Plaques à base de perlite expansée et de fibres &gt; à 80% (1)</v>
          </cell>
          <cell r="C177" t="str">
            <v>220 ≤ ρ ≤ 275</v>
          </cell>
          <cell r="D177">
            <v>6.2E-2</v>
          </cell>
        </row>
        <row r="178">
          <cell r="B178" t="str">
            <v>Plaques à base de perlite expansée et de fibres &gt; à 80% (2)</v>
          </cell>
          <cell r="C178" t="str">
            <v>180 ≤ ρ ≤ 220</v>
          </cell>
          <cell r="D178">
            <v>0.06</v>
          </cell>
        </row>
        <row r="179">
          <cell r="B179" t="str">
            <v>Plaques à base de perlite expansée et de fibres &gt; à 80% (3)</v>
          </cell>
          <cell r="C179" t="str">
            <v>150 ≤ ρ ≤ 180</v>
          </cell>
          <cell r="D179">
            <v>5.8999999999999997E-2</v>
          </cell>
        </row>
        <row r="180">
          <cell r="B180" t="str">
            <v>Plaque à base de perlite expansée + cellulose agglomérées non cités ci-dessus</v>
          </cell>
          <cell r="C180" t="str">
            <v>140 ≤ ρ &lt; 260</v>
          </cell>
          <cell r="D180">
            <v>6.4000000000000001E-2</v>
          </cell>
        </row>
        <row r="181">
          <cell r="B181" t="str">
            <v>Plaques homogènes de verre cellulaires (&gt;1978) (1)</v>
          </cell>
          <cell r="C181" t="str">
            <v>110 ≤ ρ ≤ 140</v>
          </cell>
          <cell r="D181">
            <v>5.0999999999999997E-2</v>
          </cell>
        </row>
        <row r="182">
          <cell r="B182" t="str">
            <v>Plaques homogènes de verre cellulaires (&gt;1978) (2)</v>
          </cell>
          <cell r="C182" t="str">
            <v>140 &lt; ρ ≤ 180</v>
          </cell>
          <cell r="D182">
            <v>5.7000000000000002E-2</v>
          </cell>
        </row>
        <row r="183">
          <cell r="B183" t="str">
            <v>Produits manufacturés à base de fibres végétales (laine de chanvre…) (1)</v>
          </cell>
          <cell r="C183" t="str">
            <v>20 ≤ ρ &lt; 40</v>
          </cell>
          <cell r="D183">
            <v>6.5000000000000002E-2</v>
          </cell>
        </row>
        <row r="184">
          <cell r="B184" t="str">
            <v>Produits manufacturés à base de fibres végétales (laine de chanvre…) (2)</v>
          </cell>
          <cell r="C184" t="str">
            <v>40 ≤ ρ &lt; 60</v>
          </cell>
          <cell r="D184">
            <v>0.06</v>
          </cell>
        </row>
        <row r="185">
          <cell r="B185" t="str">
            <v>Produits manufacturés à base de fibres végétales (laine de chanvre…) (3)</v>
          </cell>
          <cell r="C185" t="str">
            <v>60 ≤ ρ &lt; 200</v>
          </cell>
          <cell r="D185">
            <v>6.5000000000000002E-2</v>
          </cell>
        </row>
        <row r="186">
          <cell r="B186" t="str">
            <v>Produits manufacturés à base de fibres animales (laine de mouton…) (1)</v>
          </cell>
          <cell r="C186" t="str">
            <v>10 ≤ ρ &lt; 20</v>
          </cell>
          <cell r="D186">
            <v>6.5000000000000002E-2</v>
          </cell>
        </row>
        <row r="187">
          <cell r="B187" t="str">
            <v>Produits manufacturés à base de fibres animales (laine de mouton…) (2)</v>
          </cell>
          <cell r="C187" t="str">
            <v>20 ≤ ρ &lt; 50</v>
          </cell>
          <cell r="D187">
            <v>0.06</v>
          </cell>
        </row>
        <row r="188">
          <cell r="B188" t="str">
            <v>Produits manufacturés à base de fibres animales (laine de mouton…) (3)</v>
          </cell>
          <cell r="C188" t="str">
            <v>50 ≤ ρ &lt; 100</v>
          </cell>
          <cell r="D188">
            <v>0.05</v>
          </cell>
        </row>
        <row r="189">
          <cell r="B189" t="str">
            <v>Matières plastiques synthétiques compactes, mastics et produits d'étanchéité – naturel</v>
          </cell>
          <cell r="C189">
            <v>910</v>
          </cell>
          <cell r="D189">
            <v>0.13</v>
          </cell>
        </row>
        <row r="190">
          <cell r="B190" t="str">
            <v>– néoprène (polychloroprène)</v>
          </cell>
          <cell r="C190">
            <v>1240</v>
          </cell>
          <cell r="D190">
            <v>0.23</v>
          </cell>
        </row>
        <row r="191">
          <cell r="B191" t="str">
            <v>– butyle (iso butène), plein/coulé à chaud</v>
          </cell>
          <cell r="C191">
            <v>1200</v>
          </cell>
          <cell r="D191">
            <v>0.24</v>
          </cell>
        </row>
        <row r="192">
          <cell r="B192" t="str">
            <v>– caoutchouc mousse</v>
          </cell>
          <cell r="C192" t="str">
            <v>60-80</v>
          </cell>
          <cell r="D192">
            <v>0.06</v>
          </cell>
        </row>
        <row r="193">
          <cell r="B193" t="str">
            <v>– caoutchouc dur (ébonite), plein</v>
          </cell>
          <cell r="C193">
            <v>1200</v>
          </cell>
          <cell r="D193">
            <v>0.17</v>
          </cell>
        </row>
        <row r="194">
          <cell r="B194" t="str">
            <v>– éthylène propylène diène monomère (EPDM)</v>
          </cell>
          <cell r="C194">
            <v>1150</v>
          </cell>
          <cell r="D194">
            <v>0.25</v>
          </cell>
        </row>
        <row r="195">
          <cell r="B195" t="str">
            <v>– polyisobuthylène</v>
          </cell>
          <cell r="C195">
            <v>930</v>
          </cell>
          <cell r="D195">
            <v>0.2</v>
          </cell>
        </row>
        <row r="196">
          <cell r="B196" t="str">
            <v>– polysulfure</v>
          </cell>
          <cell r="C196">
            <v>1700</v>
          </cell>
          <cell r="D196">
            <v>0.4</v>
          </cell>
        </row>
        <row r="197">
          <cell r="B197" t="str">
            <v>– butadiène</v>
          </cell>
          <cell r="C197">
            <v>980</v>
          </cell>
          <cell r="D197">
            <v>0.25</v>
          </cell>
        </row>
        <row r="198">
          <cell r="B198" t="str">
            <v>– acryliques</v>
          </cell>
          <cell r="C198">
            <v>1050</v>
          </cell>
          <cell r="D198">
            <v>0.2</v>
          </cell>
        </row>
        <row r="199">
          <cell r="B199" t="str">
            <v>– poly carbonates</v>
          </cell>
          <cell r="C199">
            <v>1200</v>
          </cell>
          <cell r="D199">
            <v>0.2</v>
          </cell>
        </row>
        <row r="200">
          <cell r="B200" t="str">
            <v>– polytétrafl uoréthylène (PTFE)</v>
          </cell>
          <cell r="C200">
            <v>2200</v>
          </cell>
          <cell r="D200">
            <v>0.25</v>
          </cell>
        </row>
        <row r="201">
          <cell r="B201" t="str">
            <v>– chlorure de polyvinyle (PVC)</v>
          </cell>
          <cell r="C201">
            <v>1390</v>
          </cell>
          <cell r="D201">
            <v>0.17</v>
          </cell>
        </row>
        <row r="202">
          <cell r="B202" t="str">
            <v>– polyméthylméthacrylate (PMMA)</v>
          </cell>
          <cell r="C202">
            <v>1180</v>
          </cell>
          <cell r="D202">
            <v>0.18</v>
          </cell>
        </row>
        <row r="203">
          <cell r="B203" t="str">
            <v>– poly acétate</v>
          </cell>
          <cell r="C203">
            <v>1410</v>
          </cell>
          <cell r="D203">
            <v>0.3</v>
          </cell>
        </row>
        <row r="204">
          <cell r="B204" t="str">
            <v>– polyamide (nylon)</v>
          </cell>
          <cell r="C204">
            <v>1150</v>
          </cell>
          <cell r="D204">
            <v>0.25</v>
          </cell>
        </row>
        <row r="205">
          <cell r="B205" t="str">
            <v>– polyamide 6.6 avec 25 % de fi bre de verre</v>
          </cell>
          <cell r="C205">
            <v>1450</v>
          </cell>
          <cell r="D205">
            <v>0.3</v>
          </cell>
        </row>
        <row r="206">
          <cell r="B206" t="str">
            <v>– polyéthylène/polythène, haute densité</v>
          </cell>
          <cell r="C206">
            <v>980</v>
          </cell>
          <cell r="D206">
            <v>0.5</v>
          </cell>
        </row>
        <row r="207">
          <cell r="B207" t="str">
            <v>– polyéthylène/polythène, basse densité</v>
          </cell>
          <cell r="C207">
            <v>920</v>
          </cell>
          <cell r="D207">
            <v>0.33</v>
          </cell>
        </row>
        <row r="208">
          <cell r="B208" t="str">
            <v>– polystyrène</v>
          </cell>
          <cell r="C208">
            <v>1050</v>
          </cell>
          <cell r="D208">
            <v>0.16</v>
          </cell>
        </row>
        <row r="209">
          <cell r="B209" t="str">
            <v>– polypropylène</v>
          </cell>
          <cell r="C209">
            <v>910</v>
          </cell>
          <cell r="D209">
            <v>0.22</v>
          </cell>
        </row>
        <row r="210">
          <cell r="B210" t="str">
            <v>– polypropylène avec 25 % de fi bre de verre</v>
          </cell>
          <cell r="C210">
            <v>1200</v>
          </cell>
          <cell r="D210">
            <v>0.25</v>
          </cell>
        </row>
        <row r="211">
          <cell r="B211" t="str">
            <v>– polyuréthane (PU)</v>
          </cell>
          <cell r="C211">
            <v>1200</v>
          </cell>
          <cell r="D211">
            <v>0.25</v>
          </cell>
        </row>
        <row r="212">
          <cell r="B212" t="str">
            <v>– résine époxy</v>
          </cell>
          <cell r="C212">
            <v>1200</v>
          </cell>
          <cell r="D212">
            <v>0.2</v>
          </cell>
        </row>
        <row r="213">
          <cell r="B213" t="str">
            <v>– résine phénolique</v>
          </cell>
          <cell r="C213">
            <v>1300</v>
          </cell>
          <cell r="D213">
            <v>0.3</v>
          </cell>
        </row>
        <row r="214">
          <cell r="B214" t="str">
            <v>– résine polyester</v>
          </cell>
          <cell r="C214">
            <v>1400</v>
          </cell>
          <cell r="D214">
            <v>0.19</v>
          </cell>
        </row>
        <row r="215">
          <cell r="B215" t="str">
            <v>Mastics pour joints, étanchéité et coupure thermique – silicagel (dessicatif)</v>
          </cell>
          <cell r="C215">
            <v>720</v>
          </cell>
          <cell r="D215">
            <v>0.13</v>
          </cell>
        </row>
        <row r="216">
          <cell r="B216" t="str">
            <v>– silicone pur</v>
          </cell>
          <cell r="C216">
            <v>1200</v>
          </cell>
          <cell r="D216">
            <v>0.35</v>
          </cell>
        </row>
        <row r="217">
          <cell r="B217" t="str">
            <v>– silicone mastic</v>
          </cell>
          <cell r="C217">
            <v>1450</v>
          </cell>
          <cell r="D217">
            <v>0.5</v>
          </cell>
        </row>
        <row r="218">
          <cell r="B218" t="str">
            <v>– mousse de silicone</v>
          </cell>
          <cell r="C218">
            <v>750</v>
          </cell>
          <cell r="D218">
            <v>0.12</v>
          </cell>
        </row>
        <row r="219">
          <cell r="B219" t="str">
            <v>– uréthane polyuréthane (coupure thermique)</v>
          </cell>
          <cell r="C219">
            <v>1300</v>
          </cell>
          <cell r="D219">
            <v>0.21</v>
          </cell>
        </row>
        <row r="220">
          <cell r="B220" t="str">
            <v>– chlorure de polyvinyle fl exible avec 40 % de plastifi ant</v>
          </cell>
          <cell r="C220">
            <v>1200</v>
          </cell>
          <cell r="D220">
            <v>0.14000000000000001</v>
          </cell>
        </row>
        <row r="221">
          <cell r="B221" t="str">
            <v>– mousse élastomère flexible</v>
          </cell>
          <cell r="C221" t="str">
            <v>60-80</v>
          </cell>
          <cell r="D221">
            <v>0.05</v>
          </cell>
        </row>
        <row r="222">
          <cell r="B222" t="str">
            <v>– mousse de polyuréthane (PU)</v>
          </cell>
          <cell r="C222">
            <v>70</v>
          </cell>
          <cell r="D222">
            <v>0.05</v>
          </cell>
        </row>
        <row r="223">
          <cell r="B223" t="str">
            <v>– mousse de polyéthylène</v>
          </cell>
          <cell r="C223">
            <v>70</v>
          </cell>
          <cell r="D223">
            <v>0.05</v>
          </cell>
        </row>
        <row r="224">
          <cell r="B224" t="str">
            <v xml:space="preserve">Produits d'étanchéité / Asphalte pur </v>
          </cell>
          <cell r="C224" t="str">
            <v>ρ ≤ 2 100</v>
          </cell>
          <cell r="D224">
            <v>0.7</v>
          </cell>
        </row>
        <row r="225">
          <cell r="B225" t="str">
            <v>Produits d'étanchéité / Asphalte sablé</v>
          </cell>
          <cell r="C225" t="str">
            <v>ρ ≤ 2 100</v>
          </cell>
          <cell r="D225">
            <v>1.1499999999999999</v>
          </cell>
        </row>
        <row r="226">
          <cell r="B226" t="str">
            <v xml:space="preserve">Bitume pur </v>
          </cell>
          <cell r="C226" t="str">
            <v>ρ ≤ 1 050</v>
          </cell>
          <cell r="D226">
            <v>0.17</v>
          </cell>
        </row>
        <row r="227">
          <cell r="B227" t="str">
            <v>Bitume – cartons feutres et chapes souples imprégnées</v>
          </cell>
          <cell r="C227" t="str">
            <v>1 000 ≤ ρ ≤ 1 100</v>
          </cell>
          <cell r="D227">
            <v>0.23</v>
          </cell>
        </row>
        <row r="228">
          <cell r="B228" t="str">
            <v>– aluminium</v>
          </cell>
          <cell r="C228">
            <v>2700</v>
          </cell>
          <cell r="D228">
            <v>230</v>
          </cell>
        </row>
        <row r="229">
          <cell r="B229" t="str">
            <v>– alliages d’aluminium</v>
          </cell>
          <cell r="C229">
            <v>2800</v>
          </cell>
          <cell r="D229">
            <v>160</v>
          </cell>
        </row>
        <row r="230">
          <cell r="B230" t="str">
            <v>– bronze</v>
          </cell>
          <cell r="C230">
            <v>8700</v>
          </cell>
          <cell r="D230">
            <v>65</v>
          </cell>
        </row>
        <row r="231">
          <cell r="B231" t="str">
            <v>– laiton</v>
          </cell>
          <cell r="C231">
            <v>8400</v>
          </cell>
          <cell r="D231">
            <v>120</v>
          </cell>
        </row>
        <row r="232">
          <cell r="B232" t="str">
            <v>– cuivre</v>
          </cell>
          <cell r="C232">
            <v>8900</v>
          </cell>
          <cell r="D232">
            <v>380</v>
          </cell>
        </row>
        <row r="233">
          <cell r="B233" t="str">
            <v>– fer pur</v>
          </cell>
          <cell r="C233">
            <v>7870</v>
          </cell>
          <cell r="D233">
            <v>72</v>
          </cell>
        </row>
        <row r="234">
          <cell r="B234" t="str">
            <v>– fer, fonte</v>
          </cell>
          <cell r="C234">
            <v>7500</v>
          </cell>
          <cell r="D234">
            <v>50</v>
          </cell>
        </row>
        <row r="235">
          <cell r="B235" t="str">
            <v>– plomb</v>
          </cell>
          <cell r="C235">
            <v>11300</v>
          </cell>
          <cell r="D235">
            <v>35</v>
          </cell>
        </row>
        <row r="236">
          <cell r="B236" t="str">
            <v>– acier</v>
          </cell>
          <cell r="C236">
            <v>7800</v>
          </cell>
          <cell r="D236">
            <v>50</v>
          </cell>
        </row>
        <row r="237">
          <cell r="B237" t="str">
            <v>– acier inoxydable</v>
          </cell>
          <cell r="C237">
            <v>7900</v>
          </cell>
          <cell r="D237">
            <v>17</v>
          </cell>
        </row>
        <row r="238">
          <cell r="B238" t="str">
            <v>– zinc</v>
          </cell>
          <cell r="C238">
            <v>7200</v>
          </cell>
          <cell r="D238">
            <v>110</v>
          </cell>
        </row>
        <row r="239">
          <cell r="B239" t="str">
            <v>– Sables et graviers</v>
          </cell>
          <cell r="C239" t="str">
            <v>1 700 ≤ ρ ≤ 2 200</v>
          </cell>
          <cell r="D239">
            <v>2</v>
          </cell>
        </row>
        <row r="240">
          <cell r="B240" t="str">
            <v xml:space="preserve">– argile ou limon </v>
          </cell>
          <cell r="C240" t="str">
            <v>1 200 ≤ ρ ≤ 1 800</v>
          </cell>
          <cell r="D240">
            <v>1.5</v>
          </cell>
        </row>
        <row r="241">
          <cell r="B241" t="str">
            <v>Pisé, bauge, béton de terre stabilisé, blocs de terre comprimée</v>
          </cell>
          <cell r="C241" t="str">
            <v>1 770 ≤ ρ ≤ 2 000</v>
          </cell>
          <cell r="D241">
            <v>1.1000000000000001</v>
          </cell>
        </row>
        <row r="242">
          <cell r="B242" t="str">
            <v>revêtements de sols – caoutchouc</v>
          </cell>
          <cell r="C242">
            <v>1200</v>
          </cell>
          <cell r="D242">
            <v>0.17</v>
          </cell>
        </row>
        <row r="243">
          <cell r="B243" t="str">
            <v>– plastique</v>
          </cell>
          <cell r="C243">
            <v>1700</v>
          </cell>
          <cell r="D243">
            <v>0.25</v>
          </cell>
        </row>
        <row r="244">
          <cell r="B244" t="str">
            <v>– sous couche, caoutchouc-mousse ou plastique cellulaire</v>
          </cell>
          <cell r="C244">
            <v>270</v>
          </cell>
          <cell r="D244">
            <v>0.1</v>
          </cell>
        </row>
        <row r="245">
          <cell r="B245" t="str">
            <v>– sous-couche feutre</v>
          </cell>
          <cell r="C245">
            <v>120</v>
          </cell>
          <cell r="D245">
            <v>0.05</v>
          </cell>
        </row>
        <row r="246">
          <cell r="B246" t="str">
            <v>– sous-couche laine</v>
          </cell>
          <cell r="C246">
            <v>200</v>
          </cell>
          <cell r="D246">
            <v>0.06</v>
          </cell>
        </row>
        <row r="247">
          <cell r="B247" t="str">
            <v>– sous-couche liège</v>
          </cell>
          <cell r="C247" t="str">
            <v>ρ &lt; 200</v>
          </cell>
          <cell r="D247">
            <v>0.05</v>
          </cell>
        </row>
        <row r="248">
          <cell r="B248" t="str">
            <v>– plaque de liège</v>
          </cell>
          <cell r="C248" t="str">
            <v>ρ &gt; 400</v>
          </cell>
          <cell r="D248">
            <v>6.5000000000000002E-2</v>
          </cell>
        </row>
        <row r="249">
          <cell r="B249" t="str">
            <v>– tapis, revêtement textile</v>
          </cell>
          <cell r="C249">
            <v>200</v>
          </cell>
          <cell r="D249">
            <v>0.06</v>
          </cell>
        </row>
        <row r="250">
          <cell r="B250" t="str">
            <v>– linoléum</v>
          </cell>
          <cell r="C250">
            <v>1200</v>
          </cell>
          <cell r="D250">
            <v>0.17</v>
          </cell>
        </row>
        <row r="251">
          <cell r="B251" t="str">
            <v>Mortiers d'enduits et de joints de ciment ou de chaux (1)</v>
          </cell>
          <cell r="C251" t="str">
            <v>ρ &gt; 2000</v>
          </cell>
          <cell r="D251">
            <v>1.8</v>
          </cell>
        </row>
        <row r="252">
          <cell r="B252" t="str">
            <v>Mortiers d'enduits et de joints de ciment ou de chaux (2)</v>
          </cell>
          <cell r="C252" t="str">
            <v>1 800 &lt; ρ ≤ 2 000</v>
          </cell>
          <cell r="D252">
            <v>1.3</v>
          </cell>
        </row>
        <row r="253">
          <cell r="B253" t="str">
            <v>Mortiers d'enduits et de joints de ciment ou de chaux (3)</v>
          </cell>
          <cell r="C253" t="str">
            <v>1 600 &lt; ρ ≤ 1 800</v>
          </cell>
          <cell r="D253">
            <v>1</v>
          </cell>
        </row>
        <row r="254">
          <cell r="B254" t="str">
            <v xml:space="preserve">Mortiers d'enduits et de joints de ciment ou de chaux (4) </v>
          </cell>
          <cell r="C254" t="str">
            <v>1 450 &lt; ρ ≤ 1 600</v>
          </cell>
          <cell r="D254">
            <v>0.8</v>
          </cell>
        </row>
        <row r="255">
          <cell r="B255" t="str">
            <v>Mortiers d'enduits et de joints de ciment ou de chaux (5)</v>
          </cell>
          <cell r="C255" t="str">
            <v>1 250 &lt; ρ ≤ 1 450</v>
          </cell>
          <cell r="D255">
            <v>0.7</v>
          </cell>
        </row>
        <row r="256">
          <cell r="B256" t="str">
            <v>Mortiers d'enduits et de joints de ciment ou de chaux (6)</v>
          </cell>
          <cell r="C256" t="str">
            <v>1 000 &lt; ρ ≤ 1 250</v>
          </cell>
          <cell r="D256">
            <v>0.55000000000000004</v>
          </cell>
        </row>
        <row r="257">
          <cell r="B257" t="str">
            <v>Mortiers d'enduits et de joints de ciment ou de chaux (7)</v>
          </cell>
          <cell r="C257" t="str">
            <v>750 &lt; ρ ≤ 1 000</v>
          </cell>
          <cell r="D257">
            <v>0.4</v>
          </cell>
        </row>
        <row r="258">
          <cell r="B258" t="str">
            <v>Mortiers d'enduits et de joints de ciment ou de chaux (8)</v>
          </cell>
          <cell r="C258" t="str">
            <v>500 &lt; ρ ≤ 750</v>
          </cell>
          <cell r="D258">
            <v>0.3</v>
          </cell>
        </row>
        <row r="259">
          <cell r="B259" t="str">
            <v>Fibres-ciment (1)</v>
          </cell>
          <cell r="C259" t="str">
            <v>1 800 &lt; ρ ≤ 2 200</v>
          </cell>
          <cell r="D259">
            <v>0.95</v>
          </cell>
        </row>
        <row r="260">
          <cell r="B260" t="str">
            <v>Fibres-ciment (2)</v>
          </cell>
          <cell r="C260" t="str">
            <v>1 400 ≤ ρ ≤ 1 800</v>
          </cell>
          <cell r="D260">
            <v>0.65</v>
          </cell>
        </row>
        <row r="261">
          <cell r="B261" t="str">
            <v>Fibres-ciment cellulose (1)</v>
          </cell>
          <cell r="C261" t="str">
            <v>1 400 &lt; ρ ≤ 1 800</v>
          </cell>
          <cell r="D261">
            <v>0.46</v>
          </cell>
        </row>
        <row r="262">
          <cell r="B262" t="str">
            <v>Fibres-ciment cellulose (2)</v>
          </cell>
          <cell r="C262" t="str">
            <v>1 000 ≤ ρ ≤ 1 400</v>
          </cell>
          <cell r="D262">
            <v>0.35</v>
          </cell>
        </row>
        <row r="263">
          <cell r="B263" t="str">
            <v>Plaques à base de vermiculite agglomérées aux silicates (1)</v>
          </cell>
          <cell r="C263" t="str">
            <v>400 &lt; ρ ≤ 500</v>
          </cell>
          <cell r="D263">
            <v>0.19</v>
          </cell>
        </row>
        <row r="264">
          <cell r="B264" t="str">
            <v>Plaques à base de vermiculite agglomérées aux silicates (2)</v>
          </cell>
          <cell r="C264" t="str">
            <v>300 &lt; ρ ≤ 400</v>
          </cell>
          <cell r="D264">
            <v>0.14000000000000001</v>
          </cell>
        </row>
        <row r="265">
          <cell r="B265" t="str">
            <v>Plaques à base de vermiculite agglomérées aux silicates (3)</v>
          </cell>
          <cell r="C265" t="str">
            <v>200 &lt; ρ ≤ 300</v>
          </cell>
          <cell r="D265">
            <v>0.1</v>
          </cell>
        </row>
        <row r="266">
          <cell r="B266" t="str">
            <v>– verre sodo-calciare (y compris le verre flotté)</v>
          </cell>
          <cell r="C266">
            <v>2500</v>
          </cell>
          <cell r="D266">
            <v>1</v>
          </cell>
        </row>
        <row r="267">
          <cell r="B267" t="str">
            <v>– quartz</v>
          </cell>
          <cell r="C267">
            <v>2200</v>
          </cell>
          <cell r="D267">
            <v>1.4</v>
          </cell>
        </row>
        <row r="268">
          <cell r="B268" t="str">
            <v>– pâte de verre</v>
          </cell>
          <cell r="C268">
            <v>2000</v>
          </cell>
          <cell r="D268">
            <v>1.2</v>
          </cell>
        </row>
        <row r="269">
          <cell r="B269" t="str">
            <v>– air</v>
          </cell>
          <cell r="C269">
            <v>1.23</v>
          </cell>
          <cell r="D269">
            <v>2.5000000000000001E-2</v>
          </cell>
        </row>
        <row r="270">
          <cell r="B270" t="str">
            <v>– dioxyde de carbone</v>
          </cell>
          <cell r="C270">
            <v>1.95</v>
          </cell>
          <cell r="D270">
            <v>1.4E-2</v>
          </cell>
        </row>
        <row r="271">
          <cell r="B271" t="str">
            <v>– argon</v>
          </cell>
          <cell r="C271">
            <v>1.7</v>
          </cell>
          <cell r="D271">
            <v>1.7000000000000001E-2</v>
          </cell>
        </row>
        <row r="272">
          <cell r="B272" t="str">
            <v>– hexafluorure de soufre</v>
          </cell>
          <cell r="C272">
            <v>6.36</v>
          </cell>
          <cell r="D272">
            <v>1.2999999999999999E-2</v>
          </cell>
        </row>
        <row r="273">
          <cell r="B273" t="str">
            <v>– krypton</v>
          </cell>
          <cell r="C273">
            <v>3.56</v>
          </cell>
          <cell r="D273">
            <v>8.9999999999999993E-3</v>
          </cell>
        </row>
        <row r="274">
          <cell r="B274" t="str">
            <v>– xénon</v>
          </cell>
          <cell r="C274">
            <v>5.68</v>
          </cell>
          <cell r="D274">
            <v>5.4000000000000003E-3</v>
          </cell>
        </row>
        <row r="275">
          <cell r="B275" t="str">
            <v>– glace à -10 °C</v>
          </cell>
          <cell r="C275">
            <v>920</v>
          </cell>
          <cell r="D275">
            <v>2.2999999999999998</v>
          </cell>
        </row>
        <row r="276">
          <cell r="B276" t="str">
            <v>– glace à 0 °C</v>
          </cell>
          <cell r="C276">
            <v>900</v>
          </cell>
          <cell r="D276">
            <v>2.2000000000000002</v>
          </cell>
        </row>
        <row r="277">
          <cell r="B277" t="str">
            <v>– neige fraîchement tombée (&lt; 30 mm)</v>
          </cell>
          <cell r="C277">
            <v>100</v>
          </cell>
          <cell r="D277">
            <v>0.05</v>
          </cell>
        </row>
        <row r="278">
          <cell r="B278" t="str">
            <v>– neige souple (30-70 mm)</v>
          </cell>
          <cell r="C278">
            <v>200</v>
          </cell>
          <cell r="D278">
            <v>0.12</v>
          </cell>
        </row>
        <row r="279">
          <cell r="B279" t="str">
            <v>– neige légèrement comprimée (70-100 mm)</v>
          </cell>
          <cell r="C279">
            <v>300</v>
          </cell>
          <cell r="D279">
            <v>0.23</v>
          </cell>
        </row>
        <row r="280">
          <cell r="B280" t="str">
            <v>– neige compactée (&lt; 200 mm)</v>
          </cell>
          <cell r="C280">
            <v>500</v>
          </cell>
          <cell r="D280">
            <v>0.6</v>
          </cell>
        </row>
        <row r="281">
          <cell r="B281" t="str">
            <v>– eau à 10 °C</v>
          </cell>
          <cell r="C281">
            <v>1000</v>
          </cell>
          <cell r="D281">
            <v>0.6</v>
          </cell>
        </row>
        <row r="282">
          <cell r="B282" t="str">
            <v>– eau à 40 °C</v>
          </cell>
          <cell r="C282">
            <v>990</v>
          </cell>
          <cell r="D282">
            <v>0.63</v>
          </cell>
        </row>
        <row r="283">
          <cell r="B283" t="str">
            <v>– eau à 80 °C</v>
          </cell>
          <cell r="C283">
            <v>970</v>
          </cell>
          <cell r="D283">
            <v>0.67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1687"/>
  <sheetViews>
    <sheetView workbookViewId="0">
      <selection activeCell="K33" sqref="K33"/>
    </sheetView>
  </sheetViews>
  <sheetFormatPr baseColWidth="10" defaultRowHeight="15"/>
  <cols>
    <col min="1" max="1" width="6.5703125" customWidth="1"/>
    <col min="2" max="2" width="116.7109375" customWidth="1"/>
    <col min="3" max="3" width="22.85546875" customWidth="1"/>
    <col min="4" max="4" width="26.85546875" customWidth="1"/>
    <col min="6" max="6" width="11.140625" customWidth="1"/>
    <col min="9" max="9" width="28.85546875" bestFit="1" customWidth="1"/>
    <col min="10" max="10" width="54.140625" bestFit="1" customWidth="1"/>
  </cols>
  <sheetData>
    <row r="1" spans="1:15">
      <c r="C1" s="33" t="s">
        <v>451</v>
      </c>
    </row>
    <row r="2" spans="1:15" ht="15.75" thickBot="1">
      <c r="C2" s="35">
        <f>VLOOKUP(Deper,B6:D291,3,FALSE)</f>
        <v>0.74</v>
      </c>
    </row>
    <row r="3" spans="1:15" s="27" customFormat="1" ht="60.75" customHeight="1" thickBot="1">
      <c r="A3" s="31"/>
      <c r="B3" s="212" t="s">
        <v>211</v>
      </c>
      <c r="C3" s="208" t="s">
        <v>212</v>
      </c>
      <c r="D3" s="208" t="s">
        <v>213</v>
      </c>
      <c r="E3" s="208" t="s">
        <v>214</v>
      </c>
      <c r="F3" s="210" t="s">
        <v>215</v>
      </c>
      <c r="G3" s="211"/>
      <c r="J3" s="81" t="s">
        <v>507</v>
      </c>
      <c r="K3" s="146" t="s">
        <v>508</v>
      </c>
      <c r="L3" s="151" t="s">
        <v>661</v>
      </c>
      <c r="M3" s="119" t="s">
        <v>662</v>
      </c>
    </row>
    <row r="4" spans="1:15" ht="15.75" thickBot="1">
      <c r="A4" s="32"/>
      <c r="B4" s="213"/>
      <c r="C4" s="209"/>
      <c r="D4" s="209"/>
      <c r="E4" s="209"/>
      <c r="F4" s="28" t="s">
        <v>216</v>
      </c>
      <c r="G4" s="29" t="s">
        <v>217</v>
      </c>
      <c r="I4" s="26" t="s">
        <v>555</v>
      </c>
      <c r="J4" s="114" t="s">
        <v>533</v>
      </c>
      <c r="K4" s="147"/>
      <c r="L4" s="160">
        <v>0</v>
      </c>
      <c r="M4" s="161">
        <v>0</v>
      </c>
      <c r="N4" s="153"/>
    </row>
    <row r="5" spans="1:15" ht="15.75" thickBot="1">
      <c r="A5" s="39"/>
      <c r="B5" s="42" t="s">
        <v>452</v>
      </c>
      <c r="C5" s="40"/>
      <c r="D5" s="40"/>
      <c r="E5" s="40"/>
      <c r="F5" s="28"/>
      <c r="G5" s="28"/>
      <c r="I5" s="116"/>
      <c r="J5" s="60" t="s">
        <v>509</v>
      </c>
      <c r="K5" s="148">
        <v>3.4</v>
      </c>
      <c r="L5" s="154">
        <v>0.02</v>
      </c>
      <c r="M5" s="155">
        <v>0.02</v>
      </c>
      <c r="N5" s="153"/>
    </row>
    <row r="6" spans="1:15">
      <c r="A6" s="22">
        <v>1</v>
      </c>
      <c r="B6" s="41" t="s">
        <v>303</v>
      </c>
      <c r="C6" s="6" t="s">
        <v>218</v>
      </c>
      <c r="D6" s="6">
        <v>3.5</v>
      </c>
      <c r="E6" s="43">
        <v>1000</v>
      </c>
      <c r="F6" s="44">
        <v>10000</v>
      </c>
      <c r="G6" s="83">
        <v>10000</v>
      </c>
      <c r="H6" s="55">
        <f ca="1">OFFSET(B6,0,2,1,1)</f>
        <v>3.5</v>
      </c>
      <c r="I6" s="38" t="s">
        <v>556</v>
      </c>
      <c r="J6" s="60" t="s">
        <v>510</v>
      </c>
      <c r="K6" s="148">
        <v>5</v>
      </c>
      <c r="L6" s="154">
        <v>0.04</v>
      </c>
      <c r="M6" s="155">
        <v>0.04</v>
      </c>
      <c r="N6" s="153"/>
    </row>
    <row r="7" spans="1:15">
      <c r="A7" s="22">
        <v>2</v>
      </c>
      <c r="B7" s="4" t="s">
        <v>305</v>
      </c>
      <c r="C7" s="3" t="s">
        <v>219</v>
      </c>
      <c r="D7" s="3">
        <v>2.8</v>
      </c>
      <c r="E7" s="10">
        <v>1000</v>
      </c>
      <c r="F7" s="2">
        <v>10000</v>
      </c>
      <c r="G7" s="34">
        <v>10000</v>
      </c>
      <c r="H7" s="56">
        <f t="shared" ref="H7:H70" ca="1" si="0">OFFSET(B7,0,2,1,1)</f>
        <v>2.8</v>
      </c>
      <c r="I7" s="59" t="s">
        <v>556</v>
      </c>
      <c r="J7" s="60" t="s">
        <v>511</v>
      </c>
      <c r="K7" s="148">
        <v>6.8</v>
      </c>
      <c r="L7" s="154">
        <v>0.06</v>
      </c>
      <c r="M7" s="155">
        <v>0.06</v>
      </c>
      <c r="N7" s="153"/>
    </row>
    <row r="8" spans="1:15">
      <c r="A8" s="22">
        <v>3</v>
      </c>
      <c r="B8" s="4" t="s">
        <v>304</v>
      </c>
      <c r="C8" s="3" t="s">
        <v>220</v>
      </c>
      <c r="D8" s="3">
        <v>2.2000000000000002</v>
      </c>
      <c r="E8" s="10">
        <v>1000</v>
      </c>
      <c r="F8" s="2">
        <v>1000</v>
      </c>
      <c r="G8" s="34">
        <v>800</v>
      </c>
      <c r="H8" s="56">
        <f t="shared" ca="1" si="0"/>
        <v>2.2000000000000002</v>
      </c>
      <c r="I8" s="59" t="s">
        <v>556</v>
      </c>
      <c r="J8" s="60" t="s">
        <v>512</v>
      </c>
      <c r="K8" s="148">
        <v>10.199999999999999</v>
      </c>
      <c r="L8" s="154">
        <v>0.08</v>
      </c>
      <c r="M8" s="155">
        <v>0.08</v>
      </c>
      <c r="N8" s="153"/>
    </row>
    <row r="9" spans="1:15">
      <c r="A9" s="22">
        <v>4</v>
      </c>
      <c r="B9" s="4" t="s">
        <v>299</v>
      </c>
      <c r="C9" s="3" t="s">
        <v>221</v>
      </c>
      <c r="D9" s="3">
        <v>1.6</v>
      </c>
      <c r="E9" s="10">
        <v>1000</v>
      </c>
      <c r="F9" s="2">
        <v>10000</v>
      </c>
      <c r="G9" s="34">
        <v>10000</v>
      </c>
      <c r="H9" s="56">
        <f t="shared" ca="1" si="0"/>
        <v>1.6</v>
      </c>
      <c r="I9" s="59" t="s">
        <v>557</v>
      </c>
      <c r="J9" s="60" t="s">
        <v>513</v>
      </c>
      <c r="K9" s="148">
        <v>13.6</v>
      </c>
      <c r="L9" s="154">
        <v>0.1</v>
      </c>
      <c r="M9" s="155">
        <v>0.1</v>
      </c>
      <c r="N9" s="153"/>
    </row>
    <row r="10" spans="1:15">
      <c r="A10" s="22">
        <v>5</v>
      </c>
      <c r="B10" s="4" t="s">
        <v>300</v>
      </c>
      <c r="C10" s="3" t="s">
        <v>222</v>
      </c>
      <c r="D10" s="3">
        <v>1.1000000000000001</v>
      </c>
      <c r="E10" s="10">
        <v>1000</v>
      </c>
      <c r="F10" s="2">
        <v>20</v>
      </c>
      <c r="G10" s="34">
        <v>15</v>
      </c>
      <c r="H10" s="56">
        <f t="shared" ca="1" si="0"/>
        <v>1.1000000000000001</v>
      </c>
      <c r="I10" s="59" t="s">
        <v>557</v>
      </c>
      <c r="J10" s="60" t="s">
        <v>514</v>
      </c>
      <c r="K10" s="148">
        <v>0.3</v>
      </c>
      <c r="L10" s="154">
        <v>0.12</v>
      </c>
      <c r="M10" s="155">
        <v>0.11</v>
      </c>
      <c r="N10" s="153"/>
    </row>
    <row r="11" spans="1:15">
      <c r="A11" s="22">
        <v>6</v>
      </c>
      <c r="B11" s="4" t="s">
        <v>301</v>
      </c>
      <c r="C11" s="3" t="s">
        <v>32</v>
      </c>
      <c r="D11" s="3">
        <v>0.55000000000000004</v>
      </c>
      <c r="E11" s="10">
        <v>1000</v>
      </c>
      <c r="F11" s="2">
        <v>20</v>
      </c>
      <c r="G11" s="34">
        <v>15</v>
      </c>
      <c r="H11" s="56">
        <f t="shared" ca="1" si="0"/>
        <v>0.55000000000000004</v>
      </c>
      <c r="I11" s="59" t="s">
        <v>557</v>
      </c>
      <c r="J11" s="60" t="s">
        <v>515</v>
      </c>
      <c r="K11" s="148">
        <v>0.8</v>
      </c>
      <c r="L11" s="156">
        <v>0.13</v>
      </c>
      <c r="M11" s="157">
        <v>0.12</v>
      </c>
      <c r="N11" s="152"/>
      <c r="O11" s="152"/>
    </row>
    <row r="12" spans="1:15">
      <c r="A12" s="22">
        <v>7</v>
      </c>
      <c r="B12" s="4" t="s">
        <v>302</v>
      </c>
      <c r="C12" s="3" t="s">
        <v>223</v>
      </c>
      <c r="D12" s="3">
        <v>3.5</v>
      </c>
      <c r="E12" s="10">
        <v>1000</v>
      </c>
      <c r="F12" s="2">
        <v>10000</v>
      </c>
      <c r="G12" s="34">
        <v>10000</v>
      </c>
      <c r="H12" s="56">
        <f t="shared" ca="1" si="0"/>
        <v>3.5</v>
      </c>
      <c r="I12" s="59" t="s">
        <v>558</v>
      </c>
      <c r="J12" s="60" t="s">
        <v>516</v>
      </c>
      <c r="K12" s="148">
        <v>2</v>
      </c>
      <c r="L12" s="154">
        <v>0.14000000000000001</v>
      </c>
      <c r="M12" s="155">
        <v>0.13</v>
      </c>
      <c r="N12" s="152"/>
      <c r="O12" s="152"/>
    </row>
    <row r="13" spans="1:15">
      <c r="A13" s="22">
        <v>8</v>
      </c>
      <c r="B13" s="4" t="s">
        <v>306</v>
      </c>
      <c r="C13" s="3" t="s">
        <v>224</v>
      </c>
      <c r="D13" s="3">
        <v>2.2999999999999998</v>
      </c>
      <c r="E13" s="10">
        <v>1000</v>
      </c>
      <c r="F13" s="2">
        <v>250</v>
      </c>
      <c r="G13" s="34">
        <v>200</v>
      </c>
      <c r="H13" s="56">
        <f t="shared" ca="1" si="0"/>
        <v>2.2999999999999998</v>
      </c>
      <c r="I13" s="59" t="s">
        <v>558</v>
      </c>
      <c r="J13" s="60" t="s">
        <v>517</v>
      </c>
      <c r="K13" s="148">
        <v>4</v>
      </c>
      <c r="L13" s="156">
        <v>0.15</v>
      </c>
      <c r="M13" s="157">
        <v>0.14000000000000001</v>
      </c>
      <c r="N13" s="152"/>
      <c r="O13" s="152"/>
    </row>
    <row r="14" spans="1:15">
      <c r="A14" s="22">
        <v>9</v>
      </c>
      <c r="B14" s="4" t="s">
        <v>307</v>
      </c>
      <c r="C14" s="3" t="s">
        <v>225</v>
      </c>
      <c r="D14" s="3">
        <v>1.7</v>
      </c>
      <c r="E14" s="10">
        <v>1000</v>
      </c>
      <c r="F14" s="2">
        <v>200</v>
      </c>
      <c r="G14" s="34">
        <v>150</v>
      </c>
      <c r="H14" s="56">
        <f t="shared" ca="1" si="0"/>
        <v>1.7</v>
      </c>
      <c r="I14" s="59" t="s">
        <v>558</v>
      </c>
      <c r="J14" s="60" t="s">
        <v>518</v>
      </c>
      <c r="K14" s="148">
        <v>0.3</v>
      </c>
      <c r="L14" s="154">
        <v>0.16</v>
      </c>
      <c r="M14" s="155">
        <v>0.15</v>
      </c>
      <c r="N14" s="152"/>
      <c r="O14" s="152"/>
    </row>
    <row r="15" spans="1:15">
      <c r="A15" s="22">
        <v>10</v>
      </c>
      <c r="B15" s="4" t="s">
        <v>308</v>
      </c>
      <c r="C15" s="3" t="s">
        <v>226</v>
      </c>
      <c r="D15" s="3">
        <v>1.4</v>
      </c>
      <c r="E15" s="10">
        <v>1000</v>
      </c>
      <c r="F15" s="2">
        <v>50</v>
      </c>
      <c r="G15" s="34">
        <v>40</v>
      </c>
      <c r="H15" s="56">
        <f t="shared" ca="1" si="0"/>
        <v>1.4</v>
      </c>
      <c r="I15" s="59" t="s">
        <v>558</v>
      </c>
      <c r="J15" s="60" t="s">
        <v>519</v>
      </c>
      <c r="K15" s="148">
        <v>0.5</v>
      </c>
      <c r="L15" s="156">
        <v>0.17</v>
      </c>
      <c r="M15" s="157">
        <v>0.16</v>
      </c>
      <c r="N15" s="152"/>
      <c r="O15" s="152"/>
    </row>
    <row r="16" spans="1:15">
      <c r="A16" s="22">
        <v>11</v>
      </c>
      <c r="B16" s="4" t="s">
        <v>309</v>
      </c>
      <c r="C16" s="3" t="s">
        <v>227</v>
      </c>
      <c r="D16" s="3">
        <v>1.1000000000000001</v>
      </c>
      <c r="E16" s="10">
        <v>1000</v>
      </c>
      <c r="F16" s="2">
        <v>40</v>
      </c>
      <c r="G16" s="34">
        <v>25</v>
      </c>
      <c r="H16" s="56">
        <f t="shared" ca="1" si="0"/>
        <v>1.1000000000000001</v>
      </c>
      <c r="I16" s="59" t="s">
        <v>558</v>
      </c>
      <c r="J16" s="60" t="s">
        <v>520</v>
      </c>
      <c r="K16" s="148">
        <v>0.7</v>
      </c>
      <c r="L16" s="154">
        <v>0.18</v>
      </c>
      <c r="M16" s="155">
        <v>0.17</v>
      </c>
      <c r="N16" s="152"/>
      <c r="O16" s="152"/>
    </row>
    <row r="17" spans="1:15">
      <c r="A17" s="22">
        <v>12</v>
      </c>
      <c r="B17" s="4" t="s">
        <v>310</v>
      </c>
      <c r="C17" s="3" t="s">
        <v>228</v>
      </c>
      <c r="D17" s="3">
        <v>0.85</v>
      </c>
      <c r="E17" s="10">
        <v>1000</v>
      </c>
      <c r="F17" s="2">
        <v>30</v>
      </c>
      <c r="G17" s="34">
        <v>20</v>
      </c>
      <c r="H17" s="56">
        <f t="shared" ca="1" si="0"/>
        <v>0.85</v>
      </c>
      <c r="I17" s="59" t="s">
        <v>558</v>
      </c>
      <c r="J17" s="60" t="s">
        <v>521</v>
      </c>
      <c r="K17" s="148">
        <v>0.8</v>
      </c>
      <c r="L17" s="156">
        <v>0.19</v>
      </c>
      <c r="M17" s="157">
        <v>0.17499999999999999</v>
      </c>
      <c r="N17" s="152"/>
      <c r="O17" s="152"/>
    </row>
    <row r="18" spans="1:15">
      <c r="A18" s="22">
        <v>13</v>
      </c>
      <c r="B18" s="4" t="s">
        <v>311</v>
      </c>
      <c r="C18" s="3" t="s">
        <v>223</v>
      </c>
      <c r="D18" s="3">
        <v>2.6</v>
      </c>
      <c r="E18" s="2">
        <v>1000</v>
      </c>
      <c r="F18" s="2">
        <v>40</v>
      </c>
      <c r="G18" s="34">
        <v>30</v>
      </c>
      <c r="H18" s="56">
        <f t="shared" ca="1" si="0"/>
        <v>2.6</v>
      </c>
      <c r="I18" s="59" t="s">
        <v>559</v>
      </c>
      <c r="J18" s="60" t="s">
        <v>522</v>
      </c>
      <c r="K18" s="148">
        <v>1.2</v>
      </c>
      <c r="L18" s="154">
        <v>0.2</v>
      </c>
      <c r="M18" s="155">
        <v>0.18</v>
      </c>
      <c r="N18" s="152"/>
      <c r="O18" s="152"/>
    </row>
    <row r="19" spans="1:15">
      <c r="A19" s="22">
        <v>14</v>
      </c>
      <c r="B19" s="4" t="s">
        <v>312</v>
      </c>
      <c r="C19" s="3" t="s">
        <v>224</v>
      </c>
      <c r="D19" s="3">
        <v>2.2999999999999998</v>
      </c>
      <c r="E19" s="2">
        <v>1000</v>
      </c>
      <c r="F19" s="2">
        <v>40</v>
      </c>
      <c r="G19" s="34">
        <v>30</v>
      </c>
      <c r="H19" s="56">
        <f t="shared" ca="1" si="0"/>
        <v>2.2999999999999998</v>
      </c>
      <c r="I19" s="59" t="s">
        <v>559</v>
      </c>
      <c r="J19" s="60" t="s">
        <v>523</v>
      </c>
      <c r="K19" s="148">
        <v>1.7</v>
      </c>
      <c r="L19" s="156">
        <v>0.21</v>
      </c>
      <c r="M19" s="157">
        <v>0.19</v>
      </c>
      <c r="N19" s="152"/>
      <c r="O19" s="152"/>
    </row>
    <row r="20" spans="1:15">
      <c r="A20" s="22">
        <v>15</v>
      </c>
      <c r="B20" s="4" t="s">
        <v>313</v>
      </c>
      <c r="C20" s="3" t="s">
        <v>222</v>
      </c>
      <c r="D20" s="3">
        <v>1.9</v>
      </c>
      <c r="E20" s="2">
        <v>1000</v>
      </c>
      <c r="F20" s="2">
        <v>30</v>
      </c>
      <c r="G20" s="34">
        <v>20</v>
      </c>
      <c r="H20" s="56">
        <f t="shared" ca="1" si="0"/>
        <v>1.9</v>
      </c>
      <c r="I20" s="59" t="s">
        <v>559</v>
      </c>
      <c r="J20" s="60" t="s">
        <v>524</v>
      </c>
      <c r="K20" s="148">
        <v>2.4</v>
      </c>
      <c r="L20" s="154">
        <v>0.22</v>
      </c>
      <c r="M20" s="155">
        <v>0.2</v>
      </c>
    </row>
    <row r="21" spans="1:15">
      <c r="A21" s="22">
        <v>16</v>
      </c>
      <c r="B21" s="9" t="s">
        <v>229</v>
      </c>
      <c r="C21" s="3" t="s">
        <v>223</v>
      </c>
      <c r="D21" s="3">
        <v>2.6</v>
      </c>
      <c r="E21" s="2">
        <v>1000</v>
      </c>
      <c r="F21" s="2">
        <v>10000</v>
      </c>
      <c r="G21" s="34">
        <v>10000</v>
      </c>
      <c r="H21" s="56">
        <f t="shared" ca="1" si="0"/>
        <v>2.6</v>
      </c>
      <c r="I21" s="59" t="s">
        <v>560</v>
      </c>
      <c r="J21" s="60" t="s">
        <v>525</v>
      </c>
      <c r="K21" s="148">
        <v>1.2</v>
      </c>
      <c r="L21" s="156">
        <v>0.23</v>
      </c>
      <c r="M21" s="157">
        <v>0.21</v>
      </c>
    </row>
    <row r="22" spans="1:15">
      <c r="A22" s="22">
        <v>17</v>
      </c>
      <c r="B22" s="9" t="s">
        <v>316</v>
      </c>
      <c r="C22" s="3" t="s">
        <v>231</v>
      </c>
      <c r="D22" s="3">
        <v>1.8</v>
      </c>
      <c r="E22" s="2">
        <v>1000</v>
      </c>
      <c r="F22" s="2">
        <v>50</v>
      </c>
      <c r="G22" s="34">
        <v>40</v>
      </c>
      <c r="H22" s="56">
        <f t="shared" ca="1" si="0"/>
        <v>1.8</v>
      </c>
      <c r="I22" s="59" t="s">
        <v>560</v>
      </c>
      <c r="J22" s="60" t="s">
        <v>526</v>
      </c>
      <c r="K22" s="148">
        <v>8</v>
      </c>
      <c r="L22" s="154">
        <v>0.24</v>
      </c>
      <c r="M22" s="155">
        <v>0.22</v>
      </c>
    </row>
    <row r="23" spans="1:15">
      <c r="A23" s="22">
        <v>18</v>
      </c>
      <c r="B23" s="9" t="s">
        <v>317</v>
      </c>
      <c r="C23" s="3" t="s">
        <v>232</v>
      </c>
      <c r="D23" s="3">
        <v>0.9</v>
      </c>
      <c r="E23" s="2">
        <v>1000</v>
      </c>
      <c r="F23" s="2">
        <v>30</v>
      </c>
      <c r="G23" s="34">
        <v>20</v>
      </c>
      <c r="H23" s="56">
        <f t="shared" ca="1" si="0"/>
        <v>0.9</v>
      </c>
      <c r="I23" s="59" t="s">
        <v>560</v>
      </c>
      <c r="J23" s="60" t="s">
        <v>527</v>
      </c>
      <c r="K23" s="148">
        <v>20</v>
      </c>
      <c r="L23" s="156">
        <v>0.25</v>
      </c>
      <c r="M23" s="157">
        <v>0.22500000000000001</v>
      </c>
    </row>
    <row r="24" spans="1:15">
      <c r="A24" s="22">
        <v>19</v>
      </c>
      <c r="B24" s="4" t="s">
        <v>230</v>
      </c>
      <c r="C24" s="3" t="s">
        <v>233</v>
      </c>
      <c r="D24" s="3">
        <v>0.12</v>
      </c>
      <c r="E24" s="2">
        <v>1000</v>
      </c>
      <c r="F24" s="2">
        <v>8</v>
      </c>
      <c r="G24" s="34">
        <v>6</v>
      </c>
      <c r="H24" s="56">
        <f t="shared" ca="1" si="0"/>
        <v>0.12</v>
      </c>
      <c r="I24" s="59" t="s">
        <v>560</v>
      </c>
      <c r="J24" s="60" t="s">
        <v>528</v>
      </c>
      <c r="K24" s="148">
        <v>0.8</v>
      </c>
      <c r="L24" s="154">
        <v>0.26</v>
      </c>
      <c r="M24" s="155">
        <v>0.23</v>
      </c>
    </row>
    <row r="25" spans="1:15">
      <c r="A25" s="22">
        <v>20</v>
      </c>
      <c r="B25" s="4" t="s">
        <v>314</v>
      </c>
      <c r="C25" s="3" t="s">
        <v>234</v>
      </c>
      <c r="D25" s="3">
        <v>2</v>
      </c>
      <c r="E25" s="2">
        <v>1000</v>
      </c>
      <c r="F25" s="2">
        <v>130</v>
      </c>
      <c r="G25" s="34">
        <v>80</v>
      </c>
      <c r="H25" s="56">
        <f t="shared" ca="1" si="0"/>
        <v>2</v>
      </c>
      <c r="I25" s="59" t="s">
        <v>561</v>
      </c>
      <c r="J25" s="60" t="s">
        <v>529</v>
      </c>
      <c r="K25" s="148">
        <v>4</v>
      </c>
      <c r="L25" s="156">
        <v>0.27</v>
      </c>
      <c r="M25" s="157">
        <v>0.24</v>
      </c>
    </row>
    <row r="26" spans="1:15">
      <c r="A26" s="22">
        <v>21</v>
      </c>
      <c r="B26" s="4" t="s">
        <v>315</v>
      </c>
      <c r="C26" s="3" t="s">
        <v>1</v>
      </c>
      <c r="D26" s="3">
        <v>1.65</v>
      </c>
      <c r="E26" s="2">
        <v>1000</v>
      </c>
      <c r="F26" s="2">
        <v>120</v>
      </c>
      <c r="G26" s="34">
        <v>70</v>
      </c>
      <c r="H26" s="56">
        <f t="shared" ca="1" si="0"/>
        <v>1.65</v>
      </c>
      <c r="I26" s="59" t="s">
        <v>561</v>
      </c>
      <c r="J26" s="60" t="s">
        <v>530</v>
      </c>
      <c r="K26" s="148">
        <v>0</v>
      </c>
      <c r="L26" s="154">
        <v>0.28000000000000003</v>
      </c>
      <c r="M26" s="155">
        <v>0.25</v>
      </c>
    </row>
    <row r="27" spans="1:15">
      <c r="A27" s="22">
        <v>22</v>
      </c>
      <c r="B27" s="4" t="s">
        <v>318</v>
      </c>
      <c r="C27" s="3" t="s">
        <v>235</v>
      </c>
      <c r="D27" s="3">
        <v>1.35</v>
      </c>
      <c r="E27" s="2">
        <v>1000</v>
      </c>
      <c r="F27" s="2">
        <v>100</v>
      </c>
      <c r="G27" s="34">
        <v>60</v>
      </c>
      <c r="H27" s="56">
        <f t="shared" ca="1" si="0"/>
        <v>1.35</v>
      </c>
      <c r="I27" s="59" t="s">
        <v>563</v>
      </c>
      <c r="J27" s="60" t="s">
        <v>531</v>
      </c>
      <c r="K27" s="148">
        <v>0.2</v>
      </c>
      <c r="L27" s="156">
        <v>0.28999999999999998</v>
      </c>
      <c r="M27" s="157">
        <v>0.255</v>
      </c>
    </row>
    <row r="28" spans="1:15" ht="15.75" thickBot="1">
      <c r="A28" s="22">
        <v>23</v>
      </c>
      <c r="B28" s="4" t="s">
        <v>319</v>
      </c>
      <c r="C28" s="3" t="s">
        <v>2</v>
      </c>
      <c r="D28" s="3">
        <v>1.1499999999999999</v>
      </c>
      <c r="E28" s="2">
        <v>1000</v>
      </c>
      <c r="F28" s="2">
        <v>100</v>
      </c>
      <c r="G28" s="34">
        <v>60</v>
      </c>
      <c r="H28" s="56">
        <f t="shared" ca="1" si="0"/>
        <v>1.1499999999999999</v>
      </c>
      <c r="I28" s="59" t="s">
        <v>563</v>
      </c>
      <c r="J28" s="36" t="s">
        <v>532</v>
      </c>
      <c r="K28" s="149">
        <v>1.5</v>
      </c>
      <c r="L28" s="154">
        <v>0.3</v>
      </c>
      <c r="M28" s="155">
        <v>0.26</v>
      </c>
    </row>
    <row r="29" spans="1:15">
      <c r="A29" s="22">
        <v>24</v>
      </c>
      <c r="B29" s="4" t="s">
        <v>320</v>
      </c>
      <c r="C29" s="3" t="s">
        <v>3</v>
      </c>
      <c r="D29" s="3">
        <v>2.2999999999999998</v>
      </c>
      <c r="E29" s="2">
        <v>1000</v>
      </c>
      <c r="F29" s="2">
        <v>130</v>
      </c>
      <c r="G29" s="34">
        <v>80</v>
      </c>
      <c r="H29" s="56">
        <f t="shared" ca="1" si="0"/>
        <v>2.2999999999999998</v>
      </c>
      <c r="I29" s="59" t="s">
        <v>562</v>
      </c>
      <c r="L29" s="156">
        <v>0.32500000000000001</v>
      </c>
      <c r="M29" s="157">
        <v>0.28000000000000003</v>
      </c>
    </row>
    <row r="30" spans="1:15" ht="15.75" thickBot="1">
      <c r="A30" s="22">
        <v>25</v>
      </c>
      <c r="B30" s="4" t="s">
        <v>321</v>
      </c>
      <c r="C30" s="3" t="s">
        <v>4</v>
      </c>
      <c r="D30" s="3">
        <v>2.5</v>
      </c>
      <c r="E30" s="2">
        <v>1000</v>
      </c>
      <c r="F30" s="2">
        <v>130</v>
      </c>
      <c r="G30" s="34">
        <v>80</v>
      </c>
      <c r="H30" s="56">
        <f t="shared" ca="1" si="0"/>
        <v>2.5</v>
      </c>
      <c r="I30" s="59" t="s">
        <v>562</v>
      </c>
      <c r="L30" s="154">
        <v>0.35</v>
      </c>
      <c r="M30" s="155">
        <v>0.3</v>
      </c>
    </row>
    <row r="31" spans="1:15" ht="15.75" thickBot="1">
      <c r="A31" s="22">
        <v>26</v>
      </c>
      <c r="B31" s="4" t="s">
        <v>324</v>
      </c>
      <c r="C31" s="3" t="s">
        <v>5</v>
      </c>
      <c r="D31" s="3">
        <v>1.4</v>
      </c>
      <c r="E31" s="2">
        <v>1000</v>
      </c>
      <c r="F31" s="2">
        <v>150</v>
      </c>
      <c r="G31" s="34">
        <v>120</v>
      </c>
      <c r="H31" s="56">
        <f t="shared" ca="1" si="0"/>
        <v>1.4</v>
      </c>
      <c r="I31" s="59" t="s">
        <v>564</v>
      </c>
      <c r="J31" s="82" t="s">
        <v>544</v>
      </c>
      <c r="K31" s="150" t="s">
        <v>546</v>
      </c>
      <c r="L31" s="154">
        <v>0.4</v>
      </c>
      <c r="M31" s="155">
        <v>0.34</v>
      </c>
    </row>
    <row r="32" spans="1:15">
      <c r="A32" s="22">
        <v>27</v>
      </c>
      <c r="B32" s="11" t="s">
        <v>323</v>
      </c>
      <c r="C32" s="3" t="s">
        <v>6</v>
      </c>
      <c r="D32" s="3">
        <v>0.8</v>
      </c>
      <c r="E32" s="2">
        <v>1000</v>
      </c>
      <c r="F32" s="2">
        <v>150</v>
      </c>
      <c r="G32" s="34">
        <v>120</v>
      </c>
      <c r="H32" s="56">
        <f t="shared" ca="1" si="0"/>
        <v>0.8</v>
      </c>
      <c r="I32" s="59" t="s">
        <v>564</v>
      </c>
      <c r="J32" s="32" t="s">
        <v>545</v>
      </c>
      <c r="K32" s="39"/>
      <c r="L32" s="154">
        <v>0.45</v>
      </c>
      <c r="M32" s="155">
        <v>0.37</v>
      </c>
    </row>
    <row r="33" spans="1:13">
      <c r="A33" s="22">
        <v>28</v>
      </c>
      <c r="B33" s="4" t="s">
        <v>322</v>
      </c>
      <c r="C33" s="3" t="s">
        <v>236</v>
      </c>
      <c r="D33" s="3">
        <v>0.7</v>
      </c>
      <c r="E33" s="2">
        <v>1000</v>
      </c>
      <c r="F33" s="2">
        <v>150</v>
      </c>
      <c r="G33" s="34">
        <v>120</v>
      </c>
      <c r="H33" s="56">
        <f t="shared" ca="1" si="0"/>
        <v>0.7</v>
      </c>
      <c r="I33" s="59" t="s">
        <v>565</v>
      </c>
      <c r="J33" s="60" t="s">
        <v>539</v>
      </c>
      <c r="K33" s="117">
        <v>1.3</v>
      </c>
      <c r="L33" s="154">
        <v>0.5</v>
      </c>
      <c r="M33" s="155">
        <v>0.41</v>
      </c>
    </row>
    <row r="34" spans="1:13">
      <c r="A34" s="22">
        <v>29</v>
      </c>
      <c r="B34" s="4" t="s">
        <v>325</v>
      </c>
      <c r="C34" s="3" t="s">
        <v>7</v>
      </c>
      <c r="D34" s="3">
        <v>0.52</v>
      </c>
      <c r="E34" s="2">
        <v>1000</v>
      </c>
      <c r="F34" s="2">
        <v>30</v>
      </c>
      <c r="G34" s="34">
        <v>20</v>
      </c>
      <c r="H34" s="56">
        <f t="shared" ca="1" si="0"/>
        <v>0.52</v>
      </c>
      <c r="I34" s="59" t="s">
        <v>566</v>
      </c>
      <c r="J34" s="60" t="s">
        <v>540</v>
      </c>
      <c r="K34" s="117">
        <v>1.05</v>
      </c>
      <c r="L34" s="154">
        <v>0.55000000000000004</v>
      </c>
      <c r="M34" s="155">
        <v>0.44</v>
      </c>
    </row>
    <row r="35" spans="1:13">
      <c r="A35" s="22">
        <v>30</v>
      </c>
      <c r="B35" s="4" t="s">
        <v>326</v>
      </c>
      <c r="C35" s="3" t="s">
        <v>8</v>
      </c>
      <c r="D35" s="3">
        <v>0.44</v>
      </c>
      <c r="E35" s="2">
        <v>1000</v>
      </c>
      <c r="F35" s="2">
        <v>30</v>
      </c>
      <c r="G35" s="34">
        <v>20</v>
      </c>
      <c r="H35" s="56">
        <f t="shared" ca="1" si="0"/>
        <v>0.44</v>
      </c>
      <c r="I35" s="59" t="s">
        <v>566</v>
      </c>
      <c r="J35" s="60" t="s">
        <v>541</v>
      </c>
      <c r="K35" s="117">
        <v>1.05</v>
      </c>
      <c r="L35" s="154">
        <v>0.6</v>
      </c>
      <c r="M35" s="155">
        <v>0.47</v>
      </c>
    </row>
    <row r="36" spans="1:13">
      <c r="A36" s="22">
        <v>31</v>
      </c>
      <c r="B36" s="4" t="s">
        <v>327</v>
      </c>
      <c r="C36" s="3" t="s">
        <v>9</v>
      </c>
      <c r="D36" s="3">
        <v>0.35</v>
      </c>
      <c r="E36" s="2">
        <v>1000</v>
      </c>
      <c r="F36" s="2">
        <v>30</v>
      </c>
      <c r="G36" s="34">
        <v>20</v>
      </c>
      <c r="H36" s="56">
        <f t="shared" ca="1" si="0"/>
        <v>0.35</v>
      </c>
      <c r="I36" s="59" t="s">
        <v>566</v>
      </c>
      <c r="J36" s="60" t="s">
        <v>542</v>
      </c>
      <c r="K36" s="117">
        <v>1.05</v>
      </c>
      <c r="L36" s="154">
        <v>0.65</v>
      </c>
      <c r="M36" s="155">
        <v>0.5</v>
      </c>
    </row>
    <row r="37" spans="1:13" ht="15.75" thickBot="1">
      <c r="A37" s="22">
        <v>32</v>
      </c>
      <c r="B37" s="15" t="s">
        <v>329</v>
      </c>
      <c r="C37" s="3" t="s">
        <v>9</v>
      </c>
      <c r="D37" s="3">
        <v>0.35</v>
      </c>
      <c r="E37" s="2">
        <v>1000</v>
      </c>
      <c r="F37" s="2">
        <v>30</v>
      </c>
      <c r="G37" s="34">
        <v>20</v>
      </c>
      <c r="H37" s="56">
        <f t="shared" ca="1" si="0"/>
        <v>0.35</v>
      </c>
      <c r="I37" s="59" t="s">
        <v>567</v>
      </c>
      <c r="J37" s="36" t="s">
        <v>543</v>
      </c>
      <c r="K37" s="118">
        <v>1.1499999999999999</v>
      </c>
      <c r="L37" s="154">
        <v>0.7</v>
      </c>
      <c r="M37" s="155">
        <v>0.53</v>
      </c>
    </row>
    <row r="38" spans="1:13">
      <c r="A38" s="22">
        <v>33</v>
      </c>
      <c r="B38" s="15" t="s">
        <v>330</v>
      </c>
      <c r="C38" s="3" t="s">
        <v>237</v>
      </c>
      <c r="D38" s="3">
        <v>0.46</v>
      </c>
      <c r="E38" s="2">
        <v>1000</v>
      </c>
      <c r="F38" s="2">
        <v>50</v>
      </c>
      <c r="G38" s="34">
        <v>40</v>
      </c>
      <c r="H38" s="56">
        <f t="shared" ca="1" si="0"/>
        <v>0.46</v>
      </c>
      <c r="I38" s="59" t="s">
        <v>568</v>
      </c>
      <c r="L38" s="154">
        <v>0.75</v>
      </c>
      <c r="M38" s="155">
        <v>0.56000000000000005</v>
      </c>
    </row>
    <row r="39" spans="1:13" ht="17.25">
      <c r="A39" s="22">
        <v>34</v>
      </c>
      <c r="B39" s="15" t="s">
        <v>391</v>
      </c>
      <c r="C39" s="3" t="s">
        <v>10</v>
      </c>
      <c r="D39" s="3">
        <v>1.05</v>
      </c>
      <c r="E39" s="2">
        <v>1000</v>
      </c>
      <c r="F39" s="3">
        <v>8</v>
      </c>
      <c r="G39" s="34">
        <v>6</v>
      </c>
      <c r="H39" s="56">
        <f t="shared" ca="1" si="0"/>
        <v>1.05</v>
      </c>
      <c r="I39" s="59" t="s">
        <v>569</v>
      </c>
      <c r="L39" s="154">
        <v>0.8</v>
      </c>
      <c r="M39" s="155">
        <v>0.59</v>
      </c>
    </row>
    <row r="40" spans="1:13">
      <c r="A40" s="22">
        <v>35</v>
      </c>
      <c r="B40" s="15" t="s">
        <v>392</v>
      </c>
      <c r="C40" s="3" t="s">
        <v>11</v>
      </c>
      <c r="D40" s="3">
        <v>0.85</v>
      </c>
      <c r="E40" s="2">
        <v>1000</v>
      </c>
      <c r="F40" s="3">
        <v>8</v>
      </c>
      <c r="G40" s="34">
        <v>6</v>
      </c>
      <c r="H40" s="56">
        <f t="shared" ca="1" si="0"/>
        <v>0.85</v>
      </c>
      <c r="I40" s="59" t="s">
        <v>569</v>
      </c>
      <c r="L40" s="154">
        <v>0.85</v>
      </c>
      <c r="M40" s="155">
        <v>0.62</v>
      </c>
    </row>
    <row r="41" spans="1:13">
      <c r="A41" s="22">
        <v>36</v>
      </c>
      <c r="B41" s="15" t="s">
        <v>393</v>
      </c>
      <c r="C41" s="3" t="s">
        <v>12</v>
      </c>
      <c r="D41" s="3">
        <v>0.7</v>
      </c>
      <c r="E41" s="2">
        <v>1000</v>
      </c>
      <c r="F41" s="3">
        <v>6</v>
      </c>
      <c r="G41" s="34">
        <v>4</v>
      </c>
      <c r="H41" s="56">
        <f t="shared" ca="1" si="0"/>
        <v>0.7</v>
      </c>
      <c r="I41" s="59" t="s">
        <v>569</v>
      </c>
      <c r="L41" s="154">
        <v>0.9</v>
      </c>
      <c r="M41" s="155">
        <v>0.64</v>
      </c>
    </row>
    <row r="42" spans="1:13">
      <c r="A42" s="22">
        <v>37</v>
      </c>
      <c r="B42" s="15" t="s">
        <v>394</v>
      </c>
      <c r="C42" s="3" t="s">
        <v>9</v>
      </c>
      <c r="D42" s="3">
        <v>0.46</v>
      </c>
      <c r="E42" s="2">
        <v>1000</v>
      </c>
      <c r="F42" s="3">
        <v>6</v>
      </c>
      <c r="G42" s="34">
        <v>4</v>
      </c>
      <c r="H42" s="56">
        <f t="shared" ca="1" si="0"/>
        <v>0.46</v>
      </c>
      <c r="I42" s="59" t="s">
        <v>569</v>
      </c>
      <c r="L42" s="154">
        <v>0.95</v>
      </c>
      <c r="M42" s="155">
        <v>0.67</v>
      </c>
    </row>
    <row r="43" spans="1:13">
      <c r="A43" s="22">
        <v>38</v>
      </c>
      <c r="B43" s="15" t="s">
        <v>395</v>
      </c>
      <c r="C43" s="3" t="s">
        <v>13</v>
      </c>
      <c r="D43" s="3">
        <v>0.33</v>
      </c>
      <c r="E43" s="2">
        <v>1000</v>
      </c>
      <c r="F43" s="3">
        <v>6</v>
      </c>
      <c r="G43" s="34">
        <v>4</v>
      </c>
      <c r="H43" s="56">
        <f t="shared" ca="1" si="0"/>
        <v>0.33</v>
      </c>
      <c r="I43" s="59" t="s">
        <v>569</v>
      </c>
      <c r="L43" s="154">
        <v>1</v>
      </c>
      <c r="M43" s="155">
        <v>0.69</v>
      </c>
    </row>
    <row r="44" spans="1:13">
      <c r="A44" s="22">
        <v>39</v>
      </c>
      <c r="B44" s="15" t="s">
        <v>396</v>
      </c>
      <c r="C44" s="3" t="s">
        <v>14</v>
      </c>
      <c r="D44" s="3">
        <v>0.25</v>
      </c>
      <c r="E44" s="2">
        <v>1000</v>
      </c>
      <c r="F44" s="3">
        <v>6</v>
      </c>
      <c r="G44" s="34">
        <v>4</v>
      </c>
      <c r="H44" s="56">
        <f t="shared" ca="1" si="0"/>
        <v>0.25</v>
      </c>
      <c r="I44" s="59" t="s">
        <v>569</v>
      </c>
      <c r="L44" s="154">
        <v>1.05</v>
      </c>
      <c r="M44" s="155">
        <v>0.72</v>
      </c>
    </row>
    <row r="45" spans="1:13">
      <c r="A45" s="22">
        <v>40</v>
      </c>
      <c r="B45" s="4" t="s">
        <v>397</v>
      </c>
      <c r="C45" s="3" t="s">
        <v>15</v>
      </c>
      <c r="D45" s="3">
        <v>0.2</v>
      </c>
      <c r="E45" s="2">
        <v>1000</v>
      </c>
      <c r="F45" s="3">
        <v>6</v>
      </c>
      <c r="G45" s="34">
        <v>4</v>
      </c>
      <c r="H45" s="56">
        <f t="shared" ca="1" si="0"/>
        <v>0.2</v>
      </c>
      <c r="I45" s="59" t="s">
        <v>569</v>
      </c>
      <c r="L45" s="154">
        <v>1.1000000000000001</v>
      </c>
      <c r="M45" s="155">
        <v>0.74</v>
      </c>
    </row>
    <row r="46" spans="1:13">
      <c r="A46" s="22">
        <v>41</v>
      </c>
      <c r="B46" s="12" t="s">
        <v>328</v>
      </c>
      <c r="C46" s="3" t="s">
        <v>14</v>
      </c>
      <c r="D46" s="3">
        <v>0.31</v>
      </c>
      <c r="E46" s="2">
        <v>1000</v>
      </c>
      <c r="F46" s="3">
        <v>15</v>
      </c>
      <c r="G46" s="34">
        <v>10</v>
      </c>
      <c r="H46" s="56">
        <f t="shared" ca="1" si="0"/>
        <v>0.31</v>
      </c>
      <c r="I46" s="59" t="s">
        <v>570</v>
      </c>
      <c r="L46" s="154">
        <v>1.1499999999999999</v>
      </c>
      <c r="M46" s="155">
        <v>0.77</v>
      </c>
    </row>
    <row r="47" spans="1:13">
      <c r="A47" s="22">
        <v>42</v>
      </c>
      <c r="B47" s="12" t="s">
        <v>331</v>
      </c>
      <c r="C47" s="3" t="s">
        <v>16</v>
      </c>
      <c r="D47" s="3">
        <v>0.24</v>
      </c>
      <c r="E47" s="2">
        <v>1000</v>
      </c>
      <c r="F47" s="3">
        <v>15</v>
      </c>
      <c r="G47" s="34">
        <v>10</v>
      </c>
      <c r="H47" s="56">
        <f t="shared" ca="1" si="0"/>
        <v>0.24</v>
      </c>
      <c r="I47" s="59" t="s">
        <v>570</v>
      </c>
      <c r="L47" s="154">
        <v>1.2</v>
      </c>
      <c r="M47" s="155">
        <v>0.79</v>
      </c>
    </row>
    <row r="48" spans="1:13">
      <c r="A48" s="22">
        <v>43</v>
      </c>
      <c r="B48" s="11" t="s">
        <v>332</v>
      </c>
      <c r="C48" s="3" t="s">
        <v>16</v>
      </c>
      <c r="D48" s="3">
        <v>0.19</v>
      </c>
      <c r="E48" s="2">
        <v>1000</v>
      </c>
      <c r="F48" s="3">
        <v>15</v>
      </c>
      <c r="G48" s="34">
        <v>10</v>
      </c>
      <c r="H48" s="56">
        <f t="shared" ca="1" si="0"/>
        <v>0.19</v>
      </c>
      <c r="I48" s="59" t="s">
        <v>571</v>
      </c>
      <c r="L48" s="154">
        <v>1.25</v>
      </c>
      <c r="M48" s="155">
        <v>0.81</v>
      </c>
    </row>
    <row r="49" spans="1:13">
      <c r="A49" s="22">
        <v>44</v>
      </c>
      <c r="B49" s="4" t="s">
        <v>333</v>
      </c>
      <c r="C49" s="3" t="s">
        <v>17</v>
      </c>
      <c r="D49" s="3">
        <v>0.28999999999999998</v>
      </c>
      <c r="E49" s="2">
        <v>1000</v>
      </c>
      <c r="F49" s="3">
        <v>10</v>
      </c>
      <c r="G49" s="34">
        <v>6</v>
      </c>
      <c r="H49" s="56">
        <f t="shared" ca="1" si="0"/>
        <v>0.28999999999999998</v>
      </c>
      <c r="I49" s="59" t="s">
        <v>572</v>
      </c>
      <c r="L49" s="154">
        <v>1.3</v>
      </c>
      <c r="M49" s="155">
        <v>0.83</v>
      </c>
    </row>
    <row r="50" spans="1:13">
      <c r="A50" s="22">
        <v>45</v>
      </c>
      <c r="B50" s="4" t="s">
        <v>336</v>
      </c>
      <c r="C50" s="3" t="s">
        <v>18</v>
      </c>
      <c r="D50" s="3">
        <v>0.27</v>
      </c>
      <c r="E50" s="2">
        <v>1000</v>
      </c>
      <c r="F50" s="3">
        <v>10</v>
      </c>
      <c r="G50" s="34">
        <v>6</v>
      </c>
      <c r="H50" s="56">
        <f t="shared" ca="1" si="0"/>
        <v>0.27</v>
      </c>
      <c r="I50" s="59" t="s">
        <v>572</v>
      </c>
      <c r="L50" s="154">
        <v>1.35</v>
      </c>
      <c r="M50" s="155">
        <v>0.85</v>
      </c>
    </row>
    <row r="51" spans="1:13">
      <c r="A51" s="22">
        <v>46</v>
      </c>
      <c r="B51" s="4" t="s">
        <v>337</v>
      </c>
      <c r="C51" s="3" t="s">
        <v>19</v>
      </c>
      <c r="D51" s="3">
        <v>0.25</v>
      </c>
      <c r="E51" s="2">
        <v>1000</v>
      </c>
      <c r="F51" s="3">
        <v>10</v>
      </c>
      <c r="G51" s="34">
        <v>6</v>
      </c>
      <c r="H51" s="56">
        <f t="shared" ca="1" si="0"/>
        <v>0.25</v>
      </c>
      <c r="I51" s="59" t="s">
        <v>572</v>
      </c>
      <c r="L51" s="154">
        <v>1.4</v>
      </c>
      <c r="M51" s="155">
        <v>0.88</v>
      </c>
    </row>
    <row r="52" spans="1:13">
      <c r="A52" s="22">
        <v>47</v>
      </c>
      <c r="B52" s="4" t="s">
        <v>338</v>
      </c>
      <c r="C52" s="3" t="s">
        <v>20</v>
      </c>
      <c r="D52" s="3">
        <v>0.23</v>
      </c>
      <c r="E52" s="2">
        <v>1000</v>
      </c>
      <c r="F52" s="3">
        <v>10</v>
      </c>
      <c r="G52" s="34">
        <v>6</v>
      </c>
      <c r="H52" s="56">
        <f t="shared" ca="1" si="0"/>
        <v>0.23</v>
      </c>
      <c r="I52" s="59" t="s">
        <v>572</v>
      </c>
      <c r="L52" s="154">
        <v>1.45</v>
      </c>
      <c r="M52" s="155">
        <v>0.9</v>
      </c>
    </row>
    <row r="53" spans="1:13">
      <c r="A53" s="22">
        <v>48</v>
      </c>
      <c r="B53" s="4" t="s">
        <v>339</v>
      </c>
      <c r="C53" s="3" t="s">
        <v>21</v>
      </c>
      <c r="D53" s="3">
        <v>0.21</v>
      </c>
      <c r="E53" s="2">
        <v>1000</v>
      </c>
      <c r="F53" s="3">
        <v>10</v>
      </c>
      <c r="G53" s="34">
        <v>6</v>
      </c>
      <c r="H53" s="56">
        <f t="shared" ca="1" si="0"/>
        <v>0.21</v>
      </c>
      <c r="I53" s="59" t="s">
        <v>572</v>
      </c>
      <c r="L53" s="154">
        <v>1.5</v>
      </c>
      <c r="M53" s="155">
        <v>0.92</v>
      </c>
    </row>
    <row r="54" spans="1:13">
      <c r="A54" s="22">
        <v>49</v>
      </c>
      <c r="B54" s="4" t="s">
        <v>340</v>
      </c>
      <c r="C54" s="3" t="s">
        <v>22</v>
      </c>
      <c r="D54" s="3">
        <v>0.19</v>
      </c>
      <c r="E54" s="2">
        <v>1000</v>
      </c>
      <c r="F54" s="3">
        <v>10</v>
      </c>
      <c r="G54" s="34">
        <v>6</v>
      </c>
      <c r="H54" s="56">
        <f t="shared" ca="1" si="0"/>
        <v>0.19</v>
      </c>
      <c r="I54" s="59" t="s">
        <v>572</v>
      </c>
      <c r="L54" s="154">
        <v>1.6</v>
      </c>
      <c r="M54" s="155">
        <v>0.96</v>
      </c>
    </row>
    <row r="55" spans="1:13">
      <c r="A55" s="22">
        <v>50</v>
      </c>
      <c r="B55" s="4" t="s">
        <v>341</v>
      </c>
      <c r="C55" s="3" t="s">
        <v>23</v>
      </c>
      <c r="D55" s="3">
        <v>0.17499999999999999</v>
      </c>
      <c r="E55" s="2">
        <v>1000</v>
      </c>
      <c r="F55" s="3">
        <v>10</v>
      </c>
      <c r="G55" s="34">
        <v>6</v>
      </c>
      <c r="H55" s="56">
        <f t="shared" ca="1" si="0"/>
        <v>0.17499999999999999</v>
      </c>
      <c r="I55" s="59" t="s">
        <v>572</v>
      </c>
      <c r="L55" s="154">
        <v>1.7</v>
      </c>
      <c r="M55" s="155">
        <v>0.99</v>
      </c>
    </row>
    <row r="56" spans="1:13">
      <c r="A56" s="22">
        <v>51</v>
      </c>
      <c r="B56" s="4" t="s">
        <v>342</v>
      </c>
      <c r="C56" s="3" t="s">
        <v>24</v>
      </c>
      <c r="D56" s="3">
        <v>0.16</v>
      </c>
      <c r="E56" s="2">
        <v>1000</v>
      </c>
      <c r="F56" s="3">
        <v>10</v>
      </c>
      <c r="G56" s="34">
        <v>6</v>
      </c>
      <c r="H56" s="56">
        <f t="shared" ca="1" si="0"/>
        <v>0.16</v>
      </c>
      <c r="I56" s="59" t="s">
        <v>572</v>
      </c>
      <c r="L56" s="156">
        <v>1.75</v>
      </c>
      <c r="M56" s="157">
        <v>1.01</v>
      </c>
    </row>
    <row r="57" spans="1:13">
      <c r="A57" s="22">
        <v>52</v>
      </c>
      <c r="B57" s="4" t="s">
        <v>343</v>
      </c>
      <c r="C57" s="3" t="s">
        <v>25</v>
      </c>
      <c r="D57" s="3">
        <v>0.14499999999999999</v>
      </c>
      <c r="E57" s="2">
        <v>1000</v>
      </c>
      <c r="F57" s="3">
        <v>10</v>
      </c>
      <c r="G57" s="34">
        <v>6</v>
      </c>
      <c r="H57" s="56">
        <f t="shared" ca="1" si="0"/>
        <v>0.14499999999999999</v>
      </c>
      <c r="I57" s="59" t="s">
        <v>572</v>
      </c>
      <c r="L57" s="154">
        <v>1.8</v>
      </c>
      <c r="M57" s="155">
        <v>1.03</v>
      </c>
    </row>
    <row r="58" spans="1:13">
      <c r="A58" s="22">
        <v>53</v>
      </c>
      <c r="B58" s="4" t="s">
        <v>334</v>
      </c>
      <c r="C58" s="3" t="s">
        <v>238</v>
      </c>
      <c r="D58" s="3">
        <v>0.16</v>
      </c>
      <c r="E58" s="2">
        <v>1000</v>
      </c>
      <c r="F58" s="3">
        <v>15</v>
      </c>
      <c r="G58" s="34">
        <v>10</v>
      </c>
      <c r="H58" s="56">
        <f t="shared" ca="1" si="0"/>
        <v>0.16</v>
      </c>
      <c r="I58" s="59" t="s">
        <v>573</v>
      </c>
      <c r="L58" s="156">
        <v>1.85</v>
      </c>
      <c r="M58" s="157">
        <v>1.0449999999999999</v>
      </c>
    </row>
    <row r="59" spans="1:13">
      <c r="A59" s="22">
        <v>54</v>
      </c>
      <c r="B59" s="12" t="s">
        <v>344</v>
      </c>
      <c r="C59" s="3" t="s">
        <v>239</v>
      </c>
      <c r="D59" s="3">
        <v>0.1</v>
      </c>
      <c r="E59" s="3">
        <v>1000</v>
      </c>
      <c r="F59" s="3"/>
      <c r="G59" s="34"/>
      <c r="H59" s="56">
        <f t="shared" ca="1" si="0"/>
        <v>0.1</v>
      </c>
      <c r="I59" s="59" t="s">
        <v>574</v>
      </c>
      <c r="L59" s="154">
        <v>1.9</v>
      </c>
      <c r="M59" s="155">
        <v>1.06</v>
      </c>
    </row>
    <row r="60" spans="1:13">
      <c r="A60" s="22">
        <v>55</v>
      </c>
      <c r="B60" s="4" t="s">
        <v>335</v>
      </c>
      <c r="C60" s="3" t="s">
        <v>26</v>
      </c>
      <c r="D60" s="3">
        <v>0.2</v>
      </c>
      <c r="E60" s="3">
        <v>1000</v>
      </c>
      <c r="F60" s="3"/>
      <c r="G60" s="34"/>
      <c r="H60" s="56">
        <f t="shared" ca="1" si="0"/>
        <v>0.2</v>
      </c>
      <c r="I60" s="59" t="s">
        <v>574</v>
      </c>
      <c r="L60" s="156">
        <v>1.95</v>
      </c>
      <c r="M60" s="157">
        <v>1.08</v>
      </c>
    </row>
    <row r="61" spans="1:13">
      <c r="A61" s="22">
        <v>56</v>
      </c>
      <c r="B61" s="9" t="s">
        <v>345</v>
      </c>
      <c r="C61" s="3" t="s">
        <v>27</v>
      </c>
      <c r="D61" s="3">
        <v>0.56000000000000005</v>
      </c>
      <c r="E61" s="3">
        <v>1000</v>
      </c>
      <c r="F61" s="3">
        <v>10</v>
      </c>
      <c r="G61" s="34">
        <v>4</v>
      </c>
      <c r="H61" s="56">
        <f t="shared" ca="1" si="0"/>
        <v>0.56000000000000005</v>
      </c>
      <c r="I61" s="59" t="s">
        <v>575</v>
      </c>
      <c r="L61" s="154">
        <v>2</v>
      </c>
      <c r="M61" s="155">
        <v>1.1000000000000001</v>
      </c>
    </row>
    <row r="62" spans="1:13">
      <c r="A62" s="22">
        <v>57</v>
      </c>
      <c r="B62" s="9" t="s">
        <v>346</v>
      </c>
      <c r="C62" s="3" t="s">
        <v>28</v>
      </c>
      <c r="D62" s="3">
        <v>0.43</v>
      </c>
      <c r="E62" s="3">
        <v>1000</v>
      </c>
      <c r="F62" s="3">
        <v>10</v>
      </c>
      <c r="G62" s="34">
        <v>4</v>
      </c>
      <c r="H62" s="56">
        <f t="shared" ca="1" si="0"/>
        <v>0.43</v>
      </c>
      <c r="I62" s="59" t="s">
        <v>575</v>
      </c>
      <c r="L62" s="156">
        <v>2.1</v>
      </c>
      <c r="M62" s="157">
        <v>1.1299999999999999</v>
      </c>
    </row>
    <row r="63" spans="1:13">
      <c r="A63" s="22">
        <v>58</v>
      </c>
      <c r="B63" s="13" t="s">
        <v>347</v>
      </c>
      <c r="C63" s="3" t="s">
        <v>29</v>
      </c>
      <c r="D63" s="3">
        <v>0.3</v>
      </c>
      <c r="E63" s="3">
        <v>1000</v>
      </c>
      <c r="F63" s="3">
        <v>10</v>
      </c>
      <c r="G63" s="34">
        <v>4</v>
      </c>
      <c r="H63" s="56">
        <f t="shared" ca="1" si="0"/>
        <v>0.3</v>
      </c>
      <c r="I63" s="59" t="s">
        <v>575</v>
      </c>
      <c r="L63" s="154">
        <v>2.2000000000000002</v>
      </c>
      <c r="M63" s="155">
        <v>1.1599999999999999</v>
      </c>
    </row>
    <row r="64" spans="1:13">
      <c r="A64" s="22">
        <v>59</v>
      </c>
      <c r="B64" s="13" t="s">
        <v>348</v>
      </c>
      <c r="C64" s="3" t="s">
        <v>15</v>
      </c>
      <c r="D64" s="3">
        <v>0.18</v>
      </c>
      <c r="E64" s="3">
        <v>1000</v>
      </c>
      <c r="F64" s="3">
        <v>10</v>
      </c>
      <c r="G64" s="34">
        <v>4</v>
      </c>
      <c r="H64" s="56">
        <f t="shared" ca="1" si="0"/>
        <v>0.18</v>
      </c>
      <c r="I64" s="59" t="s">
        <v>575</v>
      </c>
      <c r="L64" s="156">
        <v>2.2999999999999998</v>
      </c>
      <c r="M64" s="157">
        <v>1.19</v>
      </c>
    </row>
    <row r="65" spans="1:13">
      <c r="A65" s="22">
        <v>60</v>
      </c>
      <c r="B65" s="9" t="s">
        <v>349</v>
      </c>
      <c r="C65" s="3" t="s">
        <v>30</v>
      </c>
      <c r="D65" s="3">
        <v>0.56999999999999995</v>
      </c>
      <c r="E65" s="3">
        <v>1000</v>
      </c>
      <c r="F65" s="3">
        <v>10</v>
      </c>
      <c r="G65" s="34">
        <v>6</v>
      </c>
      <c r="H65" s="56">
        <f t="shared" ca="1" si="0"/>
        <v>0.56999999999999995</v>
      </c>
      <c r="I65" s="59" t="s">
        <v>575</v>
      </c>
      <c r="L65" s="154">
        <v>2.4</v>
      </c>
      <c r="M65" s="155">
        <v>1.22</v>
      </c>
    </row>
    <row r="66" spans="1:13">
      <c r="A66" s="22">
        <v>61</v>
      </c>
      <c r="B66" s="9" t="s">
        <v>350</v>
      </c>
      <c r="C66" s="3" t="s">
        <v>31</v>
      </c>
      <c r="D66" s="3">
        <v>0.4</v>
      </c>
      <c r="E66" s="3">
        <v>1000</v>
      </c>
      <c r="F66" s="3">
        <v>10</v>
      </c>
      <c r="G66" s="34">
        <v>6</v>
      </c>
      <c r="H66" s="56">
        <f t="shared" ca="1" si="0"/>
        <v>0.4</v>
      </c>
      <c r="I66" s="59" t="s">
        <v>575</v>
      </c>
      <c r="L66" s="156">
        <v>2.5</v>
      </c>
      <c r="M66" s="157">
        <v>1.25</v>
      </c>
    </row>
    <row r="67" spans="1:13">
      <c r="A67" s="22">
        <v>62</v>
      </c>
      <c r="B67" s="9" t="s">
        <v>351</v>
      </c>
      <c r="C67" s="3" t="s">
        <v>32</v>
      </c>
      <c r="D67" s="3">
        <v>0.8</v>
      </c>
      <c r="E67" s="3">
        <v>1000</v>
      </c>
      <c r="F67" s="3">
        <v>10</v>
      </c>
      <c r="G67" s="34">
        <v>6</v>
      </c>
      <c r="H67" s="56">
        <f t="shared" ca="1" si="0"/>
        <v>0.8</v>
      </c>
      <c r="I67" s="59" t="s">
        <v>575</v>
      </c>
      <c r="L67" s="154">
        <v>2.6</v>
      </c>
      <c r="M67" s="155">
        <v>1.28</v>
      </c>
    </row>
    <row r="68" spans="1:13">
      <c r="A68" s="22">
        <v>63</v>
      </c>
      <c r="B68" s="9" t="s">
        <v>355</v>
      </c>
      <c r="C68" s="3" t="s">
        <v>33</v>
      </c>
      <c r="D68" s="3">
        <v>0.25</v>
      </c>
      <c r="E68" s="3">
        <v>1000</v>
      </c>
      <c r="F68" s="3">
        <v>10</v>
      </c>
      <c r="G68" s="34">
        <v>4</v>
      </c>
      <c r="H68" s="56">
        <f t="shared" ca="1" si="0"/>
        <v>0.25</v>
      </c>
      <c r="I68" s="59" t="s">
        <v>575</v>
      </c>
      <c r="L68" s="156">
        <v>2.6</v>
      </c>
      <c r="M68" s="157">
        <v>1.32</v>
      </c>
    </row>
    <row r="69" spans="1:13">
      <c r="A69" s="22">
        <v>64</v>
      </c>
      <c r="B69" s="14" t="s">
        <v>354</v>
      </c>
      <c r="C69" s="3" t="s">
        <v>34</v>
      </c>
      <c r="D69" s="3">
        <v>0.25</v>
      </c>
      <c r="E69" s="3">
        <v>1000</v>
      </c>
      <c r="F69" s="3">
        <v>10</v>
      </c>
      <c r="G69" s="34">
        <v>4</v>
      </c>
      <c r="H69" s="56">
        <f t="shared" ca="1" si="0"/>
        <v>0.25</v>
      </c>
      <c r="I69" s="59" t="s">
        <v>576</v>
      </c>
      <c r="L69" s="154">
        <v>2.8</v>
      </c>
      <c r="M69" s="155">
        <v>1.36</v>
      </c>
    </row>
    <row r="70" spans="1:13">
      <c r="A70" s="22">
        <v>65</v>
      </c>
      <c r="B70" s="14" t="s">
        <v>353</v>
      </c>
      <c r="C70" s="3" t="s">
        <v>29</v>
      </c>
      <c r="D70" s="3">
        <v>0.3</v>
      </c>
      <c r="E70" s="3">
        <v>1000</v>
      </c>
      <c r="F70" s="3">
        <v>10</v>
      </c>
      <c r="G70" s="34">
        <v>6</v>
      </c>
      <c r="H70" s="56">
        <f t="shared" ca="1" si="0"/>
        <v>0.3</v>
      </c>
      <c r="I70" s="59" t="s">
        <v>576</v>
      </c>
      <c r="L70" s="156">
        <v>2.9</v>
      </c>
      <c r="M70" s="157">
        <v>1.375</v>
      </c>
    </row>
    <row r="71" spans="1:13">
      <c r="A71" s="22">
        <v>66</v>
      </c>
      <c r="B71" s="12" t="s">
        <v>352</v>
      </c>
      <c r="C71" s="3" t="s">
        <v>35</v>
      </c>
      <c r="D71" s="3">
        <v>0.18</v>
      </c>
      <c r="E71" s="3">
        <v>1000</v>
      </c>
      <c r="F71" s="3">
        <v>10</v>
      </c>
      <c r="G71" s="34">
        <v>6</v>
      </c>
      <c r="H71" s="56">
        <f t="shared" ref="H71:H142" ca="1" si="1">OFFSET(B71,0,2,1,1)</f>
        <v>0.18</v>
      </c>
      <c r="I71" s="59" t="s">
        <v>576</v>
      </c>
      <c r="L71" s="154">
        <v>3</v>
      </c>
      <c r="M71" s="155">
        <v>1.39</v>
      </c>
    </row>
    <row r="72" spans="1:13">
      <c r="A72" s="22">
        <v>67</v>
      </c>
      <c r="B72" s="4" t="s">
        <v>356</v>
      </c>
      <c r="C72" s="3" t="s">
        <v>3</v>
      </c>
      <c r="D72" s="3">
        <v>1.04</v>
      </c>
      <c r="E72" s="3">
        <v>1000</v>
      </c>
      <c r="F72" s="3">
        <v>16</v>
      </c>
      <c r="G72" s="34">
        <v>10</v>
      </c>
      <c r="H72" s="56">
        <f t="shared" ca="1" si="1"/>
        <v>1.04</v>
      </c>
      <c r="I72" s="59" t="s">
        <v>577</v>
      </c>
      <c r="L72" s="156">
        <v>3.1</v>
      </c>
      <c r="M72" s="157">
        <v>1.415</v>
      </c>
    </row>
    <row r="73" spans="1:13">
      <c r="A73" s="22">
        <v>68</v>
      </c>
      <c r="B73" s="4" t="s">
        <v>357</v>
      </c>
      <c r="C73" s="3" t="s">
        <v>36</v>
      </c>
      <c r="D73" s="3">
        <v>0.98</v>
      </c>
      <c r="E73" s="3">
        <v>1000</v>
      </c>
      <c r="F73" s="3">
        <v>16</v>
      </c>
      <c r="G73" s="34">
        <v>10</v>
      </c>
      <c r="H73" s="56">
        <f t="shared" ca="1" si="1"/>
        <v>0.98</v>
      </c>
      <c r="I73" s="59" t="s">
        <v>577</v>
      </c>
      <c r="L73" s="154">
        <v>3.2</v>
      </c>
      <c r="M73" s="155">
        <v>1.44</v>
      </c>
    </row>
    <row r="74" spans="1:13">
      <c r="A74" s="22">
        <v>69</v>
      </c>
      <c r="B74" s="4" t="s">
        <v>358</v>
      </c>
      <c r="C74" s="3" t="s">
        <v>37</v>
      </c>
      <c r="D74" s="3">
        <v>0.92</v>
      </c>
      <c r="E74" s="3">
        <v>1000</v>
      </c>
      <c r="F74" s="3">
        <v>16</v>
      </c>
      <c r="G74" s="34">
        <v>10</v>
      </c>
      <c r="H74" s="56">
        <f t="shared" ca="1" si="1"/>
        <v>0.92</v>
      </c>
      <c r="I74" s="59" t="s">
        <v>577</v>
      </c>
      <c r="L74" s="156">
        <v>3.3</v>
      </c>
      <c r="M74" s="157">
        <v>1.46</v>
      </c>
    </row>
    <row r="75" spans="1:13">
      <c r="A75" s="22">
        <v>70</v>
      </c>
      <c r="B75" s="4" t="s">
        <v>360</v>
      </c>
      <c r="C75" s="3" t="s">
        <v>38</v>
      </c>
      <c r="D75" s="3">
        <v>0.85</v>
      </c>
      <c r="E75" s="3">
        <v>1000</v>
      </c>
      <c r="F75" s="3">
        <v>16</v>
      </c>
      <c r="G75" s="34">
        <v>10</v>
      </c>
      <c r="H75" s="56">
        <f t="shared" ca="1" si="1"/>
        <v>0.85</v>
      </c>
      <c r="I75" s="59" t="s">
        <v>577</v>
      </c>
      <c r="L75" s="154">
        <v>3.4</v>
      </c>
      <c r="M75" s="155">
        <v>1.48</v>
      </c>
    </row>
    <row r="76" spans="1:13">
      <c r="A76" s="22">
        <v>71</v>
      </c>
      <c r="B76" s="4" t="s">
        <v>361</v>
      </c>
      <c r="C76" s="3" t="s">
        <v>39</v>
      </c>
      <c r="D76" s="3">
        <v>0.79</v>
      </c>
      <c r="E76" s="3">
        <v>1000</v>
      </c>
      <c r="F76" s="3">
        <v>16</v>
      </c>
      <c r="G76" s="34">
        <v>10</v>
      </c>
      <c r="H76" s="56">
        <f t="shared" ca="1" si="1"/>
        <v>0.79</v>
      </c>
      <c r="I76" s="59" t="s">
        <v>577</v>
      </c>
      <c r="L76" s="156">
        <v>3.5</v>
      </c>
      <c r="M76" s="157">
        <v>1.5049999999999999</v>
      </c>
    </row>
    <row r="77" spans="1:13">
      <c r="A77" s="22">
        <v>72</v>
      </c>
      <c r="B77" s="4" t="s">
        <v>362</v>
      </c>
      <c r="C77" s="3" t="s">
        <v>40</v>
      </c>
      <c r="D77" s="3">
        <v>0.74</v>
      </c>
      <c r="E77" s="3">
        <v>1000</v>
      </c>
      <c r="F77" s="3">
        <v>16</v>
      </c>
      <c r="G77" s="34">
        <v>10</v>
      </c>
      <c r="H77" s="56">
        <f t="shared" ca="1" si="1"/>
        <v>0.74</v>
      </c>
      <c r="I77" s="59" t="s">
        <v>577</v>
      </c>
      <c r="L77" s="154">
        <v>3.6</v>
      </c>
      <c r="M77" s="155">
        <v>1.53</v>
      </c>
    </row>
    <row r="78" spans="1:13">
      <c r="A78" s="22">
        <v>73</v>
      </c>
      <c r="B78" s="4" t="s">
        <v>363</v>
      </c>
      <c r="C78" s="3" t="s">
        <v>41</v>
      </c>
      <c r="D78" s="3">
        <v>0.69</v>
      </c>
      <c r="E78" s="3">
        <v>1000</v>
      </c>
      <c r="F78" s="3">
        <v>16</v>
      </c>
      <c r="G78" s="34">
        <v>10</v>
      </c>
      <c r="H78" s="56">
        <f t="shared" ca="1" si="1"/>
        <v>0.69</v>
      </c>
      <c r="I78" s="59" t="s">
        <v>577</v>
      </c>
      <c r="L78" s="156">
        <v>3.7</v>
      </c>
      <c r="M78" s="157">
        <v>1.55</v>
      </c>
    </row>
    <row r="79" spans="1:13">
      <c r="A79" s="22">
        <v>74</v>
      </c>
      <c r="B79" s="4" t="s">
        <v>364</v>
      </c>
      <c r="C79" s="3" t="s">
        <v>42</v>
      </c>
      <c r="D79" s="3">
        <v>0.64</v>
      </c>
      <c r="E79" s="3">
        <v>1000</v>
      </c>
      <c r="F79" s="3">
        <v>16</v>
      </c>
      <c r="G79" s="34">
        <v>10</v>
      </c>
      <c r="H79" s="56">
        <f t="shared" ca="1" si="1"/>
        <v>0.64</v>
      </c>
      <c r="I79" s="59" t="s">
        <v>577</v>
      </c>
      <c r="L79" s="154">
        <v>3.8</v>
      </c>
      <c r="M79" s="155">
        <v>1.57</v>
      </c>
    </row>
    <row r="80" spans="1:13">
      <c r="A80" s="22">
        <v>75</v>
      </c>
      <c r="B80" s="4" t="s">
        <v>365</v>
      </c>
      <c r="C80" s="3" t="s">
        <v>43</v>
      </c>
      <c r="D80" s="3">
        <v>0.6</v>
      </c>
      <c r="E80" s="3">
        <v>1000</v>
      </c>
      <c r="F80" s="3">
        <v>16</v>
      </c>
      <c r="G80" s="34">
        <v>10</v>
      </c>
      <c r="H80" s="56">
        <f t="shared" ca="1" si="1"/>
        <v>0.6</v>
      </c>
      <c r="I80" s="59" t="s">
        <v>577</v>
      </c>
      <c r="L80" s="156">
        <v>3.9</v>
      </c>
      <c r="M80" s="157">
        <v>1.59</v>
      </c>
    </row>
    <row r="81" spans="1:13">
      <c r="A81" s="22">
        <v>76</v>
      </c>
      <c r="B81" s="4" t="s">
        <v>366</v>
      </c>
      <c r="C81" s="3" t="s">
        <v>44</v>
      </c>
      <c r="D81" s="3">
        <v>0.55000000000000004</v>
      </c>
      <c r="E81" s="3">
        <v>1000</v>
      </c>
      <c r="F81" s="3">
        <v>16</v>
      </c>
      <c r="G81" s="34">
        <v>10</v>
      </c>
      <c r="H81" s="56">
        <f t="shared" ca="1" si="1"/>
        <v>0.55000000000000004</v>
      </c>
      <c r="I81" s="59" t="s">
        <v>577</v>
      </c>
      <c r="L81" s="154">
        <v>4</v>
      </c>
      <c r="M81" s="155">
        <v>1.61</v>
      </c>
    </row>
    <row r="82" spans="1:13">
      <c r="A82" s="22">
        <v>77</v>
      </c>
      <c r="B82" s="4" t="s">
        <v>367</v>
      </c>
      <c r="C82" s="3" t="s">
        <v>45</v>
      </c>
      <c r="D82" s="3">
        <v>0.5</v>
      </c>
      <c r="E82" s="3">
        <v>1000</v>
      </c>
      <c r="F82" s="3">
        <v>16</v>
      </c>
      <c r="G82" s="34">
        <v>10</v>
      </c>
      <c r="H82" s="56">
        <f t="shared" ca="1" si="1"/>
        <v>0.5</v>
      </c>
      <c r="I82" s="59" t="s">
        <v>577</v>
      </c>
      <c r="L82" s="156">
        <v>4.0999999999999996</v>
      </c>
      <c r="M82" s="157">
        <v>1.63</v>
      </c>
    </row>
    <row r="83" spans="1:13">
      <c r="A83" s="22">
        <v>78</v>
      </c>
      <c r="B83" s="4" t="s">
        <v>368</v>
      </c>
      <c r="C83" s="3" t="s">
        <v>46</v>
      </c>
      <c r="D83" s="3">
        <v>0.46</v>
      </c>
      <c r="E83" s="3">
        <v>1000</v>
      </c>
      <c r="F83" s="3">
        <v>16</v>
      </c>
      <c r="G83" s="34">
        <v>10</v>
      </c>
      <c r="H83" s="56">
        <f t="shared" ca="1" si="1"/>
        <v>0.46</v>
      </c>
      <c r="I83" s="59" t="s">
        <v>577</v>
      </c>
      <c r="L83" s="154">
        <v>4.2</v>
      </c>
      <c r="M83" s="155">
        <v>1.65</v>
      </c>
    </row>
    <row r="84" spans="1:13">
      <c r="A84" s="22">
        <v>79</v>
      </c>
      <c r="B84" s="4" t="s">
        <v>369</v>
      </c>
      <c r="C84" s="3" t="s">
        <v>47</v>
      </c>
      <c r="D84" s="3">
        <v>0.41</v>
      </c>
      <c r="E84" s="3">
        <v>1000</v>
      </c>
      <c r="F84" s="3">
        <v>16</v>
      </c>
      <c r="G84" s="34">
        <v>10</v>
      </c>
      <c r="H84" s="56">
        <f t="shared" ca="1" si="1"/>
        <v>0.41</v>
      </c>
      <c r="I84" s="59" t="s">
        <v>577</v>
      </c>
      <c r="L84" s="156">
        <v>4.3</v>
      </c>
      <c r="M84" s="157">
        <v>1.665</v>
      </c>
    </row>
    <row r="85" spans="1:13">
      <c r="A85" s="22">
        <v>80</v>
      </c>
      <c r="B85" s="4" t="s">
        <v>370</v>
      </c>
      <c r="C85" s="3" t="s">
        <v>48</v>
      </c>
      <c r="D85" s="3">
        <v>0.38</v>
      </c>
      <c r="E85" s="3">
        <v>1000</v>
      </c>
      <c r="F85" s="3">
        <v>16</v>
      </c>
      <c r="G85" s="34">
        <v>10</v>
      </c>
      <c r="H85" s="56">
        <f t="shared" ca="1" si="1"/>
        <v>0.38</v>
      </c>
      <c r="I85" s="59" t="s">
        <v>577</v>
      </c>
      <c r="L85" s="154">
        <v>4.4000000000000004</v>
      </c>
      <c r="M85" s="155">
        <v>1.68</v>
      </c>
    </row>
    <row r="86" spans="1:13">
      <c r="A86" s="22">
        <v>81</v>
      </c>
      <c r="B86" s="4" t="s">
        <v>371</v>
      </c>
      <c r="C86" s="3" t="s">
        <v>49</v>
      </c>
      <c r="D86" s="3">
        <v>0.34</v>
      </c>
      <c r="E86" s="3">
        <v>1000</v>
      </c>
      <c r="F86" s="3">
        <v>16</v>
      </c>
      <c r="G86" s="34">
        <v>10</v>
      </c>
      <c r="H86" s="56">
        <f t="shared" ca="1" si="1"/>
        <v>0.34</v>
      </c>
      <c r="I86" s="59" t="s">
        <v>577</v>
      </c>
      <c r="L86" s="156">
        <v>4.5</v>
      </c>
      <c r="M86" s="157">
        <v>1.7</v>
      </c>
    </row>
    <row r="87" spans="1:13" ht="18.75">
      <c r="A87" s="22">
        <v>82</v>
      </c>
      <c r="B87" s="4" t="s">
        <v>359</v>
      </c>
      <c r="C87" s="3" t="s">
        <v>50</v>
      </c>
      <c r="D87" s="3">
        <v>0.28999999999999998</v>
      </c>
      <c r="E87" s="16">
        <v>1600</v>
      </c>
      <c r="F87" s="3">
        <v>200</v>
      </c>
      <c r="G87" s="34">
        <v>50</v>
      </c>
      <c r="H87" s="56">
        <f t="shared" ca="1" si="1"/>
        <v>0.28999999999999998</v>
      </c>
      <c r="I87" s="59" t="s">
        <v>578</v>
      </c>
      <c r="L87" s="154">
        <v>4.5999999999999996</v>
      </c>
      <c r="M87" s="155">
        <v>1.72</v>
      </c>
    </row>
    <row r="88" spans="1:13" ht="18.75">
      <c r="A88" s="22">
        <v>83</v>
      </c>
      <c r="B88" s="4" t="s">
        <v>398</v>
      </c>
      <c r="C88" s="3" t="s">
        <v>51</v>
      </c>
      <c r="D88" s="3">
        <v>0.23</v>
      </c>
      <c r="E88" s="16">
        <v>1600</v>
      </c>
      <c r="F88" s="3">
        <v>200</v>
      </c>
      <c r="G88" s="34">
        <v>50</v>
      </c>
      <c r="H88" s="56">
        <f t="shared" ca="1" si="1"/>
        <v>0.23</v>
      </c>
      <c r="I88" s="59" t="s">
        <v>578</v>
      </c>
      <c r="L88" s="156">
        <v>4.7</v>
      </c>
      <c r="M88" s="157">
        <v>1.74</v>
      </c>
    </row>
    <row r="89" spans="1:13" ht="18.75">
      <c r="A89" s="22">
        <v>84</v>
      </c>
      <c r="B89" s="4" t="s">
        <v>399</v>
      </c>
      <c r="C89" s="3" t="s">
        <v>52</v>
      </c>
      <c r="D89" s="3">
        <v>0.18</v>
      </c>
      <c r="E89" s="16">
        <v>1600</v>
      </c>
      <c r="F89" s="3">
        <v>200</v>
      </c>
      <c r="G89" s="34">
        <v>50</v>
      </c>
      <c r="H89" s="56">
        <f t="shared" ca="1" si="1"/>
        <v>0.18</v>
      </c>
      <c r="I89" s="59" t="s">
        <v>578</v>
      </c>
      <c r="L89" s="154">
        <v>4.8</v>
      </c>
      <c r="M89" s="155">
        <v>1.76</v>
      </c>
    </row>
    <row r="90" spans="1:13" ht="18.75">
      <c r="A90" s="22">
        <v>85</v>
      </c>
      <c r="B90" s="4" t="s">
        <v>400</v>
      </c>
      <c r="C90" s="3" t="s">
        <v>53</v>
      </c>
      <c r="D90" s="3">
        <v>0.15</v>
      </c>
      <c r="E90" s="16">
        <v>1600</v>
      </c>
      <c r="F90" s="3">
        <v>200</v>
      </c>
      <c r="G90" s="34">
        <v>50</v>
      </c>
      <c r="H90" s="56">
        <f t="shared" ca="1" si="1"/>
        <v>0.15</v>
      </c>
      <c r="I90" s="59" t="s">
        <v>578</v>
      </c>
      <c r="L90" s="156">
        <v>4.9000000000000004</v>
      </c>
      <c r="M90" s="157">
        <v>1.7749999999999999</v>
      </c>
    </row>
    <row r="91" spans="1:13" ht="18.75">
      <c r="A91" s="22">
        <v>86</v>
      </c>
      <c r="B91" s="4" t="s">
        <v>401</v>
      </c>
      <c r="C91" s="3" t="s">
        <v>54</v>
      </c>
      <c r="D91" s="3">
        <v>0.13</v>
      </c>
      <c r="E91" s="16">
        <v>1600</v>
      </c>
      <c r="F91" s="3">
        <v>50</v>
      </c>
      <c r="G91" s="34">
        <v>20</v>
      </c>
      <c r="H91" s="56">
        <f t="shared" ca="1" si="1"/>
        <v>0.13</v>
      </c>
      <c r="I91" s="59" t="s">
        <v>578</v>
      </c>
      <c r="L91" s="154">
        <v>5</v>
      </c>
      <c r="M91" s="155">
        <v>1.79</v>
      </c>
    </row>
    <row r="92" spans="1:13" ht="18.75">
      <c r="A92" s="22">
        <v>87</v>
      </c>
      <c r="B92" s="4" t="s">
        <v>402</v>
      </c>
      <c r="C92" s="3" t="s">
        <v>55</v>
      </c>
      <c r="D92" s="3">
        <v>5.7000000000000002E-2</v>
      </c>
      <c r="E92" s="16">
        <v>1600</v>
      </c>
      <c r="F92" s="3">
        <v>50</v>
      </c>
      <c r="G92" s="34">
        <v>20</v>
      </c>
      <c r="H92" s="56">
        <f t="shared" ca="1" si="1"/>
        <v>5.7000000000000002E-2</v>
      </c>
      <c r="I92" s="59" t="s">
        <v>578</v>
      </c>
      <c r="L92" s="154">
        <v>5.0999999999999996</v>
      </c>
      <c r="M92" s="155">
        <v>1.81</v>
      </c>
    </row>
    <row r="93" spans="1:13" ht="18.75">
      <c r="A93" s="22">
        <v>88</v>
      </c>
      <c r="B93" s="4" t="s">
        <v>403</v>
      </c>
      <c r="C93" s="3" t="s">
        <v>56</v>
      </c>
      <c r="D93" s="3">
        <v>0.23</v>
      </c>
      <c r="E93" s="16">
        <v>1600</v>
      </c>
      <c r="F93" s="3">
        <v>50</v>
      </c>
      <c r="G93" s="34">
        <v>20</v>
      </c>
      <c r="H93" s="56">
        <f t="shared" ca="1" si="1"/>
        <v>0.23</v>
      </c>
      <c r="I93" s="59" t="s">
        <v>578</v>
      </c>
      <c r="L93" s="154">
        <v>5.2</v>
      </c>
      <c r="M93" s="155">
        <v>1.82</v>
      </c>
    </row>
    <row r="94" spans="1:13" ht="18.75">
      <c r="A94" s="22">
        <v>89</v>
      </c>
      <c r="B94" s="4" t="s">
        <v>404</v>
      </c>
      <c r="C94" s="3" t="s">
        <v>57</v>
      </c>
      <c r="D94" s="3">
        <v>0.18</v>
      </c>
      <c r="E94" s="16">
        <v>1600</v>
      </c>
      <c r="F94" s="3">
        <v>50</v>
      </c>
      <c r="G94" s="34">
        <v>20</v>
      </c>
      <c r="H94" s="56">
        <f t="shared" ca="1" si="1"/>
        <v>0.18</v>
      </c>
      <c r="I94" s="59" t="s">
        <v>578</v>
      </c>
      <c r="L94" s="154">
        <v>5.3</v>
      </c>
      <c r="M94" s="155">
        <v>1.84</v>
      </c>
    </row>
    <row r="95" spans="1:13" ht="18.75">
      <c r="A95" s="22">
        <v>90</v>
      </c>
      <c r="B95" s="4" t="s">
        <v>405</v>
      </c>
      <c r="C95" s="3" t="s">
        <v>58</v>
      </c>
      <c r="D95" s="3">
        <v>0.15</v>
      </c>
      <c r="E95" s="16">
        <v>1600</v>
      </c>
      <c r="F95" s="3">
        <v>50</v>
      </c>
      <c r="G95" s="34">
        <v>20</v>
      </c>
      <c r="H95" s="56">
        <f t="shared" ca="1" si="1"/>
        <v>0.15</v>
      </c>
      <c r="I95" s="59" t="s">
        <v>578</v>
      </c>
      <c r="L95" s="154">
        <v>5.4</v>
      </c>
      <c r="M95" s="155">
        <v>1.86</v>
      </c>
    </row>
    <row r="96" spans="1:13" ht="18.75">
      <c r="A96" s="22">
        <v>91</v>
      </c>
      <c r="B96" s="4" t="s">
        <v>406</v>
      </c>
      <c r="C96" s="3" t="s">
        <v>59</v>
      </c>
      <c r="D96" s="3">
        <v>0.13</v>
      </c>
      <c r="E96" s="16">
        <v>1600</v>
      </c>
      <c r="F96" s="3">
        <v>50</v>
      </c>
      <c r="G96" s="34">
        <v>20</v>
      </c>
      <c r="H96" s="56">
        <f t="shared" ca="1" si="1"/>
        <v>0.13</v>
      </c>
      <c r="I96" s="59" t="s">
        <v>578</v>
      </c>
      <c r="L96" s="154">
        <v>5.5</v>
      </c>
      <c r="M96" s="155">
        <v>1.87</v>
      </c>
    </row>
    <row r="97" spans="1:13" ht="15.75">
      <c r="A97" s="22">
        <v>92</v>
      </c>
      <c r="B97" s="14" t="s">
        <v>390</v>
      </c>
      <c r="C97" s="3" t="s">
        <v>60</v>
      </c>
      <c r="D97" s="3">
        <v>0.24</v>
      </c>
      <c r="E97" s="16">
        <v>1600</v>
      </c>
      <c r="F97" s="3">
        <v>250</v>
      </c>
      <c r="G97" s="34">
        <v>110</v>
      </c>
      <c r="H97" s="56">
        <f t="shared" ca="1" si="1"/>
        <v>0.24</v>
      </c>
      <c r="I97" s="59" t="s">
        <v>579</v>
      </c>
      <c r="L97" s="154">
        <v>5.6</v>
      </c>
      <c r="M97" s="155">
        <v>1.89</v>
      </c>
    </row>
    <row r="98" spans="1:13" ht="15.75">
      <c r="A98" s="22">
        <v>93</v>
      </c>
      <c r="B98" s="14" t="s">
        <v>407</v>
      </c>
      <c r="C98" s="3" t="s">
        <v>61</v>
      </c>
      <c r="D98" s="3">
        <v>0.21</v>
      </c>
      <c r="E98" s="16">
        <v>1600</v>
      </c>
      <c r="F98" s="3">
        <v>250</v>
      </c>
      <c r="G98" s="34">
        <v>110</v>
      </c>
      <c r="H98" s="56">
        <f t="shared" ca="1" si="1"/>
        <v>0.21</v>
      </c>
      <c r="I98" s="59" t="s">
        <v>579</v>
      </c>
      <c r="L98" s="154">
        <v>5.7</v>
      </c>
      <c r="M98" s="155">
        <v>1.9</v>
      </c>
    </row>
    <row r="99" spans="1:13" ht="15.75">
      <c r="A99" s="22">
        <v>94</v>
      </c>
      <c r="B99" s="14" t="s">
        <v>408</v>
      </c>
      <c r="C99" s="3" t="s">
        <v>62</v>
      </c>
      <c r="D99" s="3">
        <v>0.17</v>
      </c>
      <c r="E99" s="16">
        <v>1600</v>
      </c>
      <c r="F99" s="3">
        <v>220</v>
      </c>
      <c r="G99" s="34">
        <v>90</v>
      </c>
      <c r="H99" s="56">
        <f t="shared" ca="1" si="1"/>
        <v>0.17</v>
      </c>
      <c r="I99" s="59" t="s">
        <v>579</v>
      </c>
      <c r="L99" s="154">
        <v>5.8</v>
      </c>
      <c r="M99" s="155">
        <v>1.92</v>
      </c>
    </row>
    <row r="100" spans="1:13" ht="15.75">
      <c r="A100" s="22">
        <v>95</v>
      </c>
      <c r="B100" s="14" t="s">
        <v>409</v>
      </c>
      <c r="C100" s="3" t="s">
        <v>63</v>
      </c>
      <c r="D100" s="3">
        <v>0.15</v>
      </c>
      <c r="E100" s="16">
        <v>1600</v>
      </c>
      <c r="F100" s="3">
        <v>200</v>
      </c>
      <c r="G100" s="34">
        <v>70</v>
      </c>
      <c r="H100" s="56">
        <f t="shared" ca="1" si="1"/>
        <v>0.15</v>
      </c>
      <c r="I100" s="59" t="s">
        <v>579</v>
      </c>
      <c r="L100" s="154">
        <v>5.9</v>
      </c>
      <c r="M100" s="155">
        <v>1.93</v>
      </c>
    </row>
    <row r="101" spans="1:13" ht="15.75">
      <c r="A101" s="22">
        <v>96</v>
      </c>
      <c r="B101" s="14" t="s">
        <v>410</v>
      </c>
      <c r="C101" s="3" t="s">
        <v>64</v>
      </c>
      <c r="D101" s="3">
        <v>0.13</v>
      </c>
      <c r="E101" s="16">
        <v>1600</v>
      </c>
      <c r="F101" s="3">
        <v>200</v>
      </c>
      <c r="G101" s="34">
        <v>70</v>
      </c>
      <c r="H101" s="56">
        <f t="shared" ca="1" si="1"/>
        <v>0.13</v>
      </c>
      <c r="I101" s="59" t="s">
        <v>579</v>
      </c>
      <c r="L101" s="154">
        <v>6</v>
      </c>
      <c r="M101" s="155">
        <v>1.95</v>
      </c>
    </row>
    <row r="102" spans="1:13" ht="15.75">
      <c r="A102" s="22">
        <v>97</v>
      </c>
      <c r="B102" s="14" t="s">
        <v>411</v>
      </c>
      <c r="C102" s="3" t="s">
        <v>65</v>
      </c>
      <c r="D102" s="3">
        <v>0.11</v>
      </c>
      <c r="E102" s="16">
        <v>1600</v>
      </c>
      <c r="F102" s="3">
        <v>200</v>
      </c>
      <c r="G102" s="34">
        <v>50</v>
      </c>
      <c r="H102" s="56">
        <f t="shared" ca="1" si="1"/>
        <v>0.11</v>
      </c>
      <c r="I102" s="59" t="s">
        <v>579</v>
      </c>
      <c r="L102" s="156">
        <v>6.1</v>
      </c>
      <c r="M102" s="157">
        <v>1.96</v>
      </c>
    </row>
    <row r="103" spans="1:13" ht="15.75">
      <c r="A103" s="22">
        <v>98</v>
      </c>
      <c r="B103" s="14" t="s">
        <v>412</v>
      </c>
      <c r="C103" s="3" t="s">
        <v>66</v>
      </c>
      <c r="D103" s="3">
        <v>0.09</v>
      </c>
      <c r="E103" s="16">
        <v>1600</v>
      </c>
      <c r="F103" s="3">
        <v>200</v>
      </c>
      <c r="G103" s="34">
        <v>50</v>
      </c>
      <c r="H103" s="56">
        <f t="shared" ca="1" si="1"/>
        <v>0.09</v>
      </c>
      <c r="I103" s="59" t="s">
        <v>579</v>
      </c>
      <c r="L103" s="154">
        <v>6.2</v>
      </c>
      <c r="M103" s="155">
        <v>1.97</v>
      </c>
    </row>
    <row r="104" spans="1:13">
      <c r="A104" s="22">
        <v>99</v>
      </c>
      <c r="B104" s="15" t="s">
        <v>240</v>
      </c>
      <c r="C104" s="3" t="s">
        <v>241</v>
      </c>
      <c r="D104" s="3">
        <v>0.13</v>
      </c>
      <c r="E104" s="16">
        <v>1700</v>
      </c>
      <c r="F104" s="3">
        <v>50</v>
      </c>
      <c r="G104" s="34">
        <v>30</v>
      </c>
      <c r="H104" s="56">
        <f t="shared" ca="1" si="1"/>
        <v>0.13</v>
      </c>
      <c r="I104" s="59" t="s">
        <v>580</v>
      </c>
      <c r="L104" s="156">
        <v>6.3</v>
      </c>
      <c r="M104" s="157">
        <v>1.9850000000000001</v>
      </c>
    </row>
    <row r="105" spans="1:13">
      <c r="A105" s="22">
        <v>100</v>
      </c>
      <c r="B105" s="14" t="s">
        <v>242</v>
      </c>
      <c r="C105" s="3" t="s">
        <v>243</v>
      </c>
      <c r="D105" s="3">
        <v>0.23</v>
      </c>
      <c r="E105" s="16">
        <v>1500</v>
      </c>
      <c r="F105" s="3">
        <v>50</v>
      </c>
      <c r="G105" s="34">
        <v>30</v>
      </c>
      <c r="H105" s="56">
        <f t="shared" ca="1" si="1"/>
        <v>0.23</v>
      </c>
      <c r="I105" s="59" t="s">
        <v>581</v>
      </c>
      <c r="L105" s="154">
        <v>6.4</v>
      </c>
      <c r="M105" s="155">
        <v>2</v>
      </c>
    </row>
    <row r="106" spans="1:13" ht="15.75">
      <c r="A106" s="22">
        <v>101</v>
      </c>
      <c r="B106" s="14" t="s">
        <v>244</v>
      </c>
      <c r="C106" s="3" t="s">
        <v>67</v>
      </c>
      <c r="D106" s="3">
        <v>0.18</v>
      </c>
      <c r="E106" s="16">
        <v>1700</v>
      </c>
      <c r="F106" s="3">
        <v>50</v>
      </c>
      <c r="G106" s="34">
        <v>20</v>
      </c>
      <c r="H106" s="56">
        <f t="shared" ca="1" si="1"/>
        <v>0.18</v>
      </c>
      <c r="I106" s="59" t="s">
        <v>582</v>
      </c>
      <c r="L106" s="156">
        <v>6.5</v>
      </c>
      <c r="M106" s="157">
        <v>2.0150000000000001</v>
      </c>
    </row>
    <row r="107" spans="1:13" ht="15.75">
      <c r="A107" s="22">
        <v>102</v>
      </c>
      <c r="B107" s="14" t="s">
        <v>245</v>
      </c>
      <c r="C107" s="3" t="s">
        <v>68</v>
      </c>
      <c r="D107" s="3">
        <v>0.15</v>
      </c>
      <c r="E107" s="16">
        <v>1700</v>
      </c>
      <c r="F107" s="3">
        <v>50</v>
      </c>
      <c r="G107" s="34">
        <v>20</v>
      </c>
      <c r="H107" s="56">
        <f t="shared" ca="1" si="1"/>
        <v>0.15</v>
      </c>
      <c r="I107" s="59" t="s">
        <v>582</v>
      </c>
      <c r="L107" s="154">
        <v>6.6</v>
      </c>
      <c r="M107" s="155">
        <v>2.0299999999999998</v>
      </c>
    </row>
    <row r="108" spans="1:13" ht="15.75">
      <c r="A108" s="22">
        <v>103</v>
      </c>
      <c r="B108" s="14" t="s">
        <v>246</v>
      </c>
      <c r="C108" s="3" t="s">
        <v>69</v>
      </c>
      <c r="D108" s="3">
        <v>0.13</v>
      </c>
      <c r="E108" s="16">
        <v>1700</v>
      </c>
      <c r="F108" s="3">
        <v>50</v>
      </c>
      <c r="G108" s="34">
        <v>20</v>
      </c>
      <c r="H108" s="56">
        <f t="shared" ca="1" si="1"/>
        <v>0.13</v>
      </c>
      <c r="I108" s="59" t="s">
        <v>582</v>
      </c>
      <c r="L108" s="156">
        <v>6.7</v>
      </c>
      <c r="M108" s="157">
        <v>2.04</v>
      </c>
    </row>
    <row r="109" spans="1:13" ht="15.75">
      <c r="A109" s="22">
        <v>104</v>
      </c>
      <c r="B109" s="14" t="s">
        <v>247</v>
      </c>
      <c r="C109" s="3" t="s">
        <v>70</v>
      </c>
      <c r="D109" s="3">
        <v>0.1</v>
      </c>
      <c r="E109" s="16">
        <v>1700</v>
      </c>
      <c r="F109" s="3">
        <v>50</v>
      </c>
      <c r="G109" s="34">
        <v>20</v>
      </c>
      <c r="H109" s="56">
        <f t="shared" ca="1" si="1"/>
        <v>0.1</v>
      </c>
      <c r="I109" s="59" t="s">
        <v>582</v>
      </c>
      <c r="L109" s="154">
        <v>6.8</v>
      </c>
      <c r="M109" s="155">
        <v>2.0499999999999998</v>
      </c>
    </row>
    <row r="110" spans="1:13">
      <c r="A110" s="22">
        <v>105</v>
      </c>
      <c r="B110" s="15" t="s">
        <v>372</v>
      </c>
      <c r="C110" s="3" t="s">
        <v>71</v>
      </c>
      <c r="D110" s="3">
        <v>0.2</v>
      </c>
      <c r="E110" s="16">
        <v>1700</v>
      </c>
      <c r="F110" s="3">
        <v>50</v>
      </c>
      <c r="G110" s="34">
        <v>20</v>
      </c>
      <c r="H110" s="56">
        <f t="shared" ca="1" si="1"/>
        <v>0.2</v>
      </c>
      <c r="I110" s="59" t="s">
        <v>583</v>
      </c>
      <c r="L110" s="156">
        <v>6.9</v>
      </c>
      <c r="M110" s="157">
        <v>2.0649999999999999</v>
      </c>
    </row>
    <row r="111" spans="1:13">
      <c r="A111" s="22">
        <v>106</v>
      </c>
      <c r="B111" s="4" t="s">
        <v>373</v>
      </c>
      <c r="C111" s="3" t="s">
        <v>72</v>
      </c>
      <c r="D111" s="3">
        <v>0.18</v>
      </c>
      <c r="E111" s="16">
        <v>1700</v>
      </c>
      <c r="F111" s="3">
        <v>30</v>
      </c>
      <c r="G111" s="34">
        <v>20</v>
      </c>
      <c r="H111" s="56">
        <f t="shared" ca="1" si="1"/>
        <v>0.18</v>
      </c>
      <c r="I111" s="59" t="s">
        <v>583</v>
      </c>
      <c r="L111" s="154">
        <v>7</v>
      </c>
      <c r="M111" s="155">
        <v>2.08</v>
      </c>
    </row>
    <row r="112" spans="1:13">
      <c r="A112" s="22">
        <v>107</v>
      </c>
      <c r="B112" s="4" t="s">
        <v>374</v>
      </c>
      <c r="C112" s="3" t="s">
        <v>73</v>
      </c>
      <c r="D112" s="3">
        <v>0.14000000000000001</v>
      </c>
      <c r="E112" s="16">
        <v>1700</v>
      </c>
      <c r="F112" s="3">
        <v>20</v>
      </c>
      <c r="G112" s="34">
        <v>12</v>
      </c>
      <c r="H112" s="56">
        <f t="shared" ca="1" si="1"/>
        <v>0.14000000000000001</v>
      </c>
      <c r="I112" s="59" t="s">
        <v>583</v>
      </c>
      <c r="L112" s="156">
        <v>7.1</v>
      </c>
      <c r="M112" s="157">
        <v>2.0950000000000002</v>
      </c>
    </row>
    <row r="113" spans="1:13">
      <c r="A113" s="22">
        <v>108</v>
      </c>
      <c r="B113" s="4" t="s">
        <v>375</v>
      </c>
      <c r="C113" s="3" t="s">
        <v>74</v>
      </c>
      <c r="D113" s="3">
        <v>0.1</v>
      </c>
      <c r="E113" s="16">
        <v>1700</v>
      </c>
      <c r="F113" s="3">
        <v>10</v>
      </c>
      <c r="G113" s="34">
        <v>6</v>
      </c>
      <c r="H113" s="56">
        <f t="shared" ca="1" si="1"/>
        <v>0.1</v>
      </c>
      <c r="I113" s="59" t="s">
        <v>583</v>
      </c>
      <c r="L113" s="154">
        <v>7.2</v>
      </c>
      <c r="M113" s="155">
        <v>2.1</v>
      </c>
    </row>
    <row r="114" spans="1:13">
      <c r="A114" s="22">
        <v>109</v>
      </c>
      <c r="B114" s="4" t="s">
        <v>376</v>
      </c>
      <c r="C114" s="3" t="s">
        <v>55</v>
      </c>
      <c r="D114" s="3">
        <v>7.0000000000000007E-2</v>
      </c>
      <c r="E114" s="16">
        <v>1700</v>
      </c>
      <c r="F114" s="3">
        <v>5</v>
      </c>
      <c r="G114" s="34">
        <v>2</v>
      </c>
      <c r="H114" s="56">
        <f t="shared" ca="1" si="1"/>
        <v>7.0000000000000007E-2</v>
      </c>
      <c r="I114" s="59" t="s">
        <v>583</v>
      </c>
      <c r="L114" s="156">
        <v>7.3</v>
      </c>
      <c r="M114" s="157">
        <v>2.1150000000000002</v>
      </c>
    </row>
    <row r="115" spans="1:13">
      <c r="A115" s="22">
        <v>110</v>
      </c>
      <c r="B115" s="9" t="s">
        <v>377</v>
      </c>
      <c r="C115" s="3" t="s">
        <v>75</v>
      </c>
      <c r="D115" s="3">
        <v>0.11</v>
      </c>
      <c r="E115" s="16">
        <v>1700</v>
      </c>
      <c r="F115" s="3">
        <v>20</v>
      </c>
      <c r="G115" s="34">
        <v>12</v>
      </c>
      <c r="H115" s="56">
        <f t="shared" ca="1" si="1"/>
        <v>0.11</v>
      </c>
      <c r="I115" s="59" t="s">
        <v>584</v>
      </c>
      <c r="L115" s="154">
        <v>7.4</v>
      </c>
      <c r="M115" s="155">
        <v>2.13</v>
      </c>
    </row>
    <row r="116" spans="1:13">
      <c r="A116" s="22">
        <v>111</v>
      </c>
      <c r="B116" s="9" t="s">
        <v>378</v>
      </c>
      <c r="C116" s="3" t="s">
        <v>76</v>
      </c>
      <c r="D116" s="3">
        <v>0.1</v>
      </c>
      <c r="E116" s="16">
        <v>1700</v>
      </c>
      <c r="F116" s="3">
        <v>10</v>
      </c>
      <c r="G116" s="34">
        <v>5</v>
      </c>
      <c r="H116" s="56">
        <f t="shared" ca="1" si="1"/>
        <v>0.1</v>
      </c>
      <c r="I116" s="59" t="s">
        <v>584</v>
      </c>
      <c r="L116" s="156">
        <v>7.5</v>
      </c>
      <c r="M116" s="157">
        <v>2.14</v>
      </c>
    </row>
    <row r="117" spans="1:13">
      <c r="A117" s="22">
        <v>112</v>
      </c>
      <c r="B117" s="9" t="s">
        <v>379</v>
      </c>
      <c r="C117" s="3" t="s">
        <v>77</v>
      </c>
      <c r="D117" s="3">
        <v>0.08</v>
      </c>
      <c r="E117" s="16">
        <v>1700</v>
      </c>
      <c r="F117" s="3">
        <v>10</v>
      </c>
      <c r="G117" s="34">
        <v>5</v>
      </c>
      <c r="H117" s="56">
        <f t="shared" ca="1" si="1"/>
        <v>0.08</v>
      </c>
      <c r="I117" s="59" t="s">
        <v>584</v>
      </c>
      <c r="L117" s="154">
        <v>7.6</v>
      </c>
      <c r="M117" s="155">
        <v>2.15</v>
      </c>
    </row>
    <row r="118" spans="1:13">
      <c r="A118" s="22">
        <v>113</v>
      </c>
      <c r="B118" s="9" t="s">
        <v>248</v>
      </c>
      <c r="C118" s="3" t="s">
        <v>249</v>
      </c>
      <c r="D118" s="3">
        <v>0.1</v>
      </c>
      <c r="E118" s="3">
        <v>1560</v>
      </c>
      <c r="F118" s="3">
        <v>10</v>
      </c>
      <c r="G118" s="34">
        <v>5</v>
      </c>
      <c r="H118" s="56">
        <f t="shared" ca="1" si="1"/>
        <v>0.1</v>
      </c>
      <c r="I118" s="59" t="s">
        <v>585</v>
      </c>
      <c r="L118" s="156">
        <v>7.7</v>
      </c>
      <c r="M118" s="157">
        <v>2.16</v>
      </c>
    </row>
    <row r="119" spans="1:13">
      <c r="A119" s="22">
        <v>114</v>
      </c>
      <c r="B119" s="9" t="s">
        <v>250</v>
      </c>
      <c r="C119" s="3" t="s">
        <v>251</v>
      </c>
      <c r="D119" s="3">
        <v>0.12</v>
      </c>
      <c r="E119" s="3">
        <v>1400</v>
      </c>
      <c r="F119" s="3">
        <v>1</v>
      </c>
      <c r="G119" s="34">
        <v>1</v>
      </c>
      <c r="H119" s="56">
        <f t="shared" ca="1" si="1"/>
        <v>0.12</v>
      </c>
      <c r="I119" s="59" t="s">
        <v>586</v>
      </c>
      <c r="L119" s="154">
        <v>7.8</v>
      </c>
      <c r="M119" s="155">
        <v>2.17</v>
      </c>
    </row>
    <row r="120" spans="1:13">
      <c r="A120" s="22">
        <v>115</v>
      </c>
      <c r="B120" s="9" t="s">
        <v>641</v>
      </c>
      <c r="C120" s="3" t="s">
        <v>252</v>
      </c>
      <c r="D120" s="3">
        <v>0.05</v>
      </c>
      <c r="E120" s="3">
        <v>1030</v>
      </c>
      <c r="F120" s="3">
        <v>1</v>
      </c>
      <c r="G120" s="34">
        <v>1</v>
      </c>
      <c r="H120" s="56">
        <f t="shared" ca="1" si="1"/>
        <v>0.05</v>
      </c>
      <c r="I120" s="59" t="s">
        <v>587</v>
      </c>
      <c r="L120" s="156">
        <v>7.9</v>
      </c>
      <c r="M120" s="157">
        <v>2.1850000000000001</v>
      </c>
    </row>
    <row r="121" spans="1:13">
      <c r="A121" s="22">
        <v>116</v>
      </c>
      <c r="B121" s="4" t="s">
        <v>642</v>
      </c>
      <c r="C121" s="3" t="s">
        <v>78</v>
      </c>
      <c r="D121" s="3">
        <v>4.3999999999999997E-2</v>
      </c>
      <c r="E121" s="3">
        <v>1030</v>
      </c>
      <c r="F121" s="3">
        <v>1</v>
      </c>
      <c r="G121" s="34">
        <v>1</v>
      </c>
      <c r="H121" s="56">
        <f t="shared" ca="1" si="1"/>
        <v>4.3999999999999997E-2</v>
      </c>
      <c r="I121" s="59" t="s">
        <v>587</v>
      </c>
      <c r="L121" s="154">
        <v>8</v>
      </c>
      <c r="M121" s="155">
        <v>2.2000000000000002</v>
      </c>
    </row>
    <row r="122" spans="1:13">
      <c r="A122" s="22">
        <v>117</v>
      </c>
      <c r="B122" s="4" t="s">
        <v>643</v>
      </c>
      <c r="C122" s="3" t="s">
        <v>79</v>
      </c>
      <c r="D122" s="3">
        <v>4.2000000000000003E-2</v>
      </c>
      <c r="E122" s="3">
        <v>1030</v>
      </c>
      <c r="F122" s="3">
        <v>1</v>
      </c>
      <c r="G122" s="34">
        <v>1</v>
      </c>
      <c r="H122" s="56">
        <f t="shared" ca="1" si="1"/>
        <v>4.2000000000000003E-2</v>
      </c>
      <c r="I122" s="115" t="s">
        <v>587</v>
      </c>
      <c r="L122" s="156">
        <v>8.1</v>
      </c>
      <c r="M122" s="157">
        <v>2.21</v>
      </c>
    </row>
    <row r="123" spans="1:13">
      <c r="A123" s="22">
        <v>118</v>
      </c>
      <c r="B123" s="4" t="s">
        <v>644</v>
      </c>
      <c r="C123" s="3" t="s">
        <v>80</v>
      </c>
      <c r="D123" s="3">
        <v>4.3999999999999997E-2</v>
      </c>
      <c r="E123" s="3">
        <v>1030</v>
      </c>
      <c r="F123" s="3">
        <v>1</v>
      </c>
      <c r="G123" s="34">
        <v>1</v>
      </c>
      <c r="H123" s="56">
        <f t="shared" ca="1" si="1"/>
        <v>4.3999999999999997E-2</v>
      </c>
      <c r="I123" s="115" t="s">
        <v>587</v>
      </c>
      <c r="L123" s="154">
        <v>8.1999999999999993</v>
      </c>
      <c r="M123" s="155">
        <v>2.2200000000000002</v>
      </c>
    </row>
    <row r="124" spans="1:13">
      <c r="A124" s="22">
        <v>119</v>
      </c>
      <c r="B124" s="4" t="s">
        <v>645</v>
      </c>
      <c r="C124" s="3" t="s">
        <v>81</v>
      </c>
      <c r="D124" s="3">
        <v>4.5999999999999999E-2</v>
      </c>
      <c r="E124" s="3">
        <v>1030</v>
      </c>
      <c r="F124" s="3">
        <v>1</v>
      </c>
      <c r="G124" s="34">
        <v>1</v>
      </c>
      <c r="H124" s="56">
        <f t="shared" ca="1" si="1"/>
        <v>4.5999999999999999E-2</v>
      </c>
      <c r="I124" s="115" t="s">
        <v>587</v>
      </c>
      <c r="L124" s="156">
        <v>8.3000000000000007</v>
      </c>
      <c r="M124" s="157">
        <v>2.23</v>
      </c>
    </row>
    <row r="125" spans="1:13">
      <c r="A125" s="22">
        <v>120</v>
      </c>
      <c r="B125" s="4" t="s">
        <v>646</v>
      </c>
      <c r="C125" s="3" t="s">
        <v>82</v>
      </c>
      <c r="D125" s="3">
        <v>4.7E-2</v>
      </c>
      <c r="E125" s="3">
        <v>1030</v>
      </c>
      <c r="F125" s="3">
        <v>1</v>
      </c>
      <c r="G125" s="34">
        <v>1</v>
      </c>
      <c r="H125" s="56">
        <f t="shared" ca="1" si="1"/>
        <v>4.7E-2</v>
      </c>
      <c r="I125" s="115" t="s">
        <v>587</v>
      </c>
      <c r="L125" s="154">
        <v>8.4</v>
      </c>
      <c r="M125" s="155">
        <v>2.2400000000000002</v>
      </c>
    </row>
    <row r="126" spans="1:13">
      <c r="A126" s="22">
        <v>121</v>
      </c>
      <c r="B126" s="4" t="s">
        <v>647</v>
      </c>
      <c r="C126" s="3" t="s">
        <v>83</v>
      </c>
      <c r="D126" s="3">
        <v>4.8000000000000001E-2</v>
      </c>
      <c r="E126" s="3">
        <v>1030</v>
      </c>
      <c r="F126" s="3">
        <v>1</v>
      </c>
      <c r="G126" s="34">
        <v>1</v>
      </c>
      <c r="H126" s="56">
        <f t="shared" ca="1" si="1"/>
        <v>4.8000000000000001E-2</v>
      </c>
      <c r="I126" s="115" t="s">
        <v>587</v>
      </c>
      <c r="L126" s="156">
        <v>8.5</v>
      </c>
      <c r="M126" s="157">
        <v>2.25</v>
      </c>
    </row>
    <row r="127" spans="1:13" ht="17.25">
      <c r="A127" s="22">
        <v>122</v>
      </c>
      <c r="B127" s="4" t="s">
        <v>648</v>
      </c>
      <c r="C127" s="2" t="s">
        <v>592</v>
      </c>
      <c r="D127" s="3">
        <v>5.5E-2</v>
      </c>
      <c r="E127" s="3">
        <v>1030</v>
      </c>
      <c r="F127" s="3">
        <v>1</v>
      </c>
      <c r="G127" s="34"/>
      <c r="H127" s="56">
        <f t="shared" ca="1" si="1"/>
        <v>5.5E-2</v>
      </c>
      <c r="I127" s="115" t="s">
        <v>600</v>
      </c>
      <c r="L127" s="154">
        <v>8.6</v>
      </c>
      <c r="M127" s="155">
        <v>2.2599999999999998</v>
      </c>
    </row>
    <row r="128" spans="1:13" ht="17.25">
      <c r="A128" s="22">
        <v>123</v>
      </c>
      <c r="B128" s="4" t="s">
        <v>649</v>
      </c>
      <c r="C128" s="2" t="s">
        <v>593</v>
      </c>
      <c r="D128" s="3">
        <v>4.7E-2</v>
      </c>
      <c r="E128" s="3">
        <v>1030</v>
      </c>
      <c r="F128" s="3">
        <v>1</v>
      </c>
      <c r="G128" s="34">
        <v>1</v>
      </c>
      <c r="H128" s="56">
        <f t="shared" ca="1" si="1"/>
        <v>4.7E-2</v>
      </c>
      <c r="I128" s="115" t="s">
        <v>600</v>
      </c>
      <c r="L128" s="156">
        <v>8.6999999999999993</v>
      </c>
      <c r="M128" s="157">
        <v>2.27</v>
      </c>
    </row>
    <row r="129" spans="1:13" ht="17.25">
      <c r="A129" s="22">
        <v>124</v>
      </c>
      <c r="B129" s="4" t="s">
        <v>654</v>
      </c>
      <c r="C129" s="2" t="s">
        <v>594</v>
      </c>
      <c r="D129" s="3">
        <v>4.3999999999999997E-2</v>
      </c>
      <c r="E129" s="3">
        <v>1030</v>
      </c>
      <c r="F129" s="3">
        <v>1</v>
      </c>
      <c r="G129" s="34">
        <v>1</v>
      </c>
      <c r="H129" s="56">
        <f t="shared" ca="1" si="1"/>
        <v>4.3999999999999997E-2</v>
      </c>
      <c r="I129" s="115" t="s">
        <v>600</v>
      </c>
      <c r="L129" s="154">
        <v>8.8000000000000007</v>
      </c>
      <c r="M129" s="155">
        <v>2.2799999999999998</v>
      </c>
    </row>
    <row r="130" spans="1:13" ht="17.25">
      <c r="A130" s="22">
        <v>125</v>
      </c>
      <c r="B130" s="4" t="s">
        <v>655</v>
      </c>
      <c r="C130" s="2" t="s">
        <v>595</v>
      </c>
      <c r="D130" s="3">
        <v>4.1000000000000002E-2</v>
      </c>
      <c r="E130" s="3">
        <v>1030</v>
      </c>
      <c r="F130" s="3">
        <v>1</v>
      </c>
      <c r="G130" s="34">
        <v>1</v>
      </c>
      <c r="H130" s="56">
        <f t="shared" ca="1" si="1"/>
        <v>4.1000000000000002E-2</v>
      </c>
      <c r="I130" s="115" t="s">
        <v>600</v>
      </c>
      <c r="L130" s="156">
        <v>8.9</v>
      </c>
      <c r="M130" s="157">
        <v>2.29</v>
      </c>
    </row>
    <row r="131" spans="1:13" ht="17.25">
      <c r="A131" s="22">
        <v>126</v>
      </c>
      <c r="B131" s="4" t="s">
        <v>656</v>
      </c>
      <c r="C131" s="2" t="s">
        <v>596</v>
      </c>
      <c r="D131" s="3">
        <v>3.9E-2</v>
      </c>
      <c r="E131" s="3">
        <v>1030</v>
      </c>
      <c r="F131" s="3">
        <v>1</v>
      </c>
      <c r="G131" s="34">
        <v>1</v>
      </c>
      <c r="H131" s="56">
        <f t="shared" ca="1" si="1"/>
        <v>3.9E-2</v>
      </c>
      <c r="I131" s="115" t="s">
        <v>600</v>
      </c>
      <c r="L131" s="154">
        <v>9</v>
      </c>
      <c r="M131" s="155">
        <v>2.2999999999999998</v>
      </c>
    </row>
    <row r="132" spans="1:13" ht="17.25">
      <c r="A132" s="22">
        <v>127</v>
      </c>
      <c r="B132" s="4" t="s">
        <v>657</v>
      </c>
      <c r="C132" s="2" t="s">
        <v>597</v>
      </c>
      <c r="D132" s="3">
        <v>3.7999999999999999E-2</v>
      </c>
      <c r="E132" s="3">
        <v>1030</v>
      </c>
      <c r="F132" s="3">
        <v>1</v>
      </c>
      <c r="G132" s="34">
        <v>1</v>
      </c>
      <c r="H132" s="56">
        <f t="shared" ca="1" si="1"/>
        <v>3.7999999999999999E-2</v>
      </c>
      <c r="I132" s="115" t="s">
        <v>600</v>
      </c>
      <c r="L132" s="156">
        <v>9.1</v>
      </c>
      <c r="M132" s="157">
        <v>2.31</v>
      </c>
    </row>
    <row r="133" spans="1:13" ht="17.25">
      <c r="A133" s="22">
        <v>128</v>
      </c>
      <c r="B133" s="4" t="s">
        <v>658</v>
      </c>
      <c r="C133" s="2" t="s">
        <v>598</v>
      </c>
      <c r="D133" s="3">
        <v>3.9E-2</v>
      </c>
      <c r="E133" s="3">
        <v>1030</v>
      </c>
      <c r="F133" s="3">
        <v>1</v>
      </c>
      <c r="G133" s="34">
        <v>1</v>
      </c>
      <c r="H133" s="56">
        <f t="shared" ca="1" si="1"/>
        <v>3.9E-2</v>
      </c>
      <c r="I133" s="115" t="s">
        <v>600</v>
      </c>
      <c r="L133" s="154">
        <v>9.1999999999999993</v>
      </c>
      <c r="M133" s="155">
        <v>2.3199999999999998</v>
      </c>
    </row>
    <row r="134" spans="1:13" ht="17.25">
      <c r="A134" s="22">
        <v>129</v>
      </c>
      <c r="B134" s="4" t="s">
        <v>659</v>
      </c>
      <c r="C134" s="2" t="s">
        <v>599</v>
      </c>
      <c r="D134" s="3">
        <v>0.04</v>
      </c>
      <c r="E134" s="3">
        <v>1030</v>
      </c>
      <c r="F134" s="3">
        <v>1</v>
      </c>
      <c r="G134" s="34">
        <v>1</v>
      </c>
      <c r="H134" s="56">
        <f t="shared" ca="1" si="1"/>
        <v>0.04</v>
      </c>
      <c r="I134" s="115" t="s">
        <v>600</v>
      </c>
      <c r="L134" s="156">
        <v>9.3000000000000007</v>
      </c>
      <c r="M134" s="157">
        <v>2.33</v>
      </c>
    </row>
    <row r="135" spans="1:13">
      <c r="A135" s="22">
        <v>130</v>
      </c>
      <c r="B135" s="12" t="s">
        <v>650</v>
      </c>
      <c r="C135" s="3" t="s">
        <v>84</v>
      </c>
      <c r="D135" s="3">
        <v>0.06</v>
      </c>
      <c r="E135" s="3">
        <v>1030</v>
      </c>
      <c r="F135" s="3">
        <v>1</v>
      </c>
      <c r="G135" s="34">
        <v>1</v>
      </c>
      <c r="H135" s="56">
        <f t="shared" ca="1" si="1"/>
        <v>0.06</v>
      </c>
      <c r="I135" s="59" t="s">
        <v>588</v>
      </c>
      <c r="L135" s="154">
        <v>9.4</v>
      </c>
      <c r="M135" s="155">
        <v>2.34</v>
      </c>
    </row>
    <row r="136" spans="1:13">
      <c r="A136" s="22">
        <v>131</v>
      </c>
      <c r="B136" s="12" t="s">
        <v>651</v>
      </c>
      <c r="C136" s="3" t="s">
        <v>84</v>
      </c>
      <c r="D136" s="3">
        <v>6.5000000000000002E-2</v>
      </c>
      <c r="E136" s="3">
        <v>1030</v>
      </c>
      <c r="F136" s="3">
        <v>1</v>
      </c>
      <c r="G136" s="34">
        <v>1</v>
      </c>
      <c r="H136" s="56">
        <f t="shared" ca="1" si="1"/>
        <v>6.5000000000000002E-2</v>
      </c>
      <c r="I136" s="59" t="s">
        <v>588</v>
      </c>
      <c r="L136" s="156">
        <v>9.5</v>
      </c>
      <c r="M136" s="157">
        <v>2.35</v>
      </c>
    </row>
    <row r="137" spans="1:13">
      <c r="A137" s="22">
        <v>132</v>
      </c>
      <c r="B137" s="4" t="s">
        <v>652</v>
      </c>
      <c r="C137" s="3"/>
      <c r="D137" s="3">
        <v>6.5000000000000002E-2</v>
      </c>
      <c r="E137" s="3">
        <v>1030</v>
      </c>
      <c r="F137" s="3">
        <v>1</v>
      </c>
      <c r="G137" s="34">
        <v>1</v>
      </c>
      <c r="H137" s="56">
        <f t="shared" ca="1" si="1"/>
        <v>6.5000000000000002E-2</v>
      </c>
      <c r="I137" s="59" t="s">
        <v>589</v>
      </c>
      <c r="L137" s="154">
        <v>9.6</v>
      </c>
      <c r="M137" s="155">
        <v>2.36</v>
      </c>
    </row>
    <row r="138" spans="1:13">
      <c r="A138" s="22">
        <v>133</v>
      </c>
      <c r="B138" s="4" t="s">
        <v>253</v>
      </c>
      <c r="C138" s="3" t="s">
        <v>85</v>
      </c>
      <c r="D138" s="3">
        <v>4.9000000000000002E-2</v>
      </c>
      <c r="E138" s="3">
        <v>1560</v>
      </c>
      <c r="F138" s="3">
        <v>10</v>
      </c>
      <c r="G138" s="34">
        <v>5</v>
      </c>
      <c r="H138" s="56">
        <f t="shared" ca="1" si="1"/>
        <v>4.9000000000000002E-2</v>
      </c>
      <c r="I138" s="59" t="s">
        <v>601</v>
      </c>
      <c r="L138" s="156">
        <v>9.6999999999999993</v>
      </c>
      <c r="M138" s="157">
        <v>2.37</v>
      </c>
    </row>
    <row r="139" spans="1:13">
      <c r="A139" s="22">
        <v>134</v>
      </c>
      <c r="B139" s="4" t="s">
        <v>380</v>
      </c>
      <c r="C139" s="3" t="s">
        <v>86</v>
      </c>
      <c r="D139" s="3">
        <v>4.9000000000000002E-2</v>
      </c>
      <c r="E139" s="3">
        <v>1560</v>
      </c>
      <c r="F139" s="3">
        <v>10</v>
      </c>
      <c r="G139" s="34">
        <v>5</v>
      </c>
      <c r="H139" s="56">
        <f t="shared" ca="1" si="1"/>
        <v>4.9000000000000002E-2</v>
      </c>
      <c r="I139" s="59" t="s">
        <v>601</v>
      </c>
      <c r="L139" s="154">
        <v>9.8000000000000007</v>
      </c>
      <c r="M139" s="155">
        <v>2.38</v>
      </c>
    </row>
    <row r="140" spans="1:13">
      <c r="A140" s="22">
        <v>135</v>
      </c>
      <c r="B140" s="4" t="s">
        <v>381</v>
      </c>
      <c r="C140" s="3" t="s">
        <v>87</v>
      </c>
      <c r="D140" s="3">
        <v>5.5E-2</v>
      </c>
      <c r="E140" s="3">
        <v>1560</v>
      </c>
      <c r="F140" s="3">
        <v>10</v>
      </c>
      <c r="G140" s="34">
        <v>5</v>
      </c>
      <c r="H140" s="56">
        <f t="shared" ca="1" si="1"/>
        <v>5.5E-2</v>
      </c>
      <c r="I140" s="59" t="s">
        <v>601</v>
      </c>
      <c r="L140" s="156">
        <v>9.9</v>
      </c>
      <c r="M140" s="157">
        <v>2.39</v>
      </c>
    </row>
    <row r="141" spans="1:13">
      <c r="A141" s="22">
        <v>136</v>
      </c>
      <c r="B141" s="4" t="s">
        <v>382</v>
      </c>
      <c r="C141" s="3" t="s">
        <v>88</v>
      </c>
      <c r="D141" s="3">
        <v>5.6000000000000001E-2</v>
      </c>
      <c r="E141" s="3">
        <v>1450</v>
      </c>
      <c r="F141" s="3">
        <v>60</v>
      </c>
      <c r="G141" s="34">
        <v>60</v>
      </c>
      <c r="H141" s="56">
        <f t="shared" ca="1" si="1"/>
        <v>5.6000000000000001E-2</v>
      </c>
      <c r="I141" s="59" t="s">
        <v>602</v>
      </c>
      <c r="L141" s="154">
        <v>10</v>
      </c>
      <c r="M141" s="155">
        <v>2.4</v>
      </c>
    </row>
    <row r="142" spans="1:13">
      <c r="A142" s="22">
        <v>137</v>
      </c>
      <c r="B142" s="4" t="s">
        <v>383</v>
      </c>
      <c r="C142" s="3" t="s">
        <v>89</v>
      </c>
      <c r="D142" s="3">
        <v>0.05</v>
      </c>
      <c r="E142" s="3">
        <v>1450</v>
      </c>
      <c r="F142" s="3">
        <v>60</v>
      </c>
      <c r="G142" s="34">
        <v>60</v>
      </c>
      <c r="H142" s="56">
        <f t="shared" ca="1" si="1"/>
        <v>0.05</v>
      </c>
      <c r="I142" s="59" t="s">
        <v>602</v>
      </c>
      <c r="L142" s="156">
        <v>10.25</v>
      </c>
      <c r="M142" s="157">
        <v>2.42</v>
      </c>
    </row>
    <row r="143" spans="1:13">
      <c r="A143" s="22">
        <v>138</v>
      </c>
      <c r="B143" s="4" t="s">
        <v>384</v>
      </c>
      <c r="C143" s="3" t="s">
        <v>90</v>
      </c>
      <c r="D143" s="3">
        <v>4.7E-2</v>
      </c>
      <c r="E143" s="3">
        <v>1450</v>
      </c>
      <c r="F143" s="3">
        <v>60</v>
      </c>
      <c r="G143" s="34">
        <v>60</v>
      </c>
      <c r="H143" s="56">
        <f t="shared" ref="H143:H206" ca="1" si="2">OFFSET(B143,0,2,1,1)</f>
        <v>4.7E-2</v>
      </c>
      <c r="I143" s="59" t="s">
        <v>602</v>
      </c>
      <c r="L143" s="154">
        <v>10.5</v>
      </c>
      <c r="M143" s="155">
        <v>2.44</v>
      </c>
    </row>
    <row r="144" spans="1:13">
      <c r="A144" s="22">
        <v>139</v>
      </c>
      <c r="B144" s="4" t="s">
        <v>385</v>
      </c>
      <c r="C144" s="3" t="s">
        <v>91</v>
      </c>
      <c r="D144" s="3">
        <v>4.3999999999999997E-2</v>
      </c>
      <c r="E144" s="3">
        <v>1450</v>
      </c>
      <c r="F144" s="3">
        <v>60</v>
      </c>
      <c r="G144" s="34">
        <v>60</v>
      </c>
      <c r="H144" s="56">
        <f t="shared" ca="1" si="2"/>
        <v>4.3999999999999997E-2</v>
      </c>
      <c r="I144" s="59" t="s">
        <v>602</v>
      </c>
      <c r="L144" s="156">
        <v>10.75</v>
      </c>
      <c r="M144" s="157">
        <v>2.46</v>
      </c>
    </row>
    <row r="145" spans="1:13">
      <c r="A145" s="22">
        <v>140</v>
      </c>
      <c r="B145" s="4" t="s">
        <v>388</v>
      </c>
      <c r="C145" s="3" t="s">
        <v>92</v>
      </c>
      <c r="D145" s="3">
        <v>4.2000000000000003E-2</v>
      </c>
      <c r="E145" s="3">
        <v>1450</v>
      </c>
      <c r="F145" s="3">
        <v>60</v>
      </c>
      <c r="G145" s="34">
        <v>60</v>
      </c>
      <c r="H145" s="56">
        <f t="shared" ca="1" si="2"/>
        <v>4.2000000000000003E-2</v>
      </c>
      <c r="I145" s="59" t="s">
        <v>602</v>
      </c>
      <c r="L145" s="154">
        <v>11</v>
      </c>
      <c r="M145" s="155">
        <v>2.48</v>
      </c>
    </row>
    <row r="146" spans="1:13">
      <c r="A146" s="22">
        <v>141</v>
      </c>
      <c r="B146" s="4" t="s">
        <v>389</v>
      </c>
      <c r="C146" s="3" t="s">
        <v>93</v>
      </c>
      <c r="D146" s="3">
        <v>0.04</v>
      </c>
      <c r="E146" s="3">
        <v>1450</v>
      </c>
      <c r="F146" s="3">
        <v>60</v>
      </c>
      <c r="G146" s="34">
        <v>60</v>
      </c>
      <c r="H146" s="56">
        <f t="shared" ca="1" si="2"/>
        <v>0.04</v>
      </c>
      <c r="I146" s="59" t="s">
        <v>602</v>
      </c>
      <c r="L146" s="156">
        <v>11.25</v>
      </c>
      <c r="M146" s="157">
        <v>2.5</v>
      </c>
    </row>
    <row r="147" spans="1:13">
      <c r="A147" s="22">
        <v>142</v>
      </c>
      <c r="B147" s="4" t="s">
        <v>386</v>
      </c>
      <c r="C147" s="3" t="s">
        <v>94</v>
      </c>
      <c r="D147" s="3">
        <v>3.9E-2</v>
      </c>
      <c r="E147" s="3">
        <v>1450</v>
      </c>
      <c r="F147" s="3">
        <v>60</v>
      </c>
      <c r="G147" s="34">
        <v>60</v>
      </c>
      <c r="H147" s="56">
        <f t="shared" ca="1" si="2"/>
        <v>3.9E-2</v>
      </c>
      <c r="I147" s="59" t="s">
        <v>602</v>
      </c>
      <c r="L147" s="154">
        <v>11.5</v>
      </c>
      <c r="M147" s="155">
        <v>2.52</v>
      </c>
    </row>
    <row r="148" spans="1:13">
      <c r="A148" s="22">
        <v>143</v>
      </c>
      <c r="B148" s="4" t="s">
        <v>387</v>
      </c>
      <c r="C148" s="3" t="s">
        <v>95</v>
      </c>
      <c r="D148" s="3">
        <v>3.7999999999999999E-2</v>
      </c>
      <c r="E148" s="3">
        <v>1450</v>
      </c>
      <c r="F148" s="3">
        <v>60</v>
      </c>
      <c r="G148" s="34">
        <v>60</v>
      </c>
      <c r="H148" s="56">
        <f t="shared" ca="1" si="2"/>
        <v>3.7999999999999999E-2</v>
      </c>
      <c r="I148" s="59" t="s">
        <v>602</v>
      </c>
      <c r="L148" s="156">
        <v>11.75</v>
      </c>
      <c r="M148" s="157">
        <v>2.54</v>
      </c>
    </row>
    <row r="149" spans="1:13">
      <c r="A149" s="22">
        <v>144</v>
      </c>
      <c r="B149" s="4" t="s">
        <v>489</v>
      </c>
      <c r="C149" s="3" t="s">
        <v>96</v>
      </c>
      <c r="D149" s="3">
        <v>4.1000000000000002E-2</v>
      </c>
      <c r="E149" s="3">
        <v>1450</v>
      </c>
      <c r="F149" s="3">
        <v>150</v>
      </c>
      <c r="G149" s="34">
        <v>150</v>
      </c>
      <c r="H149" s="56">
        <f t="shared" ca="1" si="2"/>
        <v>4.1000000000000002E-2</v>
      </c>
      <c r="I149" s="59" t="s">
        <v>603</v>
      </c>
      <c r="L149" s="154">
        <v>12</v>
      </c>
      <c r="M149" s="155">
        <v>2.56</v>
      </c>
    </row>
    <row r="150" spans="1:13">
      <c r="A150" s="22">
        <v>145</v>
      </c>
      <c r="B150" s="4" t="s">
        <v>490</v>
      </c>
      <c r="C150" s="3" t="s">
        <v>96</v>
      </c>
      <c r="D150" s="3">
        <v>4.5999999999999999E-2</v>
      </c>
      <c r="E150" s="3">
        <v>1450</v>
      </c>
      <c r="F150" s="3">
        <v>150</v>
      </c>
      <c r="G150" s="34">
        <v>150</v>
      </c>
      <c r="H150" s="56">
        <f t="shared" ca="1" si="2"/>
        <v>4.5999999999999999E-2</v>
      </c>
      <c r="I150" s="59" t="s">
        <v>603</v>
      </c>
      <c r="L150" s="156">
        <v>12.25</v>
      </c>
      <c r="M150" s="157">
        <v>2.58</v>
      </c>
    </row>
    <row r="151" spans="1:13">
      <c r="A151" s="22">
        <v>146</v>
      </c>
      <c r="B151" s="4" t="s">
        <v>491</v>
      </c>
      <c r="C151" s="3" t="s">
        <v>97</v>
      </c>
      <c r="D151" s="3">
        <v>3.5000000000000003E-2</v>
      </c>
      <c r="E151" s="3">
        <v>1450</v>
      </c>
      <c r="F151" s="3">
        <v>150</v>
      </c>
      <c r="G151" s="34">
        <v>150</v>
      </c>
      <c r="H151" s="56">
        <f t="shared" ca="1" si="2"/>
        <v>3.5000000000000003E-2</v>
      </c>
      <c r="I151" s="59" t="s">
        <v>604</v>
      </c>
      <c r="L151" s="154">
        <v>12.5</v>
      </c>
      <c r="M151" s="155">
        <v>2.6</v>
      </c>
    </row>
    <row r="152" spans="1:13">
      <c r="A152" s="22">
        <v>147</v>
      </c>
      <c r="B152" s="4" t="s">
        <v>492</v>
      </c>
      <c r="C152" s="3" t="s">
        <v>97</v>
      </c>
      <c r="D152" s="3">
        <v>3.3000000000000002E-2</v>
      </c>
      <c r="E152" s="3">
        <v>1450</v>
      </c>
      <c r="F152" s="3">
        <v>150</v>
      </c>
      <c r="G152" s="34">
        <v>150</v>
      </c>
      <c r="H152" s="56">
        <f t="shared" ca="1" si="2"/>
        <v>3.3000000000000002E-2</v>
      </c>
      <c r="I152" s="59" t="s">
        <v>605</v>
      </c>
      <c r="L152" s="156">
        <v>12.75</v>
      </c>
      <c r="M152" s="157">
        <v>2.62</v>
      </c>
    </row>
    <row r="153" spans="1:13">
      <c r="A153" s="22">
        <v>148</v>
      </c>
      <c r="B153" s="4" t="s">
        <v>493</v>
      </c>
      <c r="C153" s="3" t="s">
        <v>97</v>
      </c>
      <c r="D153" s="3">
        <v>3.1E-2</v>
      </c>
      <c r="E153" s="3">
        <v>1450</v>
      </c>
      <c r="F153" s="3">
        <v>150</v>
      </c>
      <c r="G153" s="34">
        <v>150</v>
      </c>
      <c r="H153" s="56">
        <f t="shared" ca="1" si="2"/>
        <v>3.1E-2</v>
      </c>
      <c r="I153" s="59" t="s">
        <v>605</v>
      </c>
      <c r="L153" s="154">
        <v>13</v>
      </c>
      <c r="M153" s="155">
        <v>2.64</v>
      </c>
    </row>
    <row r="154" spans="1:13">
      <c r="A154" s="22">
        <v>149</v>
      </c>
      <c r="B154" s="4" t="s">
        <v>494</v>
      </c>
      <c r="C154" s="3" t="s">
        <v>254</v>
      </c>
      <c r="D154" s="3">
        <v>3.9E-2</v>
      </c>
      <c r="E154" s="3">
        <v>1450</v>
      </c>
      <c r="F154" s="3">
        <v>150</v>
      </c>
      <c r="G154" s="34">
        <v>150</v>
      </c>
      <c r="H154" s="56">
        <f t="shared" ca="1" si="2"/>
        <v>3.9E-2</v>
      </c>
      <c r="I154" s="59" t="s">
        <v>606</v>
      </c>
      <c r="L154" s="156">
        <v>13.25</v>
      </c>
      <c r="M154" s="157">
        <v>2.6549999999999998</v>
      </c>
    </row>
    <row r="155" spans="1:13">
      <c r="A155" s="22">
        <v>150</v>
      </c>
      <c r="B155" s="4" t="s">
        <v>495</v>
      </c>
      <c r="C155" s="3" t="s">
        <v>254</v>
      </c>
      <c r="D155" s="3">
        <v>4.3999999999999997E-2</v>
      </c>
      <c r="E155" s="3">
        <v>1450</v>
      </c>
      <c r="F155" s="3">
        <v>150</v>
      </c>
      <c r="G155" s="34">
        <v>150</v>
      </c>
      <c r="H155" s="56">
        <f t="shared" ca="1" si="2"/>
        <v>4.3999999999999997E-2</v>
      </c>
      <c r="I155" s="59" t="s">
        <v>606</v>
      </c>
      <c r="L155" s="154">
        <v>13.5</v>
      </c>
      <c r="M155" s="155">
        <v>2.67</v>
      </c>
    </row>
    <row r="156" spans="1:13">
      <c r="A156" s="22">
        <v>151</v>
      </c>
      <c r="B156" s="4" t="s">
        <v>496</v>
      </c>
      <c r="C156" s="3" t="s">
        <v>255</v>
      </c>
      <c r="D156" s="3">
        <v>0.05</v>
      </c>
      <c r="E156" s="3">
        <v>1450</v>
      </c>
      <c r="F156" s="3">
        <v>150</v>
      </c>
      <c r="G156" s="34">
        <v>150</v>
      </c>
      <c r="H156" s="56">
        <f t="shared" ca="1" si="2"/>
        <v>0.05</v>
      </c>
      <c r="I156" s="59" t="s">
        <v>607</v>
      </c>
      <c r="L156" s="156">
        <v>13.75</v>
      </c>
      <c r="M156" s="157">
        <v>2.6850000000000001</v>
      </c>
    </row>
    <row r="157" spans="1:13">
      <c r="A157" s="22">
        <v>152</v>
      </c>
      <c r="B157" s="15" t="s">
        <v>256</v>
      </c>
      <c r="C157" s="3" t="s">
        <v>98</v>
      </c>
      <c r="D157" s="3">
        <v>3.1E-2</v>
      </c>
      <c r="E157" s="3"/>
      <c r="F157" s="3"/>
      <c r="G157" s="34"/>
      <c r="H157" s="56">
        <f t="shared" ca="1" si="2"/>
        <v>3.1E-2</v>
      </c>
      <c r="I157" s="59" t="s">
        <v>608</v>
      </c>
      <c r="L157" s="154">
        <v>14</v>
      </c>
      <c r="M157" s="155">
        <v>2.71</v>
      </c>
    </row>
    <row r="158" spans="1:13">
      <c r="A158" s="22">
        <v>153</v>
      </c>
      <c r="B158" s="15" t="s">
        <v>257</v>
      </c>
      <c r="C158" s="3" t="s">
        <v>99</v>
      </c>
      <c r="D158" s="3">
        <v>3.4000000000000002E-2</v>
      </c>
      <c r="E158" s="3"/>
      <c r="F158" s="3"/>
      <c r="G158" s="34"/>
      <c r="H158" s="56">
        <f t="shared" ca="1" si="2"/>
        <v>3.4000000000000002E-2</v>
      </c>
      <c r="I158" s="59" t="s">
        <v>608</v>
      </c>
      <c r="L158" s="156">
        <v>14.25</v>
      </c>
      <c r="M158" s="157">
        <v>2.7250000000000001</v>
      </c>
    </row>
    <row r="159" spans="1:13">
      <c r="A159" s="22">
        <v>154</v>
      </c>
      <c r="B159" s="11" t="s">
        <v>433</v>
      </c>
      <c r="C159" s="3" t="s">
        <v>100</v>
      </c>
      <c r="D159" s="3">
        <v>3.5000000000000003E-2</v>
      </c>
      <c r="E159" s="3">
        <v>1400</v>
      </c>
      <c r="F159" s="3">
        <v>60</v>
      </c>
      <c r="G159" s="34">
        <v>60</v>
      </c>
      <c r="H159" s="56">
        <f t="shared" ca="1" si="2"/>
        <v>3.5000000000000003E-2</v>
      </c>
      <c r="I159" s="59" t="s">
        <v>609</v>
      </c>
      <c r="L159" s="154">
        <v>14.5</v>
      </c>
      <c r="M159" s="155">
        <v>2.74</v>
      </c>
    </row>
    <row r="160" spans="1:13">
      <c r="A160" s="22">
        <v>155</v>
      </c>
      <c r="B160" s="11" t="s">
        <v>432</v>
      </c>
      <c r="C160" s="3" t="s">
        <v>100</v>
      </c>
      <c r="D160" s="3">
        <v>0.03</v>
      </c>
      <c r="E160" s="3">
        <v>1400</v>
      </c>
      <c r="F160" s="3">
        <v>60</v>
      </c>
      <c r="G160" s="34">
        <v>60</v>
      </c>
      <c r="H160" s="56">
        <f t="shared" ca="1" si="2"/>
        <v>0.03</v>
      </c>
      <c r="I160" s="59" t="s">
        <v>609</v>
      </c>
      <c r="L160" s="156">
        <v>14.75</v>
      </c>
      <c r="M160" s="157">
        <v>2.7549999999999999</v>
      </c>
    </row>
    <row r="161" spans="1:16">
      <c r="A161" s="22">
        <v>156</v>
      </c>
      <c r="B161" s="17" t="s">
        <v>258</v>
      </c>
      <c r="C161" s="3" t="s">
        <v>259</v>
      </c>
      <c r="D161" s="3">
        <v>4.1000000000000002E-2</v>
      </c>
      <c r="E161" s="3">
        <v>1400</v>
      </c>
      <c r="F161" s="3">
        <v>60</v>
      </c>
      <c r="G161" s="34">
        <v>60</v>
      </c>
      <c r="H161" s="56">
        <f t="shared" ca="1" si="2"/>
        <v>4.1000000000000002E-2</v>
      </c>
      <c r="I161" s="59" t="s">
        <v>610</v>
      </c>
      <c r="L161" s="154">
        <v>15</v>
      </c>
      <c r="M161" s="155">
        <v>2.77</v>
      </c>
    </row>
    <row r="162" spans="1:16">
      <c r="A162" s="22">
        <v>157</v>
      </c>
      <c r="B162" s="18" t="s">
        <v>260</v>
      </c>
      <c r="C162" s="3" t="s">
        <v>101</v>
      </c>
      <c r="D162" s="3">
        <v>3.2000000000000001E-2</v>
      </c>
      <c r="E162" s="3">
        <v>1400</v>
      </c>
      <c r="F162" s="3">
        <v>60</v>
      </c>
      <c r="G162" s="34">
        <v>60</v>
      </c>
      <c r="H162" s="56">
        <f t="shared" ca="1" si="2"/>
        <v>3.2000000000000001E-2</v>
      </c>
      <c r="I162" s="59" t="s">
        <v>611</v>
      </c>
      <c r="L162" s="156">
        <v>15.25</v>
      </c>
      <c r="M162" s="157">
        <v>2.7850000000000001</v>
      </c>
    </row>
    <row r="163" spans="1:16">
      <c r="A163" s="22">
        <v>158</v>
      </c>
      <c r="B163" s="18" t="s">
        <v>261</v>
      </c>
      <c r="C163" s="3" t="s">
        <v>101</v>
      </c>
      <c r="D163" s="3">
        <v>3.5000000000000003E-2</v>
      </c>
      <c r="E163" s="3">
        <v>1400</v>
      </c>
      <c r="F163" s="3">
        <v>60</v>
      </c>
      <c r="G163" s="34">
        <v>60</v>
      </c>
      <c r="H163" s="56">
        <f t="shared" ca="1" si="2"/>
        <v>3.5000000000000003E-2</v>
      </c>
      <c r="I163" s="59" t="s">
        <v>611</v>
      </c>
      <c r="L163" s="154">
        <v>15.5</v>
      </c>
      <c r="M163" s="155">
        <v>2.8</v>
      </c>
    </row>
    <row r="164" spans="1:16">
      <c r="A164" s="22">
        <v>159</v>
      </c>
      <c r="B164" s="18" t="s">
        <v>262</v>
      </c>
      <c r="C164" s="3" t="s">
        <v>263</v>
      </c>
      <c r="D164" s="3">
        <v>3.5000000000000003E-2</v>
      </c>
      <c r="E164" s="3">
        <v>1400</v>
      </c>
      <c r="F164" s="3">
        <v>60</v>
      </c>
      <c r="G164" s="34">
        <v>60</v>
      </c>
      <c r="H164" s="56">
        <f t="shared" ca="1" si="2"/>
        <v>3.5000000000000003E-2</v>
      </c>
      <c r="I164" s="59" t="s">
        <v>612</v>
      </c>
      <c r="L164" s="156">
        <v>15.75</v>
      </c>
      <c r="M164" s="157">
        <v>2.8149999999999999</v>
      </c>
    </row>
    <row r="165" spans="1:16">
      <c r="A165" s="22">
        <v>160</v>
      </c>
      <c r="B165" s="18" t="s">
        <v>264</v>
      </c>
      <c r="C165" s="3" t="s">
        <v>265</v>
      </c>
      <c r="D165" s="3">
        <v>0.04</v>
      </c>
      <c r="E165" s="3">
        <v>1400</v>
      </c>
      <c r="F165" s="3">
        <v>60</v>
      </c>
      <c r="G165" s="34">
        <v>60</v>
      </c>
      <c r="H165" s="56">
        <f t="shared" ca="1" si="2"/>
        <v>0.04</v>
      </c>
      <c r="I165" s="59" t="s">
        <v>613</v>
      </c>
      <c r="L165" s="154">
        <v>16</v>
      </c>
      <c r="M165" s="155">
        <v>2.83</v>
      </c>
    </row>
    <row r="166" spans="1:16">
      <c r="A166" s="22">
        <v>161</v>
      </c>
      <c r="B166" s="19" t="s">
        <v>266</v>
      </c>
      <c r="C166" s="3" t="s">
        <v>102</v>
      </c>
      <c r="D166" s="3">
        <v>0.03</v>
      </c>
      <c r="E166" s="3">
        <v>1400</v>
      </c>
      <c r="F166" s="3">
        <v>60</v>
      </c>
      <c r="G166" s="34">
        <v>60</v>
      </c>
      <c r="H166" s="56">
        <f t="shared" ca="1" si="2"/>
        <v>0.03</v>
      </c>
      <c r="I166" s="59" t="s">
        <v>614</v>
      </c>
      <c r="L166" s="156">
        <v>16.25</v>
      </c>
      <c r="M166" s="157">
        <v>2.8450000000000002</v>
      </c>
    </row>
    <row r="167" spans="1:16">
      <c r="A167" s="22">
        <v>162</v>
      </c>
      <c r="B167" s="19" t="s">
        <v>267</v>
      </c>
      <c r="C167" s="3" t="s">
        <v>103</v>
      </c>
      <c r="D167" s="3">
        <v>0.03</v>
      </c>
      <c r="E167" s="3">
        <v>1400</v>
      </c>
      <c r="F167" s="3">
        <v>60</v>
      </c>
      <c r="G167" s="34">
        <v>60</v>
      </c>
      <c r="H167" s="56">
        <f t="shared" ca="1" si="2"/>
        <v>0.03</v>
      </c>
      <c r="I167" s="59" t="s">
        <v>614</v>
      </c>
      <c r="L167" s="154">
        <v>16.5</v>
      </c>
      <c r="M167" s="155">
        <v>2.86</v>
      </c>
    </row>
    <row r="168" spans="1:16">
      <c r="A168" s="22">
        <v>163</v>
      </c>
      <c r="B168" s="19" t="s">
        <v>268</v>
      </c>
      <c r="C168" s="3" t="s">
        <v>104</v>
      </c>
      <c r="D168" s="3">
        <v>3.5000000000000003E-2</v>
      </c>
      <c r="E168" s="3">
        <v>1400</v>
      </c>
      <c r="F168" s="3">
        <v>60</v>
      </c>
      <c r="G168" s="34">
        <v>60</v>
      </c>
      <c r="H168" s="56">
        <f t="shared" ca="1" si="2"/>
        <v>3.5000000000000003E-2</v>
      </c>
      <c r="I168" s="59" t="s">
        <v>614</v>
      </c>
      <c r="L168" s="156">
        <v>16.75</v>
      </c>
      <c r="M168" s="157">
        <v>2.875</v>
      </c>
    </row>
    <row r="169" spans="1:16">
      <c r="A169" s="22">
        <v>164</v>
      </c>
      <c r="B169" s="19" t="s">
        <v>269</v>
      </c>
      <c r="C169" s="3" t="s">
        <v>105</v>
      </c>
      <c r="D169" s="3">
        <v>3.5000000000000003E-2</v>
      </c>
      <c r="E169" s="3">
        <v>1400</v>
      </c>
      <c r="F169" s="3">
        <v>60</v>
      </c>
      <c r="G169" s="34">
        <v>60</v>
      </c>
      <c r="H169" s="56">
        <f t="shared" ca="1" si="2"/>
        <v>3.5000000000000003E-2</v>
      </c>
      <c r="I169" s="59" t="s">
        <v>614</v>
      </c>
      <c r="L169" s="154">
        <v>17</v>
      </c>
      <c r="M169" s="155">
        <v>2.89</v>
      </c>
    </row>
    <row r="170" spans="1:16">
      <c r="A170" s="22">
        <v>165</v>
      </c>
      <c r="B170" s="19" t="s">
        <v>270</v>
      </c>
      <c r="C170" s="3" t="s">
        <v>106</v>
      </c>
      <c r="D170" s="3">
        <v>0.04</v>
      </c>
      <c r="E170" s="3">
        <v>1400</v>
      </c>
      <c r="F170" s="3">
        <v>60</v>
      </c>
      <c r="G170" s="34">
        <v>60</v>
      </c>
      <c r="H170" s="56">
        <f t="shared" ca="1" si="2"/>
        <v>0.04</v>
      </c>
      <c r="I170" s="59" t="s">
        <v>614</v>
      </c>
      <c r="L170" s="156">
        <v>17.25</v>
      </c>
      <c r="M170" s="157">
        <v>2.9049999999999998</v>
      </c>
    </row>
    <row r="171" spans="1:16">
      <c r="A171" s="22">
        <v>166</v>
      </c>
      <c r="B171" s="19" t="s">
        <v>271</v>
      </c>
      <c r="C171" s="3" t="s">
        <v>107</v>
      </c>
      <c r="D171" s="3">
        <v>4.4999999999999998E-2</v>
      </c>
      <c r="E171" s="3">
        <v>1400</v>
      </c>
      <c r="F171" s="3">
        <v>60</v>
      </c>
      <c r="G171" s="34">
        <v>60</v>
      </c>
      <c r="H171" s="56">
        <f t="shared" ca="1" si="2"/>
        <v>4.4999999999999998E-2</v>
      </c>
      <c r="I171" s="59" t="s">
        <v>614</v>
      </c>
      <c r="L171" s="154">
        <v>17.5</v>
      </c>
      <c r="M171" s="155">
        <v>2.92</v>
      </c>
    </row>
    <row r="172" spans="1:16">
      <c r="A172" s="22">
        <v>167</v>
      </c>
      <c r="B172" s="19" t="s">
        <v>272</v>
      </c>
      <c r="C172" s="3" t="s">
        <v>108</v>
      </c>
      <c r="D172" s="3">
        <v>0.03</v>
      </c>
      <c r="E172" s="3">
        <v>1400</v>
      </c>
      <c r="F172" s="3">
        <v>60</v>
      </c>
      <c r="G172" s="34">
        <v>60</v>
      </c>
      <c r="H172" s="56">
        <f t="shared" ca="1" si="2"/>
        <v>0.03</v>
      </c>
      <c r="I172" s="59" t="s">
        <v>615</v>
      </c>
      <c r="L172" s="156">
        <v>17.75</v>
      </c>
      <c r="M172" s="157">
        <v>2.93</v>
      </c>
    </row>
    <row r="173" spans="1:16">
      <c r="A173" s="22">
        <v>168</v>
      </c>
      <c r="B173" s="19" t="s">
        <v>273</v>
      </c>
      <c r="C173" s="3" t="s">
        <v>109</v>
      </c>
      <c r="D173" s="3">
        <v>0.03</v>
      </c>
      <c r="E173" s="3">
        <v>1400</v>
      </c>
      <c r="F173" s="3">
        <v>60</v>
      </c>
      <c r="G173" s="34">
        <v>60</v>
      </c>
      <c r="H173" s="56">
        <f t="shared" ca="1" si="2"/>
        <v>0.03</v>
      </c>
      <c r="I173" s="59" t="s">
        <v>615</v>
      </c>
      <c r="L173" s="154">
        <v>18</v>
      </c>
      <c r="M173" s="155">
        <v>2.94</v>
      </c>
    </row>
    <row r="174" spans="1:16">
      <c r="A174" s="22">
        <v>169</v>
      </c>
      <c r="B174" s="19" t="s">
        <v>274</v>
      </c>
      <c r="C174" s="3" t="s">
        <v>110</v>
      </c>
      <c r="D174" s="3">
        <v>3.5000000000000003E-2</v>
      </c>
      <c r="E174" s="3">
        <v>1400</v>
      </c>
      <c r="F174" s="3">
        <v>60</v>
      </c>
      <c r="G174" s="34">
        <v>60</v>
      </c>
      <c r="H174" s="56">
        <f t="shared" ca="1" si="2"/>
        <v>3.5000000000000003E-2</v>
      </c>
      <c r="I174" s="59" t="s">
        <v>615</v>
      </c>
      <c r="L174" s="156">
        <v>18.25</v>
      </c>
      <c r="M174" s="157">
        <v>2.9550000000000001</v>
      </c>
      <c r="O174" s="30"/>
      <c r="P174" s="30"/>
    </row>
    <row r="175" spans="1:16">
      <c r="A175" s="22">
        <v>170</v>
      </c>
      <c r="B175" s="19" t="s">
        <v>275</v>
      </c>
      <c r="C175" s="3" t="s">
        <v>111</v>
      </c>
      <c r="D175" s="3">
        <v>3.5000000000000003E-2</v>
      </c>
      <c r="E175" s="3">
        <v>1400</v>
      </c>
      <c r="F175" s="3">
        <v>60</v>
      </c>
      <c r="G175" s="34">
        <v>60</v>
      </c>
      <c r="H175" s="56">
        <f t="shared" ca="1" si="2"/>
        <v>3.5000000000000003E-2</v>
      </c>
      <c r="I175" s="59" t="s">
        <v>615</v>
      </c>
      <c r="L175" s="154">
        <v>18.5</v>
      </c>
      <c r="M175" s="155">
        <v>2.97</v>
      </c>
      <c r="O175" s="30"/>
      <c r="P175" s="30"/>
    </row>
    <row r="176" spans="1:16">
      <c r="A176" s="22">
        <v>171</v>
      </c>
      <c r="B176" s="19" t="s">
        <v>276</v>
      </c>
      <c r="C176" s="3" t="s">
        <v>112</v>
      </c>
      <c r="D176" s="3">
        <v>3.5000000000000003E-2</v>
      </c>
      <c r="E176" s="3">
        <v>1400</v>
      </c>
      <c r="F176" s="3">
        <v>60</v>
      </c>
      <c r="G176" s="34">
        <v>60</v>
      </c>
      <c r="H176" s="56">
        <f t="shared" ca="1" si="2"/>
        <v>3.5000000000000003E-2</v>
      </c>
      <c r="I176" s="59" t="s">
        <v>615</v>
      </c>
      <c r="L176" s="156">
        <v>18.75</v>
      </c>
      <c r="M176" s="157">
        <v>2.9849999999999999</v>
      </c>
      <c r="O176" s="30"/>
      <c r="P176" s="30"/>
    </row>
    <row r="177" spans="1:16">
      <c r="A177" s="22">
        <v>172</v>
      </c>
      <c r="B177" s="19" t="s">
        <v>277</v>
      </c>
      <c r="C177" s="3" t="s">
        <v>113</v>
      </c>
      <c r="D177" s="3">
        <v>0.04</v>
      </c>
      <c r="E177" s="3">
        <v>1400</v>
      </c>
      <c r="F177" s="3">
        <v>60</v>
      </c>
      <c r="G177" s="34">
        <v>60</v>
      </c>
      <c r="H177" s="56">
        <f t="shared" ca="1" si="2"/>
        <v>0.04</v>
      </c>
      <c r="I177" s="59" t="s">
        <v>615</v>
      </c>
      <c r="L177" s="154">
        <v>19</v>
      </c>
      <c r="M177" s="155">
        <v>3</v>
      </c>
      <c r="O177" s="30"/>
      <c r="P177" s="30"/>
    </row>
    <row r="178" spans="1:16">
      <c r="A178" s="22">
        <v>173</v>
      </c>
      <c r="B178" s="19" t="s">
        <v>278</v>
      </c>
      <c r="C178" s="3" t="s">
        <v>114</v>
      </c>
      <c r="D178" s="3">
        <v>0.04</v>
      </c>
      <c r="E178" s="3">
        <v>1400</v>
      </c>
      <c r="F178" s="3">
        <v>60</v>
      </c>
      <c r="G178" s="34">
        <v>60</v>
      </c>
      <c r="H178" s="56">
        <f t="shared" ca="1" si="2"/>
        <v>0.04</v>
      </c>
      <c r="I178" s="59" t="s">
        <v>615</v>
      </c>
      <c r="L178" s="156">
        <v>19.25</v>
      </c>
      <c r="M178" s="157">
        <v>3.01</v>
      </c>
      <c r="O178" s="30"/>
      <c r="P178" s="30"/>
    </row>
    <row r="179" spans="1:16">
      <c r="A179" s="22">
        <v>174</v>
      </c>
      <c r="B179" s="19" t="s">
        <v>279</v>
      </c>
      <c r="C179" s="3" t="s">
        <v>115</v>
      </c>
      <c r="D179" s="3">
        <v>4.4999999999999998E-2</v>
      </c>
      <c r="E179" s="3">
        <v>1400</v>
      </c>
      <c r="F179" s="3">
        <v>60</v>
      </c>
      <c r="G179" s="34">
        <v>60</v>
      </c>
      <c r="H179" s="56">
        <f t="shared" ca="1" si="2"/>
        <v>4.4999999999999998E-2</v>
      </c>
      <c r="I179" s="59" t="s">
        <v>615</v>
      </c>
      <c r="L179" s="154">
        <v>19.5</v>
      </c>
      <c r="M179" s="155">
        <v>3.02</v>
      </c>
      <c r="O179" s="30"/>
      <c r="P179" s="30"/>
    </row>
    <row r="180" spans="1:16">
      <c r="A180" s="22">
        <v>175</v>
      </c>
      <c r="B180" s="20" t="s">
        <v>280</v>
      </c>
      <c r="C180" s="3" t="s">
        <v>281</v>
      </c>
      <c r="D180" s="3">
        <v>0.03</v>
      </c>
      <c r="E180" s="3">
        <v>1400</v>
      </c>
      <c r="F180" s="3">
        <v>60</v>
      </c>
      <c r="G180" s="34">
        <v>60</v>
      </c>
      <c r="H180" s="56">
        <f t="shared" ca="1" si="2"/>
        <v>0.03</v>
      </c>
      <c r="I180" s="59" t="s">
        <v>616</v>
      </c>
      <c r="L180" s="156">
        <v>19.75</v>
      </c>
      <c r="M180" s="157">
        <v>3.03</v>
      </c>
      <c r="O180" s="30"/>
      <c r="P180" s="30"/>
    </row>
    <row r="181" spans="1:16">
      <c r="A181" s="22">
        <v>176</v>
      </c>
      <c r="B181" s="20" t="s">
        <v>282</v>
      </c>
      <c r="C181" s="3" t="s">
        <v>283</v>
      </c>
      <c r="D181" s="3">
        <v>0.05</v>
      </c>
      <c r="E181" s="3">
        <v>1400</v>
      </c>
      <c r="F181" s="3">
        <v>60</v>
      </c>
      <c r="G181" s="34">
        <v>60</v>
      </c>
      <c r="H181" s="56">
        <f t="shared" ca="1" si="2"/>
        <v>0.05</v>
      </c>
      <c r="I181" s="59" t="s">
        <v>617</v>
      </c>
      <c r="L181" s="154">
        <v>20</v>
      </c>
      <c r="M181" s="155">
        <v>3.04</v>
      </c>
      <c r="O181" s="30"/>
      <c r="P181" s="30"/>
    </row>
    <row r="182" spans="1:16">
      <c r="A182" s="22">
        <v>177</v>
      </c>
      <c r="B182" s="19" t="s">
        <v>284</v>
      </c>
      <c r="C182" s="3" t="s">
        <v>285</v>
      </c>
      <c r="D182" s="3">
        <v>0.03</v>
      </c>
      <c r="E182" s="3">
        <v>1400</v>
      </c>
      <c r="F182" s="3">
        <v>50</v>
      </c>
      <c r="G182" s="34">
        <v>50</v>
      </c>
      <c r="H182" s="56">
        <f t="shared" ca="1" si="2"/>
        <v>0.03</v>
      </c>
      <c r="I182" s="59" t="s">
        <v>618</v>
      </c>
      <c r="L182" s="156">
        <v>20.25</v>
      </c>
      <c r="M182" s="157">
        <v>3.0550000000000002</v>
      </c>
      <c r="O182" s="30"/>
      <c r="P182" s="30"/>
    </row>
    <row r="183" spans="1:16">
      <c r="A183" s="22">
        <v>178</v>
      </c>
      <c r="B183" s="20" t="s">
        <v>286</v>
      </c>
      <c r="C183" s="3" t="s">
        <v>287</v>
      </c>
      <c r="D183" s="3">
        <v>0.05</v>
      </c>
      <c r="E183" s="3">
        <v>1400</v>
      </c>
      <c r="F183" s="3">
        <v>50</v>
      </c>
      <c r="G183" s="34">
        <v>50</v>
      </c>
      <c r="H183" s="56">
        <f t="shared" ca="1" si="2"/>
        <v>0.05</v>
      </c>
      <c r="I183" s="59" t="s">
        <v>619</v>
      </c>
      <c r="L183" s="154">
        <v>20.5</v>
      </c>
      <c r="M183" s="155">
        <v>3.07</v>
      </c>
      <c r="O183" s="30"/>
      <c r="P183" s="30"/>
    </row>
    <row r="184" spans="1:16">
      <c r="A184" s="22">
        <v>179</v>
      </c>
      <c r="B184" s="4" t="s">
        <v>288</v>
      </c>
      <c r="C184" s="3" t="s">
        <v>289</v>
      </c>
      <c r="D184" s="3">
        <v>6.5000000000000002E-2</v>
      </c>
      <c r="E184" s="3"/>
      <c r="F184" s="3"/>
      <c r="G184" s="34"/>
      <c r="H184" s="56">
        <f t="shared" ca="1" si="2"/>
        <v>6.5000000000000002E-2</v>
      </c>
      <c r="I184" s="59" t="s">
        <v>620</v>
      </c>
      <c r="L184" s="156">
        <v>20.75</v>
      </c>
      <c r="M184" s="157">
        <v>3.085</v>
      </c>
      <c r="O184" s="30"/>
      <c r="P184" s="30"/>
    </row>
    <row r="185" spans="1:16">
      <c r="A185" s="22">
        <v>180</v>
      </c>
      <c r="B185" s="13" t="s">
        <v>414</v>
      </c>
      <c r="C185" s="3" t="s">
        <v>116</v>
      </c>
      <c r="D185" s="3">
        <v>6.2E-2</v>
      </c>
      <c r="E185" s="3">
        <v>900</v>
      </c>
      <c r="F185" s="3">
        <v>5</v>
      </c>
      <c r="G185" s="34">
        <v>5</v>
      </c>
      <c r="H185" s="56">
        <f t="shared" ca="1" si="2"/>
        <v>6.2E-2</v>
      </c>
      <c r="I185" s="59" t="s">
        <v>621</v>
      </c>
      <c r="L185" s="154">
        <v>21</v>
      </c>
      <c r="M185" s="155">
        <v>3.09</v>
      </c>
      <c r="O185" s="30"/>
      <c r="P185" s="30"/>
    </row>
    <row r="186" spans="1:16">
      <c r="A186" s="22">
        <v>181</v>
      </c>
      <c r="B186" s="9" t="s">
        <v>413</v>
      </c>
      <c r="C186" s="3" t="s">
        <v>117</v>
      </c>
      <c r="D186" s="3">
        <v>0.06</v>
      </c>
      <c r="E186" s="3">
        <v>900</v>
      </c>
      <c r="F186" s="3">
        <v>5</v>
      </c>
      <c r="G186" s="34">
        <v>5</v>
      </c>
      <c r="H186" s="56">
        <f t="shared" ca="1" si="2"/>
        <v>0.06</v>
      </c>
      <c r="I186" s="59" t="s">
        <v>621</v>
      </c>
      <c r="L186" s="156">
        <v>21.25</v>
      </c>
      <c r="M186" s="157">
        <v>3.1</v>
      </c>
    </row>
    <row r="187" spans="1:16">
      <c r="A187" s="22">
        <v>182</v>
      </c>
      <c r="B187" s="9" t="s">
        <v>415</v>
      </c>
      <c r="C187" s="3" t="s">
        <v>118</v>
      </c>
      <c r="D187" s="3">
        <v>5.8999999999999997E-2</v>
      </c>
      <c r="E187" s="3">
        <v>900</v>
      </c>
      <c r="F187" s="3">
        <v>5</v>
      </c>
      <c r="G187" s="34">
        <v>5</v>
      </c>
      <c r="H187" s="56">
        <f t="shared" ca="1" si="2"/>
        <v>5.8999999999999997E-2</v>
      </c>
      <c r="I187" s="59" t="s">
        <v>621</v>
      </c>
      <c r="L187" s="154">
        <v>21.5</v>
      </c>
      <c r="M187" s="155">
        <v>3.11</v>
      </c>
    </row>
    <row r="188" spans="1:16">
      <c r="A188" s="22">
        <v>183</v>
      </c>
      <c r="B188" s="21" t="s">
        <v>290</v>
      </c>
      <c r="C188" s="3" t="s">
        <v>291</v>
      </c>
      <c r="D188" s="3">
        <v>6.4000000000000001E-2</v>
      </c>
      <c r="E188" s="3"/>
      <c r="F188" s="3"/>
      <c r="G188" s="34"/>
      <c r="H188" s="56">
        <f t="shared" ca="1" si="2"/>
        <v>6.4000000000000001E-2</v>
      </c>
      <c r="I188" s="59" t="s">
        <v>622</v>
      </c>
      <c r="L188" s="156">
        <v>21.75</v>
      </c>
      <c r="M188" s="157">
        <v>3.125</v>
      </c>
    </row>
    <row r="189" spans="1:16">
      <c r="A189" s="22">
        <v>184</v>
      </c>
      <c r="B189" s="9" t="s">
        <v>417</v>
      </c>
      <c r="C189" s="3" t="s">
        <v>119</v>
      </c>
      <c r="D189" s="3">
        <v>5.0999999999999997E-2</v>
      </c>
      <c r="E189" s="3">
        <v>1000</v>
      </c>
      <c r="F189" s="3"/>
      <c r="G189" s="34"/>
      <c r="H189" s="56">
        <f t="shared" ca="1" si="2"/>
        <v>5.0999999999999997E-2</v>
      </c>
      <c r="I189" s="59" t="s">
        <v>623</v>
      </c>
      <c r="L189" s="154">
        <v>22</v>
      </c>
      <c r="M189" s="155">
        <v>3.14</v>
      </c>
    </row>
    <row r="190" spans="1:16">
      <c r="A190" s="22">
        <v>185</v>
      </c>
      <c r="B190" s="9" t="s">
        <v>418</v>
      </c>
      <c r="C190" s="3" t="s">
        <v>120</v>
      </c>
      <c r="D190" s="3">
        <v>5.7000000000000002E-2</v>
      </c>
      <c r="E190" s="3">
        <v>1000</v>
      </c>
      <c r="F190" s="3"/>
      <c r="G190" s="34"/>
      <c r="H190" s="56">
        <f t="shared" ca="1" si="2"/>
        <v>5.7000000000000002E-2</v>
      </c>
      <c r="I190" s="59" t="s">
        <v>623</v>
      </c>
      <c r="L190" s="156">
        <v>22.25</v>
      </c>
      <c r="M190" s="157">
        <v>3.15</v>
      </c>
    </row>
    <row r="191" spans="1:16">
      <c r="A191" s="22">
        <v>186</v>
      </c>
      <c r="B191" s="9" t="s">
        <v>419</v>
      </c>
      <c r="C191" s="3" t="s">
        <v>121</v>
      </c>
      <c r="D191" s="3">
        <v>6.5000000000000002E-2</v>
      </c>
      <c r="E191" s="3">
        <v>1600</v>
      </c>
      <c r="F191" s="3">
        <v>1</v>
      </c>
      <c r="G191" s="34">
        <v>1</v>
      </c>
      <c r="H191" s="56">
        <f t="shared" ca="1" si="2"/>
        <v>6.5000000000000002E-2</v>
      </c>
      <c r="I191" s="59" t="s">
        <v>624</v>
      </c>
      <c r="L191" s="154">
        <v>22.5</v>
      </c>
      <c r="M191" s="155">
        <v>3.16</v>
      </c>
    </row>
    <row r="192" spans="1:16">
      <c r="A192" s="22">
        <v>187</v>
      </c>
      <c r="B192" s="9" t="s">
        <v>420</v>
      </c>
      <c r="C192" s="3" t="s">
        <v>95</v>
      </c>
      <c r="D192" s="3">
        <v>0.06</v>
      </c>
      <c r="E192" s="3">
        <v>1600</v>
      </c>
      <c r="F192" s="3">
        <v>1</v>
      </c>
      <c r="G192" s="34">
        <v>1</v>
      </c>
      <c r="H192" s="56">
        <f t="shared" ca="1" si="2"/>
        <v>0.06</v>
      </c>
      <c r="I192" s="59" t="s">
        <v>624</v>
      </c>
      <c r="L192" s="156">
        <v>22.75</v>
      </c>
      <c r="M192" s="157">
        <v>3.17</v>
      </c>
    </row>
    <row r="193" spans="1:13">
      <c r="A193" s="22">
        <v>188</v>
      </c>
      <c r="B193" s="9" t="s">
        <v>421</v>
      </c>
      <c r="C193" s="3" t="s">
        <v>122</v>
      </c>
      <c r="D193" s="3">
        <v>6.5000000000000002E-2</v>
      </c>
      <c r="E193" s="3">
        <v>1600</v>
      </c>
      <c r="F193" s="3">
        <v>1</v>
      </c>
      <c r="G193" s="34">
        <v>1</v>
      </c>
      <c r="H193" s="56">
        <f t="shared" ca="1" si="2"/>
        <v>6.5000000000000002E-2</v>
      </c>
      <c r="I193" s="59" t="s">
        <v>624</v>
      </c>
      <c r="L193" s="154">
        <v>23</v>
      </c>
      <c r="M193" s="155">
        <v>3.18</v>
      </c>
    </row>
    <row r="194" spans="1:13">
      <c r="A194" s="22">
        <v>189</v>
      </c>
      <c r="B194" s="9" t="s">
        <v>422</v>
      </c>
      <c r="C194" s="3" t="s">
        <v>123</v>
      </c>
      <c r="D194" s="3">
        <v>6.5000000000000002E-2</v>
      </c>
      <c r="E194" s="3">
        <v>1600</v>
      </c>
      <c r="F194" s="3">
        <v>1</v>
      </c>
      <c r="G194" s="34">
        <v>1</v>
      </c>
      <c r="H194" s="56">
        <f t="shared" ca="1" si="2"/>
        <v>6.5000000000000002E-2</v>
      </c>
      <c r="I194" s="59" t="s">
        <v>625</v>
      </c>
      <c r="L194" s="156">
        <v>23.25</v>
      </c>
      <c r="M194" s="157">
        <v>3.19</v>
      </c>
    </row>
    <row r="195" spans="1:13">
      <c r="A195" s="22">
        <v>190</v>
      </c>
      <c r="B195" s="9" t="s">
        <v>423</v>
      </c>
      <c r="C195" s="3" t="s">
        <v>124</v>
      </c>
      <c r="D195" s="3">
        <v>0.06</v>
      </c>
      <c r="E195" s="3">
        <v>1600</v>
      </c>
      <c r="F195" s="3">
        <v>1</v>
      </c>
      <c r="G195" s="34">
        <v>1</v>
      </c>
      <c r="H195" s="56">
        <f t="shared" ca="1" si="2"/>
        <v>0.06</v>
      </c>
      <c r="I195" s="59" t="s">
        <v>625</v>
      </c>
      <c r="L195" s="154">
        <v>23.5</v>
      </c>
      <c r="M195" s="155">
        <v>3.2</v>
      </c>
    </row>
    <row r="196" spans="1:13">
      <c r="A196" s="22">
        <v>191</v>
      </c>
      <c r="B196" s="9" t="s">
        <v>424</v>
      </c>
      <c r="C196" s="3" t="s">
        <v>125</v>
      </c>
      <c r="D196" s="3">
        <v>0.05</v>
      </c>
      <c r="E196" s="3"/>
      <c r="F196" s="3"/>
      <c r="G196" s="34"/>
      <c r="H196" s="56">
        <f t="shared" ca="1" si="2"/>
        <v>0.05</v>
      </c>
      <c r="I196" s="59" t="s">
        <v>625</v>
      </c>
      <c r="L196" s="156">
        <v>23.75</v>
      </c>
      <c r="M196" s="157">
        <v>3.21</v>
      </c>
    </row>
    <row r="197" spans="1:13">
      <c r="A197" s="22">
        <v>192</v>
      </c>
      <c r="B197" s="15" t="s">
        <v>416</v>
      </c>
      <c r="C197" s="3">
        <v>910</v>
      </c>
      <c r="D197" s="3">
        <v>0.13</v>
      </c>
      <c r="E197" s="16">
        <v>1100</v>
      </c>
      <c r="F197" s="16">
        <v>10000</v>
      </c>
      <c r="G197" s="84">
        <v>10000</v>
      </c>
      <c r="H197" s="56">
        <f t="shared" ca="1" si="2"/>
        <v>0.13</v>
      </c>
      <c r="I197" s="59" t="s">
        <v>626</v>
      </c>
      <c r="L197" s="154">
        <v>24</v>
      </c>
      <c r="M197" s="155">
        <v>3.22</v>
      </c>
    </row>
    <row r="198" spans="1:13">
      <c r="A198" s="22">
        <v>193</v>
      </c>
      <c r="B198" s="15" t="s">
        <v>126</v>
      </c>
      <c r="C198" s="16">
        <v>1240</v>
      </c>
      <c r="D198" s="3">
        <v>0.23</v>
      </c>
      <c r="E198" s="16">
        <v>2140</v>
      </c>
      <c r="F198" s="16">
        <v>10000</v>
      </c>
      <c r="G198" s="84">
        <v>10000</v>
      </c>
      <c r="H198" s="56">
        <f t="shared" ca="1" si="2"/>
        <v>0.23</v>
      </c>
      <c r="I198" s="59" t="s">
        <v>626</v>
      </c>
      <c r="L198" s="156">
        <v>24.25</v>
      </c>
      <c r="M198" s="157">
        <v>3.23</v>
      </c>
    </row>
    <row r="199" spans="1:13">
      <c r="A199" s="22">
        <v>194</v>
      </c>
      <c r="B199" s="15" t="s">
        <v>127</v>
      </c>
      <c r="C199" s="16">
        <v>1200</v>
      </c>
      <c r="D199" s="3">
        <v>0.24</v>
      </c>
      <c r="E199" s="16">
        <v>1400</v>
      </c>
      <c r="F199" s="16">
        <v>200000</v>
      </c>
      <c r="G199" s="84">
        <v>200000</v>
      </c>
      <c r="H199" s="56">
        <f t="shared" ca="1" si="2"/>
        <v>0.24</v>
      </c>
      <c r="I199" s="59" t="s">
        <v>626</v>
      </c>
      <c r="L199" s="154">
        <v>24.5</v>
      </c>
      <c r="M199" s="155">
        <v>3.24</v>
      </c>
    </row>
    <row r="200" spans="1:13">
      <c r="A200" s="22">
        <v>195</v>
      </c>
      <c r="B200" s="15" t="s">
        <v>128</v>
      </c>
      <c r="C200" s="3" t="s">
        <v>149</v>
      </c>
      <c r="D200" s="3">
        <v>0.06</v>
      </c>
      <c r="E200" s="16">
        <v>1500</v>
      </c>
      <c r="F200" s="16">
        <v>7000</v>
      </c>
      <c r="G200" s="84">
        <v>7000</v>
      </c>
      <c r="H200" s="56">
        <f t="shared" ca="1" si="2"/>
        <v>0.06</v>
      </c>
      <c r="I200" s="59" t="s">
        <v>626</v>
      </c>
      <c r="L200" s="156">
        <v>24.75</v>
      </c>
      <c r="M200" s="157">
        <v>3.25</v>
      </c>
    </row>
    <row r="201" spans="1:13">
      <c r="A201" s="22">
        <v>196</v>
      </c>
      <c r="B201" s="15" t="s">
        <v>129</v>
      </c>
      <c r="C201" s="16">
        <v>1200</v>
      </c>
      <c r="D201" s="3">
        <v>0.17</v>
      </c>
      <c r="E201" s="16">
        <v>1400</v>
      </c>
      <c r="F201" s="3"/>
      <c r="G201" s="34"/>
      <c r="H201" s="56">
        <f t="shared" ca="1" si="2"/>
        <v>0.17</v>
      </c>
      <c r="I201" s="59" t="s">
        <v>626</v>
      </c>
      <c r="L201" s="154">
        <v>25</v>
      </c>
      <c r="M201" s="155">
        <v>3.26</v>
      </c>
    </row>
    <row r="202" spans="1:13">
      <c r="A202" s="22">
        <v>197</v>
      </c>
      <c r="B202" s="15" t="s">
        <v>130</v>
      </c>
      <c r="C202" s="16">
        <v>1150</v>
      </c>
      <c r="D202" s="3">
        <v>0.25</v>
      </c>
      <c r="E202" s="16">
        <v>1000</v>
      </c>
      <c r="F202" s="16">
        <v>6000</v>
      </c>
      <c r="G202" s="84">
        <v>6000</v>
      </c>
      <c r="H202" s="56">
        <f t="shared" ca="1" si="2"/>
        <v>0.25</v>
      </c>
      <c r="I202" s="59" t="s">
        <v>626</v>
      </c>
      <c r="L202" s="156">
        <v>25.25</v>
      </c>
      <c r="M202" s="157">
        <v>3.27</v>
      </c>
    </row>
    <row r="203" spans="1:13">
      <c r="A203" s="22">
        <v>198</v>
      </c>
      <c r="B203" s="15" t="s">
        <v>131</v>
      </c>
      <c r="C203" s="3">
        <v>930</v>
      </c>
      <c r="D203" s="3">
        <v>0.2</v>
      </c>
      <c r="E203" s="16">
        <v>1100</v>
      </c>
      <c r="F203" s="16">
        <v>10000</v>
      </c>
      <c r="G203" s="84">
        <v>10000</v>
      </c>
      <c r="H203" s="56">
        <f t="shared" ca="1" si="2"/>
        <v>0.2</v>
      </c>
      <c r="I203" s="59" t="s">
        <v>626</v>
      </c>
      <c r="L203" s="154">
        <v>25.5</v>
      </c>
      <c r="M203" s="155">
        <v>3.28</v>
      </c>
    </row>
    <row r="204" spans="1:13">
      <c r="A204" s="22">
        <v>199</v>
      </c>
      <c r="B204" s="15" t="s">
        <v>132</v>
      </c>
      <c r="C204" s="16">
        <v>1700</v>
      </c>
      <c r="D204" s="3">
        <v>0.4</v>
      </c>
      <c r="E204" s="16">
        <v>1000</v>
      </c>
      <c r="F204" s="16">
        <v>10000</v>
      </c>
      <c r="G204" s="84">
        <v>10000</v>
      </c>
      <c r="H204" s="56">
        <f t="shared" ca="1" si="2"/>
        <v>0.4</v>
      </c>
      <c r="I204" s="59" t="s">
        <v>626</v>
      </c>
      <c r="L204" s="156">
        <v>25.75</v>
      </c>
      <c r="M204" s="157">
        <v>3.29</v>
      </c>
    </row>
    <row r="205" spans="1:13">
      <c r="A205" s="22">
        <v>200</v>
      </c>
      <c r="B205" s="15" t="s">
        <v>133</v>
      </c>
      <c r="C205" s="3">
        <v>980</v>
      </c>
      <c r="D205" s="3">
        <v>0.25</v>
      </c>
      <c r="E205" s="16">
        <v>1000</v>
      </c>
      <c r="F205" s="16">
        <v>100000</v>
      </c>
      <c r="G205" s="84">
        <v>100000</v>
      </c>
      <c r="H205" s="56">
        <f t="shared" ca="1" si="2"/>
        <v>0.25</v>
      </c>
      <c r="I205" s="59" t="s">
        <v>626</v>
      </c>
      <c r="L205" s="154">
        <v>26</v>
      </c>
      <c r="M205" s="155">
        <v>3.3</v>
      </c>
    </row>
    <row r="206" spans="1:13">
      <c r="A206" s="22">
        <v>201</v>
      </c>
      <c r="B206" s="15" t="s">
        <v>134</v>
      </c>
      <c r="C206" s="16">
        <v>1050</v>
      </c>
      <c r="D206" s="3">
        <v>0.2</v>
      </c>
      <c r="E206" s="16">
        <v>1500</v>
      </c>
      <c r="F206" s="16">
        <v>10000</v>
      </c>
      <c r="G206" s="84">
        <v>10000</v>
      </c>
      <c r="H206" s="56">
        <f t="shared" ca="1" si="2"/>
        <v>0.2</v>
      </c>
      <c r="I206" s="59" t="s">
        <v>626</v>
      </c>
      <c r="L206" s="156">
        <v>26.25</v>
      </c>
      <c r="M206" s="157">
        <v>3.3050000000000002</v>
      </c>
    </row>
    <row r="207" spans="1:13">
      <c r="A207" s="22">
        <v>202</v>
      </c>
      <c r="B207" s="15" t="s">
        <v>135</v>
      </c>
      <c r="C207" s="16">
        <v>1200</v>
      </c>
      <c r="D207" s="3">
        <v>0.2</v>
      </c>
      <c r="E207" s="16">
        <v>1200</v>
      </c>
      <c r="F207" s="16">
        <v>5000</v>
      </c>
      <c r="G207" s="84">
        <v>5000</v>
      </c>
      <c r="H207" s="56">
        <f t="shared" ref="H207:H270" ca="1" si="3">OFFSET(B207,0,2,1,1)</f>
        <v>0.2</v>
      </c>
      <c r="I207" s="59" t="s">
        <v>626</v>
      </c>
      <c r="L207" s="154">
        <v>26.5</v>
      </c>
      <c r="M207" s="155">
        <v>3.31</v>
      </c>
    </row>
    <row r="208" spans="1:13">
      <c r="A208" s="22">
        <v>203</v>
      </c>
      <c r="B208" s="15" t="s">
        <v>136</v>
      </c>
      <c r="C208" s="16">
        <v>2200</v>
      </c>
      <c r="D208" s="3">
        <v>0.25</v>
      </c>
      <c r="E208" s="16">
        <v>1000</v>
      </c>
      <c r="F208" s="16">
        <v>10000</v>
      </c>
      <c r="G208" s="84">
        <v>10000</v>
      </c>
      <c r="H208" s="56">
        <f t="shared" ca="1" si="3"/>
        <v>0.25</v>
      </c>
      <c r="I208" s="59" t="s">
        <v>626</v>
      </c>
      <c r="L208" s="156">
        <v>26.75</v>
      </c>
      <c r="M208" s="157">
        <v>3.32</v>
      </c>
    </row>
    <row r="209" spans="1:13">
      <c r="A209" s="22">
        <v>204</v>
      </c>
      <c r="B209" s="15" t="s">
        <v>137</v>
      </c>
      <c r="C209" s="16">
        <v>1390</v>
      </c>
      <c r="D209" s="3">
        <v>0.17</v>
      </c>
      <c r="E209" s="16">
        <v>1900</v>
      </c>
      <c r="F209" s="16">
        <v>50000</v>
      </c>
      <c r="G209" s="84">
        <v>50000</v>
      </c>
      <c r="H209" s="56">
        <f t="shared" ca="1" si="3"/>
        <v>0.17</v>
      </c>
      <c r="I209" s="59" t="s">
        <v>626</v>
      </c>
      <c r="L209" s="154">
        <v>27</v>
      </c>
      <c r="M209" s="155">
        <v>3.33</v>
      </c>
    </row>
    <row r="210" spans="1:13">
      <c r="A210" s="22">
        <v>205</v>
      </c>
      <c r="B210" s="15" t="s">
        <v>138</v>
      </c>
      <c r="C210" s="16">
        <v>1180</v>
      </c>
      <c r="D210" s="3">
        <v>0.18</v>
      </c>
      <c r="E210" s="16">
        <v>1500</v>
      </c>
      <c r="F210" s="16">
        <v>50000</v>
      </c>
      <c r="G210" s="84">
        <v>50000</v>
      </c>
      <c r="H210" s="56">
        <f t="shared" ca="1" si="3"/>
        <v>0.18</v>
      </c>
      <c r="I210" s="59" t="s">
        <v>626</v>
      </c>
      <c r="L210" s="156">
        <v>27.25</v>
      </c>
      <c r="M210" s="157">
        <v>3.34</v>
      </c>
    </row>
    <row r="211" spans="1:13">
      <c r="A211" s="22">
        <v>206</v>
      </c>
      <c r="B211" s="15" t="s">
        <v>139</v>
      </c>
      <c r="C211" s="16">
        <v>1410</v>
      </c>
      <c r="D211" s="3">
        <v>0.3</v>
      </c>
      <c r="E211" s="16">
        <v>1400</v>
      </c>
      <c r="F211" s="16">
        <v>100000</v>
      </c>
      <c r="G211" s="84">
        <v>100000</v>
      </c>
      <c r="H211" s="56">
        <f t="shared" ca="1" si="3"/>
        <v>0.3</v>
      </c>
      <c r="I211" s="59" t="s">
        <v>626</v>
      </c>
      <c r="L211" s="154">
        <v>27.5</v>
      </c>
      <c r="M211" s="155">
        <v>3.35</v>
      </c>
    </row>
    <row r="212" spans="1:13">
      <c r="A212" s="22">
        <v>207</v>
      </c>
      <c r="B212" s="15" t="s">
        <v>140</v>
      </c>
      <c r="C212" s="16">
        <v>1150</v>
      </c>
      <c r="D212" s="3">
        <v>0.25</v>
      </c>
      <c r="E212" s="16">
        <v>1600</v>
      </c>
      <c r="F212" s="16">
        <v>50000</v>
      </c>
      <c r="G212" s="84">
        <v>50000</v>
      </c>
      <c r="H212" s="56">
        <f t="shared" ca="1" si="3"/>
        <v>0.25</v>
      </c>
      <c r="I212" s="59" t="s">
        <v>626</v>
      </c>
      <c r="L212" s="156">
        <v>27.75</v>
      </c>
      <c r="M212" s="157">
        <v>3.36</v>
      </c>
    </row>
    <row r="213" spans="1:13">
      <c r="A213" s="22">
        <v>208</v>
      </c>
      <c r="B213" s="15" t="s">
        <v>590</v>
      </c>
      <c r="C213" s="16">
        <v>1450</v>
      </c>
      <c r="D213" s="3">
        <v>0.3</v>
      </c>
      <c r="E213" s="16">
        <v>1600</v>
      </c>
      <c r="F213" s="16">
        <v>50000</v>
      </c>
      <c r="G213" s="84">
        <v>50000</v>
      </c>
      <c r="H213" s="56">
        <f t="shared" ca="1" si="3"/>
        <v>0.3</v>
      </c>
      <c r="I213" s="59" t="s">
        <v>626</v>
      </c>
      <c r="L213" s="154">
        <v>28</v>
      </c>
      <c r="M213" s="155">
        <v>3.37</v>
      </c>
    </row>
    <row r="214" spans="1:13">
      <c r="A214" s="22">
        <v>209</v>
      </c>
      <c r="B214" s="15" t="s">
        <v>141</v>
      </c>
      <c r="C214" s="3">
        <v>980</v>
      </c>
      <c r="D214" s="3">
        <v>0.5</v>
      </c>
      <c r="E214" s="16">
        <v>1800</v>
      </c>
      <c r="F214" s="16">
        <v>100000</v>
      </c>
      <c r="G214" s="84">
        <v>100000</v>
      </c>
      <c r="H214" s="56">
        <f t="shared" ca="1" si="3"/>
        <v>0.5</v>
      </c>
      <c r="I214" s="59" t="s">
        <v>626</v>
      </c>
      <c r="L214" s="156">
        <v>28.25</v>
      </c>
      <c r="M214" s="157">
        <v>3.375</v>
      </c>
    </row>
    <row r="215" spans="1:13">
      <c r="A215" s="22">
        <v>210</v>
      </c>
      <c r="B215" s="15" t="s">
        <v>142</v>
      </c>
      <c r="C215" s="3">
        <v>920</v>
      </c>
      <c r="D215" s="3">
        <v>0.33</v>
      </c>
      <c r="E215" s="16">
        <v>2200</v>
      </c>
      <c r="F215" s="16">
        <v>100000</v>
      </c>
      <c r="G215" s="84">
        <v>100000</v>
      </c>
      <c r="H215" s="56">
        <f t="shared" ca="1" si="3"/>
        <v>0.33</v>
      </c>
      <c r="I215" s="59" t="s">
        <v>626</v>
      </c>
      <c r="L215" s="154">
        <v>28.5</v>
      </c>
      <c r="M215" s="155">
        <v>3.38</v>
      </c>
    </row>
    <row r="216" spans="1:13">
      <c r="A216" s="22">
        <v>211</v>
      </c>
      <c r="B216" s="15" t="s">
        <v>143</v>
      </c>
      <c r="C216" s="16">
        <v>1050</v>
      </c>
      <c r="D216" s="3">
        <v>0.16</v>
      </c>
      <c r="E216" s="16">
        <v>1300</v>
      </c>
      <c r="F216" s="16">
        <v>100000</v>
      </c>
      <c r="G216" s="84">
        <v>100000</v>
      </c>
      <c r="H216" s="56">
        <f t="shared" ca="1" si="3"/>
        <v>0.16</v>
      </c>
      <c r="I216" s="59" t="s">
        <v>626</v>
      </c>
      <c r="L216" s="156">
        <v>28.75</v>
      </c>
      <c r="M216" s="157">
        <v>3.39</v>
      </c>
    </row>
    <row r="217" spans="1:13">
      <c r="A217" s="22">
        <v>212</v>
      </c>
      <c r="B217" s="20" t="s">
        <v>144</v>
      </c>
      <c r="C217" s="3">
        <v>910</v>
      </c>
      <c r="D217" s="3">
        <v>0.22</v>
      </c>
      <c r="E217" s="16">
        <v>1800</v>
      </c>
      <c r="F217" s="16">
        <v>10000</v>
      </c>
      <c r="G217" s="84">
        <v>10000</v>
      </c>
      <c r="H217" s="56">
        <f t="shared" ca="1" si="3"/>
        <v>0.22</v>
      </c>
      <c r="I217" s="59" t="s">
        <v>626</v>
      </c>
      <c r="L217" s="154">
        <v>29</v>
      </c>
      <c r="M217" s="155">
        <v>3.4</v>
      </c>
    </row>
    <row r="218" spans="1:13">
      <c r="A218" s="22">
        <v>213</v>
      </c>
      <c r="B218" s="20" t="s">
        <v>591</v>
      </c>
      <c r="C218" s="16">
        <v>1200</v>
      </c>
      <c r="D218" s="3">
        <v>0.25</v>
      </c>
      <c r="E218" s="16">
        <v>1800</v>
      </c>
      <c r="F218" s="16">
        <v>10000</v>
      </c>
      <c r="G218" s="84">
        <v>10000</v>
      </c>
      <c r="H218" s="56">
        <f t="shared" ca="1" si="3"/>
        <v>0.25</v>
      </c>
      <c r="I218" s="59" t="s">
        <v>626</v>
      </c>
      <c r="L218" s="156">
        <v>29.25</v>
      </c>
      <c r="M218" s="157">
        <v>3.41</v>
      </c>
    </row>
    <row r="219" spans="1:13">
      <c r="A219" s="22">
        <v>214</v>
      </c>
      <c r="B219" s="20" t="s">
        <v>145</v>
      </c>
      <c r="C219" s="16">
        <v>1200</v>
      </c>
      <c r="D219" s="3">
        <v>0.25</v>
      </c>
      <c r="E219" s="16">
        <v>1800</v>
      </c>
      <c r="F219" s="16">
        <v>6000</v>
      </c>
      <c r="G219" s="84">
        <v>6000</v>
      </c>
      <c r="H219" s="56">
        <f t="shared" ca="1" si="3"/>
        <v>0.25</v>
      </c>
      <c r="I219" s="59" t="s">
        <v>626</v>
      </c>
      <c r="L219" s="154">
        <v>29.5</v>
      </c>
      <c r="M219" s="155">
        <v>3.42</v>
      </c>
    </row>
    <row r="220" spans="1:13">
      <c r="A220" s="22">
        <v>215</v>
      </c>
      <c r="B220" s="20" t="s">
        <v>146</v>
      </c>
      <c r="C220" s="16">
        <v>1200</v>
      </c>
      <c r="D220" s="3">
        <v>0.2</v>
      </c>
      <c r="E220" s="16">
        <v>1400</v>
      </c>
      <c r="F220" s="16">
        <v>10000</v>
      </c>
      <c r="G220" s="84">
        <v>10000</v>
      </c>
      <c r="H220" s="56">
        <f t="shared" ca="1" si="3"/>
        <v>0.2</v>
      </c>
      <c r="I220" s="59" t="s">
        <v>626</v>
      </c>
      <c r="L220" s="156">
        <v>29.75</v>
      </c>
      <c r="M220" s="157">
        <v>3.4249999999999998</v>
      </c>
    </row>
    <row r="221" spans="1:13">
      <c r="A221" s="22">
        <v>216</v>
      </c>
      <c r="B221" s="20" t="s">
        <v>147</v>
      </c>
      <c r="C221" s="16">
        <v>1300</v>
      </c>
      <c r="D221" s="3">
        <v>0.3</v>
      </c>
      <c r="E221" s="16">
        <v>1700</v>
      </c>
      <c r="F221" s="16">
        <v>100000</v>
      </c>
      <c r="G221" s="84">
        <v>100000</v>
      </c>
      <c r="H221" s="56">
        <f t="shared" ca="1" si="3"/>
        <v>0.3</v>
      </c>
      <c r="I221" s="59" t="s">
        <v>626</v>
      </c>
      <c r="L221" s="154">
        <v>30</v>
      </c>
      <c r="M221" s="155">
        <v>3.43</v>
      </c>
    </row>
    <row r="222" spans="1:13">
      <c r="A222" s="22">
        <v>217</v>
      </c>
      <c r="B222" s="20" t="s">
        <v>148</v>
      </c>
      <c r="C222" s="16">
        <v>1400</v>
      </c>
      <c r="D222" s="3">
        <v>0.19</v>
      </c>
      <c r="E222" s="16">
        <v>1200</v>
      </c>
      <c r="F222" s="16">
        <v>10000</v>
      </c>
      <c r="G222" s="84">
        <v>10000</v>
      </c>
      <c r="H222" s="56">
        <f t="shared" ca="1" si="3"/>
        <v>0.19</v>
      </c>
      <c r="I222" s="59" t="s">
        <v>626</v>
      </c>
      <c r="L222" s="156">
        <v>30.25</v>
      </c>
      <c r="M222" s="157">
        <v>3.44</v>
      </c>
    </row>
    <row r="223" spans="1:13">
      <c r="A223" s="22">
        <v>218</v>
      </c>
      <c r="B223" s="11" t="s">
        <v>425</v>
      </c>
      <c r="C223" s="3">
        <v>720</v>
      </c>
      <c r="D223" s="3">
        <v>0.13</v>
      </c>
      <c r="E223" s="3">
        <v>1000</v>
      </c>
      <c r="F223" s="3"/>
      <c r="G223" s="34"/>
      <c r="H223" s="56">
        <f t="shared" ca="1" si="3"/>
        <v>0.13</v>
      </c>
      <c r="I223" s="59" t="s">
        <v>627</v>
      </c>
      <c r="L223" s="154">
        <v>30.5</v>
      </c>
      <c r="M223" s="155">
        <v>3.45</v>
      </c>
    </row>
    <row r="224" spans="1:13">
      <c r="A224" s="22">
        <v>219</v>
      </c>
      <c r="B224" s="11" t="s">
        <v>150</v>
      </c>
      <c r="C224" s="16">
        <v>1200</v>
      </c>
      <c r="D224" s="3">
        <v>0.35</v>
      </c>
      <c r="E224" s="16">
        <v>1000</v>
      </c>
      <c r="F224" s="16">
        <v>5000</v>
      </c>
      <c r="G224" s="84">
        <v>5000</v>
      </c>
      <c r="H224" s="56">
        <f t="shared" ca="1" si="3"/>
        <v>0.35</v>
      </c>
      <c r="I224" s="59" t="s">
        <v>627</v>
      </c>
      <c r="L224" s="156">
        <v>30.75</v>
      </c>
      <c r="M224" s="157">
        <v>3.46</v>
      </c>
    </row>
    <row r="225" spans="1:13">
      <c r="A225" s="22">
        <v>220</v>
      </c>
      <c r="B225" s="4" t="s">
        <v>151</v>
      </c>
      <c r="C225" s="16">
        <v>1450</v>
      </c>
      <c r="D225" s="3">
        <v>0.5</v>
      </c>
      <c r="E225" s="16">
        <v>1000</v>
      </c>
      <c r="F225" s="16">
        <v>5000</v>
      </c>
      <c r="G225" s="84">
        <v>5000</v>
      </c>
      <c r="H225" s="56">
        <f t="shared" ca="1" si="3"/>
        <v>0.5</v>
      </c>
      <c r="I225" s="59" t="s">
        <v>627</v>
      </c>
      <c r="L225" s="154">
        <v>31</v>
      </c>
      <c r="M225" s="155">
        <v>3.47</v>
      </c>
    </row>
    <row r="226" spans="1:13">
      <c r="A226" s="22">
        <v>221</v>
      </c>
      <c r="B226" s="4" t="s">
        <v>152</v>
      </c>
      <c r="C226" s="3">
        <v>750</v>
      </c>
      <c r="D226" s="3">
        <v>0.12</v>
      </c>
      <c r="E226" s="16">
        <v>1000</v>
      </c>
      <c r="F226" s="16">
        <v>10000</v>
      </c>
      <c r="G226" s="84">
        <v>10000</v>
      </c>
      <c r="H226" s="56">
        <f t="shared" ca="1" si="3"/>
        <v>0.12</v>
      </c>
      <c r="I226" s="59" t="s">
        <v>627</v>
      </c>
      <c r="L226" s="156">
        <v>31.25</v>
      </c>
      <c r="M226" s="157">
        <v>3.4750000000000001</v>
      </c>
    </row>
    <row r="227" spans="1:13">
      <c r="A227" s="22">
        <v>222</v>
      </c>
      <c r="B227" s="4" t="s">
        <v>153</v>
      </c>
      <c r="C227" s="16">
        <v>1300</v>
      </c>
      <c r="D227" s="3">
        <v>0.21</v>
      </c>
      <c r="E227" s="16">
        <v>1800</v>
      </c>
      <c r="F227" s="3">
        <v>60</v>
      </c>
      <c r="G227" s="34">
        <v>60</v>
      </c>
      <c r="H227" s="56">
        <f t="shared" ca="1" si="3"/>
        <v>0.21</v>
      </c>
      <c r="I227" s="59" t="s">
        <v>627</v>
      </c>
      <c r="L227" s="154">
        <v>31.5</v>
      </c>
      <c r="M227" s="155">
        <v>3.48</v>
      </c>
    </row>
    <row r="228" spans="1:13">
      <c r="A228" s="22">
        <v>223</v>
      </c>
      <c r="B228" s="4" t="s">
        <v>154</v>
      </c>
      <c r="C228" s="16">
        <v>1200</v>
      </c>
      <c r="D228" s="3">
        <v>0.14000000000000001</v>
      </c>
      <c r="E228" s="16">
        <v>1000</v>
      </c>
      <c r="F228" s="16">
        <v>100000</v>
      </c>
      <c r="G228" s="84">
        <v>100000</v>
      </c>
      <c r="H228" s="56">
        <f t="shared" ca="1" si="3"/>
        <v>0.14000000000000001</v>
      </c>
      <c r="I228" s="59" t="s">
        <v>627</v>
      </c>
      <c r="L228" s="156">
        <v>31.75</v>
      </c>
      <c r="M228" s="157">
        <v>3.49</v>
      </c>
    </row>
    <row r="229" spans="1:13">
      <c r="A229" s="22">
        <v>224</v>
      </c>
      <c r="B229" s="4" t="s">
        <v>431</v>
      </c>
      <c r="C229" s="3" t="s">
        <v>149</v>
      </c>
      <c r="D229" s="3">
        <v>0.05</v>
      </c>
      <c r="E229" s="16">
        <v>1500</v>
      </c>
      <c r="F229" s="16">
        <v>10000</v>
      </c>
      <c r="G229" s="84">
        <v>10000</v>
      </c>
      <c r="H229" s="56">
        <f t="shared" ca="1" si="3"/>
        <v>0.05</v>
      </c>
      <c r="I229" s="59" t="s">
        <v>627</v>
      </c>
      <c r="L229" s="154">
        <v>32</v>
      </c>
      <c r="M229" s="155">
        <v>3.5</v>
      </c>
    </row>
    <row r="230" spans="1:13">
      <c r="A230" s="22">
        <v>225</v>
      </c>
      <c r="B230" s="4" t="s">
        <v>155</v>
      </c>
      <c r="C230" s="3">
        <v>70</v>
      </c>
      <c r="D230" s="3">
        <v>0.05</v>
      </c>
      <c r="E230" s="16">
        <v>1500</v>
      </c>
      <c r="F230" s="3">
        <v>60</v>
      </c>
      <c r="G230" s="34">
        <v>60</v>
      </c>
      <c r="H230" s="56">
        <f t="shared" ca="1" si="3"/>
        <v>0.05</v>
      </c>
      <c r="I230" s="59" t="s">
        <v>627</v>
      </c>
      <c r="L230" s="156">
        <v>32.25</v>
      </c>
      <c r="M230" s="157">
        <v>3.5049999999999999</v>
      </c>
    </row>
    <row r="231" spans="1:13">
      <c r="A231" s="22">
        <v>226</v>
      </c>
      <c r="B231" s="4" t="s">
        <v>156</v>
      </c>
      <c r="C231" s="3">
        <v>70</v>
      </c>
      <c r="D231" s="3">
        <v>0.05</v>
      </c>
      <c r="E231" s="16">
        <v>2300</v>
      </c>
      <c r="F231" s="3">
        <v>100</v>
      </c>
      <c r="G231" s="34">
        <v>100</v>
      </c>
      <c r="H231" s="56">
        <f t="shared" ca="1" si="3"/>
        <v>0.05</v>
      </c>
      <c r="I231" s="59" t="s">
        <v>627</v>
      </c>
      <c r="L231" s="154">
        <v>32.5</v>
      </c>
      <c r="M231" s="155">
        <v>3.51</v>
      </c>
    </row>
    <row r="232" spans="1:13">
      <c r="A232" s="22">
        <v>227</v>
      </c>
      <c r="B232" s="4" t="s">
        <v>426</v>
      </c>
      <c r="C232" s="3" t="s">
        <v>292</v>
      </c>
      <c r="D232" s="3">
        <v>0.7</v>
      </c>
      <c r="E232" s="16">
        <v>1000</v>
      </c>
      <c r="F232" s="3">
        <v>50000</v>
      </c>
      <c r="G232" s="34">
        <v>50000</v>
      </c>
      <c r="H232" s="56">
        <f t="shared" ca="1" si="3"/>
        <v>0.7</v>
      </c>
      <c r="I232" s="59" t="s">
        <v>628</v>
      </c>
      <c r="L232" s="156">
        <v>32.75</v>
      </c>
      <c r="M232" s="157">
        <v>3.52</v>
      </c>
    </row>
    <row r="233" spans="1:13">
      <c r="A233" s="22">
        <v>228</v>
      </c>
      <c r="B233" s="4" t="s">
        <v>427</v>
      </c>
      <c r="C233" s="3" t="s">
        <v>292</v>
      </c>
      <c r="D233" s="3">
        <v>1.1499999999999999</v>
      </c>
      <c r="E233" s="16">
        <v>1000</v>
      </c>
      <c r="F233" s="3"/>
      <c r="G233" s="34"/>
      <c r="H233" s="56">
        <f t="shared" ca="1" si="3"/>
        <v>1.1499999999999999</v>
      </c>
      <c r="I233" s="59" t="s">
        <v>628</v>
      </c>
      <c r="L233" s="154">
        <v>33</v>
      </c>
      <c r="M233" s="155">
        <v>3.53</v>
      </c>
    </row>
    <row r="234" spans="1:13">
      <c r="A234" s="22">
        <v>229</v>
      </c>
      <c r="B234" s="4" t="s">
        <v>429</v>
      </c>
      <c r="C234" s="3" t="s">
        <v>157</v>
      </c>
      <c r="D234" s="3">
        <v>0.17</v>
      </c>
      <c r="E234" s="16">
        <v>1000</v>
      </c>
      <c r="F234" s="3">
        <v>50000</v>
      </c>
      <c r="G234" s="34">
        <v>50000</v>
      </c>
      <c r="H234" s="56">
        <f t="shared" ca="1" si="3"/>
        <v>0.17</v>
      </c>
      <c r="I234" s="59" t="s">
        <v>629</v>
      </c>
      <c r="L234" s="156">
        <v>33.25</v>
      </c>
      <c r="M234" s="157">
        <v>3.5350000000000001</v>
      </c>
    </row>
    <row r="235" spans="1:13">
      <c r="A235" s="22">
        <v>230</v>
      </c>
      <c r="B235" s="4" t="s">
        <v>428</v>
      </c>
      <c r="C235" s="3" t="s">
        <v>158</v>
      </c>
      <c r="D235" s="3">
        <v>0.23</v>
      </c>
      <c r="E235" s="16">
        <v>1000</v>
      </c>
      <c r="F235" s="3">
        <v>50000</v>
      </c>
      <c r="G235" s="34">
        <v>50000</v>
      </c>
      <c r="H235" s="56">
        <f t="shared" ca="1" si="3"/>
        <v>0.23</v>
      </c>
      <c r="I235" s="59" t="s">
        <v>629</v>
      </c>
      <c r="L235" s="154">
        <v>33.5</v>
      </c>
      <c r="M235" s="155">
        <v>3.54</v>
      </c>
    </row>
    <row r="236" spans="1:13">
      <c r="A236" s="22">
        <v>231</v>
      </c>
      <c r="B236" s="4" t="s">
        <v>159</v>
      </c>
      <c r="C236" s="16">
        <v>2700</v>
      </c>
      <c r="D236" s="3">
        <v>230</v>
      </c>
      <c r="E236" s="3">
        <v>880</v>
      </c>
      <c r="F236" s="3"/>
      <c r="G236" s="34"/>
      <c r="H236" s="56">
        <f t="shared" ca="1" si="3"/>
        <v>230</v>
      </c>
      <c r="I236" s="59" t="s">
        <v>630</v>
      </c>
      <c r="L236" s="156">
        <v>33.75</v>
      </c>
      <c r="M236" s="157">
        <v>3.55</v>
      </c>
    </row>
    <row r="237" spans="1:13">
      <c r="A237" s="22">
        <v>232</v>
      </c>
      <c r="B237" s="4" t="s">
        <v>160</v>
      </c>
      <c r="C237" s="16">
        <v>2800</v>
      </c>
      <c r="D237" s="3">
        <v>160</v>
      </c>
      <c r="E237" s="3">
        <v>880</v>
      </c>
      <c r="F237" s="3"/>
      <c r="G237" s="34"/>
      <c r="H237" s="56">
        <f t="shared" ca="1" si="3"/>
        <v>160</v>
      </c>
      <c r="I237" s="59" t="s">
        <v>630</v>
      </c>
      <c r="L237" s="154">
        <v>34</v>
      </c>
      <c r="M237" s="155">
        <v>3.56</v>
      </c>
    </row>
    <row r="238" spans="1:13">
      <c r="A238" s="22">
        <v>233</v>
      </c>
      <c r="B238" s="4" t="s">
        <v>161</v>
      </c>
      <c r="C238" s="16">
        <v>8700</v>
      </c>
      <c r="D238" s="3">
        <v>65</v>
      </c>
      <c r="E238" s="3">
        <v>380</v>
      </c>
      <c r="F238" s="3"/>
      <c r="G238" s="34"/>
      <c r="H238" s="56">
        <f t="shared" ca="1" si="3"/>
        <v>65</v>
      </c>
      <c r="I238" s="59" t="s">
        <v>630</v>
      </c>
      <c r="L238" s="156">
        <v>34.25</v>
      </c>
      <c r="M238" s="157">
        <v>3.5649999999999999</v>
      </c>
    </row>
    <row r="239" spans="1:13">
      <c r="A239" s="22">
        <v>234</v>
      </c>
      <c r="B239" s="4" t="s">
        <v>162</v>
      </c>
      <c r="C239" s="16">
        <v>8400</v>
      </c>
      <c r="D239" s="3">
        <v>120</v>
      </c>
      <c r="E239" s="3">
        <v>380</v>
      </c>
      <c r="F239" s="3"/>
      <c r="G239" s="34"/>
      <c r="H239" s="56">
        <f t="shared" ca="1" si="3"/>
        <v>120</v>
      </c>
      <c r="I239" s="59" t="s">
        <v>630</v>
      </c>
      <c r="L239" s="154">
        <v>34.5</v>
      </c>
      <c r="M239" s="155">
        <v>3.57</v>
      </c>
    </row>
    <row r="240" spans="1:13">
      <c r="A240" s="22">
        <v>235</v>
      </c>
      <c r="B240" s="4" t="s">
        <v>163</v>
      </c>
      <c r="C240" s="16">
        <v>8900</v>
      </c>
      <c r="D240" s="3">
        <v>380</v>
      </c>
      <c r="E240" s="3">
        <v>380</v>
      </c>
      <c r="F240" s="3"/>
      <c r="G240" s="34"/>
      <c r="H240" s="56">
        <f t="shared" ca="1" si="3"/>
        <v>380</v>
      </c>
      <c r="I240" s="59" t="s">
        <v>630</v>
      </c>
      <c r="L240" s="156">
        <v>34.75</v>
      </c>
      <c r="M240" s="157">
        <v>3.5750000000000002</v>
      </c>
    </row>
    <row r="241" spans="1:13">
      <c r="A241" s="22">
        <v>236</v>
      </c>
      <c r="B241" s="4" t="s">
        <v>164</v>
      </c>
      <c r="C241" s="16">
        <v>7870</v>
      </c>
      <c r="D241" s="3">
        <v>72</v>
      </c>
      <c r="E241" s="3">
        <v>450</v>
      </c>
      <c r="F241" s="3"/>
      <c r="G241" s="34"/>
      <c r="H241" s="56">
        <f t="shared" ca="1" si="3"/>
        <v>72</v>
      </c>
      <c r="I241" s="59" t="s">
        <v>630</v>
      </c>
      <c r="L241" s="154">
        <v>35</v>
      </c>
      <c r="M241" s="155">
        <v>3.58</v>
      </c>
    </row>
    <row r="242" spans="1:13">
      <c r="A242" s="22">
        <v>237</v>
      </c>
      <c r="B242" s="4" t="s">
        <v>165</v>
      </c>
      <c r="C242" s="16">
        <v>7500</v>
      </c>
      <c r="D242" s="3">
        <v>50</v>
      </c>
      <c r="E242" s="3">
        <v>450</v>
      </c>
      <c r="F242" s="3"/>
      <c r="G242" s="34"/>
      <c r="H242" s="56">
        <f t="shared" ca="1" si="3"/>
        <v>50</v>
      </c>
      <c r="I242" s="59" t="s">
        <v>630</v>
      </c>
      <c r="L242" s="156">
        <v>35.25</v>
      </c>
      <c r="M242" s="157">
        <v>3.59</v>
      </c>
    </row>
    <row r="243" spans="1:13">
      <c r="A243" s="22">
        <v>238</v>
      </c>
      <c r="B243" s="11" t="s">
        <v>166</v>
      </c>
      <c r="C243" s="16">
        <v>11300</v>
      </c>
      <c r="D243" s="3">
        <v>35</v>
      </c>
      <c r="E243" s="3">
        <v>130</v>
      </c>
      <c r="F243" s="3"/>
      <c r="G243" s="34"/>
      <c r="H243" s="56">
        <f t="shared" ca="1" si="3"/>
        <v>35</v>
      </c>
      <c r="I243" s="59" t="s">
        <v>630</v>
      </c>
      <c r="L243" s="154">
        <v>35.5</v>
      </c>
      <c r="M243" s="155">
        <v>3.6</v>
      </c>
    </row>
    <row r="244" spans="1:13">
      <c r="A244" s="22">
        <v>239</v>
      </c>
      <c r="B244" s="11" t="s">
        <v>167</v>
      </c>
      <c r="C244" s="16">
        <v>7800</v>
      </c>
      <c r="D244" s="3">
        <v>50</v>
      </c>
      <c r="E244" s="3">
        <v>450</v>
      </c>
      <c r="F244" s="3"/>
      <c r="G244" s="34"/>
      <c r="H244" s="56">
        <f t="shared" ca="1" si="3"/>
        <v>50</v>
      </c>
      <c r="I244" s="59" t="s">
        <v>630</v>
      </c>
      <c r="L244" s="156">
        <v>35.75</v>
      </c>
      <c r="M244" s="157">
        <v>3.605</v>
      </c>
    </row>
    <row r="245" spans="1:13">
      <c r="A245" s="22">
        <v>240</v>
      </c>
      <c r="B245" s="4" t="s">
        <v>168</v>
      </c>
      <c r="C245" s="16">
        <v>7900</v>
      </c>
      <c r="D245" s="3">
        <v>17</v>
      </c>
      <c r="E245" s="3">
        <v>460</v>
      </c>
      <c r="F245" s="3"/>
      <c r="G245" s="34"/>
      <c r="H245" s="56">
        <f t="shared" ca="1" si="3"/>
        <v>17</v>
      </c>
      <c r="I245" s="59" t="s">
        <v>630</v>
      </c>
      <c r="L245" s="154">
        <v>36</v>
      </c>
      <c r="M245" s="155">
        <v>3.61</v>
      </c>
    </row>
    <row r="246" spans="1:13">
      <c r="A246" s="22">
        <v>241</v>
      </c>
      <c r="B246" s="4" t="s">
        <v>169</v>
      </c>
      <c r="C246" s="16">
        <v>7200</v>
      </c>
      <c r="D246" s="3">
        <v>110</v>
      </c>
      <c r="E246" s="3">
        <v>380</v>
      </c>
      <c r="F246" s="3"/>
      <c r="G246" s="34"/>
      <c r="H246" s="56">
        <f t="shared" ca="1" si="3"/>
        <v>110</v>
      </c>
      <c r="I246" s="59" t="s">
        <v>630</v>
      </c>
      <c r="L246" s="156">
        <v>36.25</v>
      </c>
      <c r="M246" s="157">
        <v>3.6150000000000002</v>
      </c>
    </row>
    <row r="247" spans="1:13">
      <c r="A247" s="22">
        <v>242</v>
      </c>
      <c r="B247" s="4" t="s">
        <v>293</v>
      </c>
      <c r="C247" s="3" t="s">
        <v>170</v>
      </c>
      <c r="D247" s="3">
        <v>2</v>
      </c>
      <c r="E247" s="3" t="s">
        <v>172</v>
      </c>
      <c r="F247" s="3">
        <v>50</v>
      </c>
      <c r="G247" s="34">
        <v>50</v>
      </c>
      <c r="H247" s="56">
        <f t="shared" ca="1" si="3"/>
        <v>2</v>
      </c>
      <c r="I247" s="59" t="s">
        <v>631</v>
      </c>
      <c r="L247" s="154">
        <v>36.5</v>
      </c>
      <c r="M247" s="155">
        <v>3.62</v>
      </c>
    </row>
    <row r="248" spans="1:13">
      <c r="A248" s="22">
        <v>243</v>
      </c>
      <c r="B248" s="4" t="s">
        <v>294</v>
      </c>
      <c r="C248" s="3" t="s">
        <v>171</v>
      </c>
      <c r="D248" s="3">
        <v>1.5</v>
      </c>
      <c r="E248" s="3" t="s">
        <v>173</v>
      </c>
      <c r="F248" s="3">
        <v>50</v>
      </c>
      <c r="G248" s="34">
        <v>50</v>
      </c>
      <c r="H248" s="56">
        <f t="shared" ca="1" si="3"/>
        <v>1.5</v>
      </c>
      <c r="I248" s="59" t="s">
        <v>631</v>
      </c>
      <c r="L248" s="156">
        <v>36.75</v>
      </c>
      <c r="M248" s="157">
        <v>3.63</v>
      </c>
    </row>
    <row r="249" spans="1:13">
      <c r="A249" s="22">
        <v>244</v>
      </c>
      <c r="B249" s="4" t="s">
        <v>295</v>
      </c>
      <c r="C249" s="3" t="s">
        <v>296</v>
      </c>
      <c r="D249" s="3">
        <v>1.1000000000000001</v>
      </c>
      <c r="E249" s="4"/>
      <c r="F249" s="4"/>
      <c r="G249" s="85"/>
      <c r="H249" s="56">
        <f t="shared" ca="1" si="3"/>
        <v>1.1000000000000001</v>
      </c>
      <c r="I249" s="59" t="s">
        <v>632</v>
      </c>
      <c r="L249" s="154">
        <v>37</v>
      </c>
      <c r="M249" s="155">
        <v>3.64</v>
      </c>
    </row>
    <row r="250" spans="1:13">
      <c r="A250" s="22">
        <v>245</v>
      </c>
      <c r="B250" s="4" t="s">
        <v>430</v>
      </c>
      <c r="C250" s="16">
        <v>1200</v>
      </c>
      <c r="D250" s="3">
        <v>0.17</v>
      </c>
      <c r="E250" s="16">
        <v>1400</v>
      </c>
      <c r="F250" s="16">
        <v>10000</v>
      </c>
      <c r="G250" s="84">
        <v>10000</v>
      </c>
      <c r="H250" s="56">
        <f t="shared" ca="1" si="3"/>
        <v>0.17</v>
      </c>
      <c r="I250" s="59" t="s">
        <v>633</v>
      </c>
      <c r="L250" s="156">
        <v>37.25</v>
      </c>
      <c r="M250" s="157">
        <v>3.645</v>
      </c>
    </row>
    <row r="251" spans="1:13">
      <c r="A251" s="22">
        <v>246</v>
      </c>
      <c r="B251" s="4" t="s">
        <v>174</v>
      </c>
      <c r="C251" s="16">
        <v>1700</v>
      </c>
      <c r="D251" s="3">
        <v>0.25</v>
      </c>
      <c r="E251" s="16">
        <v>1400</v>
      </c>
      <c r="F251" s="16">
        <v>10000</v>
      </c>
      <c r="G251" s="84">
        <v>10000</v>
      </c>
      <c r="H251" s="56">
        <f t="shared" ca="1" si="3"/>
        <v>0.25</v>
      </c>
      <c r="I251" s="59" t="s">
        <v>633</v>
      </c>
      <c r="L251" s="154">
        <v>37.5</v>
      </c>
      <c r="M251" s="155">
        <v>3.65</v>
      </c>
    </row>
    <row r="252" spans="1:13">
      <c r="A252" s="22">
        <v>247</v>
      </c>
      <c r="B252" s="4" t="s">
        <v>175</v>
      </c>
      <c r="C252" s="3">
        <v>270</v>
      </c>
      <c r="D252" s="3">
        <v>0.1</v>
      </c>
      <c r="E252" s="16">
        <v>1400</v>
      </c>
      <c r="F252" s="16">
        <v>10000</v>
      </c>
      <c r="G252" s="84">
        <v>10000</v>
      </c>
      <c r="H252" s="56">
        <f t="shared" ca="1" si="3"/>
        <v>0.1</v>
      </c>
      <c r="I252" s="59" t="s">
        <v>633</v>
      </c>
      <c r="L252" s="156">
        <v>37.75</v>
      </c>
      <c r="M252" s="157">
        <v>3.6549999999999998</v>
      </c>
    </row>
    <row r="253" spans="1:13">
      <c r="A253" s="22">
        <v>248</v>
      </c>
      <c r="B253" s="4" t="s">
        <v>176</v>
      </c>
      <c r="C253" s="3">
        <v>120</v>
      </c>
      <c r="D253" s="3">
        <v>0.05</v>
      </c>
      <c r="E253" s="16">
        <v>1300</v>
      </c>
      <c r="F253" s="3">
        <v>20</v>
      </c>
      <c r="G253" s="34">
        <v>15</v>
      </c>
      <c r="H253" s="56">
        <f t="shared" ca="1" si="3"/>
        <v>0.05</v>
      </c>
      <c r="I253" s="59" t="s">
        <v>633</v>
      </c>
      <c r="L253" s="154">
        <v>38</v>
      </c>
      <c r="M253" s="155">
        <v>3.66</v>
      </c>
    </row>
    <row r="254" spans="1:13">
      <c r="A254" s="22">
        <v>249</v>
      </c>
      <c r="B254" s="4" t="s">
        <v>177</v>
      </c>
      <c r="C254" s="3">
        <v>200</v>
      </c>
      <c r="D254" s="3">
        <v>0.06</v>
      </c>
      <c r="E254" s="16">
        <v>1300</v>
      </c>
      <c r="F254" s="3">
        <v>20</v>
      </c>
      <c r="G254" s="34">
        <v>15</v>
      </c>
      <c r="H254" s="56">
        <f t="shared" ca="1" si="3"/>
        <v>0.06</v>
      </c>
      <c r="I254" s="59" t="s">
        <v>633</v>
      </c>
      <c r="L254" s="156">
        <v>38.25</v>
      </c>
      <c r="M254" s="157">
        <v>3.67</v>
      </c>
    </row>
    <row r="255" spans="1:13">
      <c r="A255" s="22">
        <v>250</v>
      </c>
      <c r="B255" s="4" t="s">
        <v>178</v>
      </c>
      <c r="C255" s="3" t="s">
        <v>182</v>
      </c>
      <c r="D255" s="3">
        <v>0.05</v>
      </c>
      <c r="E255" s="16">
        <v>1500</v>
      </c>
      <c r="F255" s="3">
        <v>20</v>
      </c>
      <c r="G255" s="34">
        <v>10</v>
      </c>
      <c r="H255" s="56">
        <f t="shared" ca="1" si="3"/>
        <v>0.05</v>
      </c>
      <c r="I255" s="59" t="s">
        <v>633</v>
      </c>
      <c r="L255" s="154">
        <v>38.5</v>
      </c>
      <c r="M255" s="155">
        <v>3.68</v>
      </c>
    </row>
    <row r="256" spans="1:13">
      <c r="A256" s="22">
        <v>251</v>
      </c>
      <c r="B256" s="4" t="s">
        <v>179</v>
      </c>
      <c r="C256" s="3" t="s">
        <v>183</v>
      </c>
      <c r="D256" s="3">
        <v>6.5000000000000002E-2</v>
      </c>
      <c r="E256" s="16">
        <v>1500</v>
      </c>
      <c r="F256" s="3">
        <v>40</v>
      </c>
      <c r="G256" s="34">
        <v>20</v>
      </c>
      <c r="H256" s="56">
        <f t="shared" ca="1" si="3"/>
        <v>6.5000000000000002E-2</v>
      </c>
      <c r="I256" s="59" t="s">
        <v>633</v>
      </c>
      <c r="L256" s="156">
        <v>38.75</v>
      </c>
      <c r="M256" s="157">
        <v>3.6850000000000001</v>
      </c>
    </row>
    <row r="257" spans="1:13">
      <c r="A257" s="22">
        <v>252</v>
      </c>
      <c r="B257" s="4" t="s">
        <v>180</v>
      </c>
      <c r="C257" s="3">
        <v>200</v>
      </c>
      <c r="D257" s="3">
        <v>0.06</v>
      </c>
      <c r="E257" s="16">
        <v>1300</v>
      </c>
      <c r="F257" s="3">
        <v>5</v>
      </c>
      <c r="G257" s="34">
        <v>5</v>
      </c>
      <c r="H257" s="56">
        <f t="shared" ca="1" si="3"/>
        <v>0.06</v>
      </c>
      <c r="I257" s="59" t="s">
        <v>633</v>
      </c>
      <c r="L257" s="154">
        <v>39</v>
      </c>
      <c r="M257" s="155">
        <v>3.69</v>
      </c>
    </row>
    <row r="258" spans="1:13">
      <c r="A258" s="22">
        <v>253</v>
      </c>
      <c r="B258" s="4" t="s">
        <v>181</v>
      </c>
      <c r="C258" s="16">
        <v>1200</v>
      </c>
      <c r="D258" s="3">
        <v>0.17</v>
      </c>
      <c r="E258" s="16">
        <v>1400</v>
      </c>
      <c r="F258" s="16">
        <v>1000</v>
      </c>
      <c r="G258" s="34">
        <v>800</v>
      </c>
      <c r="H258" s="56">
        <f t="shared" ca="1" si="3"/>
        <v>0.17</v>
      </c>
      <c r="I258" s="59" t="s">
        <v>633</v>
      </c>
      <c r="L258" s="156">
        <v>39.25</v>
      </c>
      <c r="M258" s="157">
        <v>3.6949999999999998</v>
      </c>
    </row>
    <row r="259" spans="1:13">
      <c r="A259" s="22">
        <v>254</v>
      </c>
      <c r="B259" s="9" t="s">
        <v>434</v>
      </c>
      <c r="C259" s="3" t="s">
        <v>184</v>
      </c>
      <c r="D259" s="3">
        <v>1.8</v>
      </c>
      <c r="E259" s="16">
        <v>1000</v>
      </c>
      <c r="F259" s="3">
        <v>10</v>
      </c>
      <c r="G259" s="34">
        <v>6</v>
      </c>
      <c r="H259" s="56">
        <f t="shared" ca="1" si="3"/>
        <v>1.8</v>
      </c>
      <c r="I259" s="59" t="s">
        <v>634</v>
      </c>
      <c r="L259" s="154">
        <v>39.5</v>
      </c>
      <c r="M259" s="155">
        <v>3.7</v>
      </c>
    </row>
    <row r="260" spans="1:13">
      <c r="A260" s="22">
        <v>255</v>
      </c>
      <c r="B260" s="9" t="s">
        <v>435</v>
      </c>
      <c r="C260" s="3" t="s">
        <v>185</v>
      </c>
      <c r="D260" s="3">
        <v>1.3</v>
      </c>
      <c r="E260" s="16">
        <v>1000</v>
      </c>
      <c r="F260" s="3">
        <v>10</v>
      </c>
      <c r="G260" s="34">
        <v>6</v>
      </c>
      <c r="H260" s="56">
        <f t="shared" ca="1" si="3"/>
        <v>1.3</v>
      </c>
      <c r="I260" s="59" t="s">
        <v>634</v>
      </c>
      <c r="L260" s="156">
        <v>39.75</v>
      </c>
      <c r="M260" s="157">
        <v>3.7050000000000001</v>
      </c>
    </row>
    <row r="261" spans="1:13">
      <c r="A261" s="22">
        <v>256</v>
      </c>
      <c r="B261" s="9" t="s">
        <v>436</v>
      </c>
      <c r="C261" s="3" t="s">
        <v>10</v>
      </c>
      <c r="D261" s="3">
        <v>1</v>
      </c>
      <c r="E261" s="16">
        <v>1000</v>
      </c>
      <c r="F261" s="3">
        <v>10</v>
      </c>
      <c r="G261" s="34">
        <v>6</v>
      </c>
      <c r="H261" s="56">
        <f t="shared" ca="1" si="3"/>
        <v>1</v>
      </c>
      <c r="I261" s="59" t="s">
        <v>634</v>
      </c>
      <c r="L261" s="154">
        <v>40</v>
      </c>
      <c r="M261" s="155">
        <v>3.71</v>
      </c>
    </row>
    <row r="262" spans="1:13">
      <c r="A262" s="22">
        <v>257</v>
      </c>
      <c r="B262" s="9" t="s">
        <v>437</v>
      </c>
      <c r="C262" s="3" t="s">
        <v>186</v>
      </c>
      <c r="D262" s="3">
        <v>0.8</v>
      </c>
      <c r="E262" s="16">
        <v>1000</v>
      </c>
      <c r="F262" s="3">
        <v>10</v>
      </c>
      <c r="G262" s="34">
        <v>6</v>
      </c>
      <c r="H262" s="56">
        <f t="shared" ca="1" si="3"/>
        <v>0.8</v>
      </c>
      <c r="I262" s="59" t="s">
        <v>634</v>
      </c>
      <c r="L262" s="156">
        <v>40.5</v>
      </c>
      <c r="M262" s="157">
        <v>3.7250000000000001</v>
      </c>
    </row>
    <row r="263" spans="1:13">
      <c r="A263" s="22">
        <v>258</v>
      </c>
      <c r="B263" s="9" t="s">
        <v>438</v>
      </c>
      <c r="C263" s="3" t="s">
        <v>187</v>
      </c>
      <c r="D263" s="3">
        <v>0.7</v>
      </c>
      <c r="E263" s="16">
        <v>1000</v>
      </c>
      <c r="F263" s="3">
        <v>10</v>
      </c>
      <c r="G263" s="34">
        <v>6</v>
      </c>
      <c r="H263" s="56">
        <f t="shared" ca="1" si="3"/>
        <v>0.7</v>
      </c>
      <c r="I263" s="59" t="s">
        <v>634</v>
      </c>
      <c r="L263" s="154">
        <v>41</v>
      </c>
      <c r="M263" s="155">
        <v>3.74</v>
      </c>
    </row>
    <row r="264" spans="1:13">
      <c r="A264" s="22">
        <v>259</v>
      </c>
      <c r="B264" s="9" t="s">
        <v>439</v>
      </c>
      <c r="C264" s="3" t="s">
        <v>188</v>
      </c>
      <c r="D264" s="3">
        <v>0.55000000000000004</v>
      </c>
      <c r="E264" s="16">
        <v>1000</v>
      </c>
      <c r="F264" s="3">
        <v>10</v>
      </c>
      <c r="G264" s="34">
        <v>6</v>
      </c>
      <c r="H264" s="56">
        <f t="shared" ca="1" si="3"/>
        <v>0.55000000000000004</v>
      </c>
      <c r="I264" s="59" t="s">
        <v>634</v>
      </c>
      <c r="L264" s="156">
        <v>41.5</v>
      </c>
      <c r="M264" s="157">
        <v>3.75</v>
      </c>
    </row>
    <row r="265" spans="1:13">
      <c r="A265" s="22">
        <v>260</v>
      </c>
      <c r="B265" s="9" t="s">
        <v>440</v>
      </c>
      <c r="C265" s="3" t="s">
        <v>71</v>
      </c>
      <c r="D265" s="3">
        <v>0.4</v>
      </c>
      <c r="E265" s="16">
        <v>1000</v>
      </c>
      <c r="F265" s="3">
        <v>10</v>
      </c>
      <c r="G265" s="34">
        <v>6</v>
      </c>
      <c r="H265" s="56">
        <f t="shared" ca="1" si="3"/>
        <v>0.4</v>
      </c>
      <c r="I265" s="59" t="s">
        <v>634</v>
      </c>
      <c r="L265" s="154">
        <v>42</v>
      </c>
      <c r="M265" s="155">
        <v>3.76</v>
      </c>
    </row>
    <row r="266" spans="1:13">
      <c r="A266" s="22">
        <v>261</v>
      </c>
      <c r="B266" s="9" t="s">
        <v>441</v>
      </c>
      <c r="C266" s="3" t="s">
        <v>189</v>
      </c>
      <c r="D266" s="3">
        <v>0.3</v>
      </c>
      <c r="E266" s="16">
        <v>1000</v>
      </c>
      <c r="F266" s="3">
        <v>10</v>
      </c>
      <c r="G266" s="34">
        <v>6</v>
      </c>
      <c r="H266" s="56">
        <f t="shared" ca="1" si="3"/>
        <v>0.3</v>
      </c>
      <c r="I266" s="59" t="s">
        <v>634</v>
      </c>
      <c r="L266" s="156">
        <v>42.5</v>
      </c>
      <c r="M266" s="157">
        <v>3.77</v>
      </c>
    </row>
    <row r="267" spans="1:13">
      <c r="A267" s="22">
        <v>262</v>
      </c>
      <c r="B267" s="4" t="s">
        <v>442</v>
      </c>
      <c r="C267" s="3" t="s">
        <v>297</v>
      </c>
      <c r="D267" s="3">
        <v>0.95</v>
      </c>
      <c r="E267" s="4"/>
      <c r="F267" s="4"/>
      <c r="G267" s="85"/>
      <c r="H267" s="56">
        <f t="shared" ca="1" si="3"/>
        <v>0.95</v>
      </c>
      <c r="I267" s="59" t="s">
        <v>635</v>
      </c>
      <c r="L267" s="154">
        <v>43</v>
      </c>
      <c r="M267" s="155">
        <v>3.78</v>
      </c>
    </row>
    <row r="268" spans="1:13">
      <c r="A268" s="22">
        <v>263</v>
      </c>
      <c r="B268" s="4" t="s">
        <v>443</v>
      </c>
      <c r="C268" s="3" t="s">
        <v>190</v>
      </c>
      <c r="D268" s="3">
        <v>0.65</v>
      </c>
      <c r="E268" s="4"/>
      <c r="F268" s="4"/>
      <c r="G268" s="85"/>
      <c r="H268" s="56">
        <f t="shared" ca="1" si="3"/>
        <v>0.65</v>
      </c>
      <c r="I268" s="59" t="s">
        <v>635</v>
      </c>
      <c r="L268" s="156">
        <v>43.5</v>
      </c>
      <c r="M268" s="157">
        <v>3.79</v>
      </c>
    </row>
    <row r="269" spans="1:13">
      <c r="A269" s="22">
        <v>264</v>
      </c>
      <c r="B269" s="4" t="s">
        <v>444</v>
      </c>
      <c r="C269" s="3" t="s">
        <v>298</v>
      </c>
      <c r="D269" s="3">
        <v>0.46</v>
      </c>
      <c r="E269" s="4"/>
      <c r="F269" s="4"/>
      <c r="G269" s="85"/>
      <c r="H269" s="56">
        <f t="shared" ca="1" si="3"/>
        <v>0.46</v>
      </c>
      <c r="I269" s="59" t="s">
        <v>636</v>
      </c>
      <c r="L269" s="154">
        <v>44</v>
      </c>
      <c r="M269" s="155">
        <v>3.81</v>
      </c>
    </row>
    <row r="270" spans="1:13">
      <c r="A270" s="22">
        <v>265</v>
      </c>
      <c r="B270" s="4" t="s">
        <v>445</v>
      </c>
      <c r="C270" s="3" t="s">
        <v>191</v>
      </c>
      <c r="D270" s="3">
        <v>0.35</v>
      </c>
      <c r="E270" s="4"/>
      <c r="F270" s="4"/>
      <c r="G270" s="85"/>
      <c r="H270" s="56">
        <f t="shared" ca="1" si="3"/>
        <v>0.35</v>
      </c>
      <c r="I270" s="59" t="s">
        <v>636</v>
      </c>
      <c r="L270" s="156">
        <v>44.5</v>
      </c>
      <c r="M270" s="157">
        <v>3.82</v>
      </c>
    </row>
    <row r="271" spans="1:13">
      <c r="A271" s="22">
        <v>266</v>
      </c>
      <c r="B271" s="9" t="s">
        <v>446</v>
      </c>
      <c r="C271" s="3" t="s">
        <v>192</v>
      </c>
      <c r="D271" s="3">
        <v>0.19</v>
      </c>
      <c r="E271" s="4"/>
      <c r="F271" s="4"/>
      <c r="G271" s="85"/>
      <c r="H271" s="56">
        <f t="shared" ref="H271:H291" ca="1" si="4">OFFSET(B271,0,2,1,1)</f>
        <v>0.19</v>
      </c>
      <c r="I271" s="59" t="s">
        <v>637</v>
      </c>
      <c r="L271" s="154">
        <v>45</v>
      </c>
      <c r="M271" s="155">
        <v>3.83</v>
      </c>
    </row>
    <row r="272" spans="1:13">
      <c r="A272" s="22">
        <v>267</v>
      </c>
      <c r="B272" s="9" t="s">
        <v>447</v>
      </c>
      <c r="C272" s="3" t="s">
        <v>193</v>
      </c>
      <c r="D272" s="3">
        <v>0.14000000000000001</v>
      </c>
      <c r="E272" s="4"/>
      <c r="F272" s="4"/>
      <c r="G272" s="85"/>
      <c r="H272" s="56">
        <f t="shared" ca="1" si="4"/>
        <v>0.14000000000000001</v>
      </c>
      <c r="I272" s="59" t="s">
        <v>637</v>
      </c>
      <c r="L272" s="156">
        <v>45.5</v>
      </c>
      <c r="M272" s="157">
        <v>3.84</v>
      </c>
    </row>
    <row r="273" spans="1:13">
      <c r="A273" s="22">
        <v>268</v>
      </c>
      <c r="B273" s="9" t="s">
        <v>448</v>
      </c>
      <c r="C273" s="3" t="s">
        <v>194</v>
      </c>
      <c r="D273" s="3">
        <v>0.1</v>
      </c>
      <c r="E273" s="4"/>
      <c r="F273" s="4"/>
      <c r="G273" s="85"/>
      <c r="H273" s="56">
        <f t="shared" ca="1" si="4"/>
        <v>0.1</v>
      </c>
      <c r="I273" s="59" t="s">
        <v>637</v>
      </c>
      <c r="L273" s="154">
        <v>46</v>
      </c>
      <c r="M273" s="155">
        <v>3.85</v>
      </c>
    </row>
    <row r="274" spans="1:13">
      <c r="A274" s="22">
        <v>269</v>
      </c>
      <c r="B274" s="4" t="s">
        <v>449</v>
      </c>
      <c r="C274" s="3">
        <v>2500</v>
      </c>
      <c r="D274" s="3">
        <v>1</v>
      </c>
      <c r="E274" s="3">
        <v>750</v>
      </c>
      <c r="F274" s="3"/>
      <c r="G274" s="85"/>
      <c r="H274" s="56">
        <f t="shared" ca="1" si="4"/>
        <v>1</v>
      </c>
      <c r="I274" s="59" t="s">
        <v>638</v>
      </c>
      <c r="L274" s="156">
        <v>46.5</v>
      </c>
      <c r="M274" s="157">
        <v>3.86</v>
      </c>
    </row>
    <row r="275" spans="1:13">
      <c r="A275" s="22">
        <v>270</v>
      </c>
      <c r="B275" s="4" t="s">
        <v>195</v>
      </c>
      <c r="C275" s="3">
        <v>2200</v>
      </c>
      <c r="D275" s="3">
        <v>1.4</v>
      </c>
      <c r="E275" s="3">
        <v>750</v>
      </c>
      <c r="F275" s="3"/>
      <c r="G275" s="34"/>
      <c r="H275" s="56">
        <f t="shared" ca="1" si="4"/>
        <v>1.4</v>
      </c>
      <c r="I275" s="59" t="s">
        <v>638</v>
      </c>
      <c r="L275" s="154">
        <v>47</v>
      </c>
      <c r="M275" s="155">
        <v>3.87</v>
      </c>
    </row>
    <row r="276" spans="1:13">
      <c r="A276" s="22">
        <v>271</v>
      </c>
      <c r="B276" s="4" t="s">
        <v>196</v>
      </c>
      <c r="C276" s="3">
        <v>2000</v>
      </c>
      <c r="D276" s="3">
        <v>1.2</v>
      </c>
      <c r="E276" s="3">
        <v>750</v>
      </c>
      <c r="F276" s="3"/>
      <c r="G276" s="34"/>
      <c r="H276" s="56">
        <f t="shared" ca="1" si="4"/>
        <v>1.2</v>
      </c>
      <c r="I276" s="59" t="s">
        <v>638</v>
      </c>
      <c r="L276" s="156">
        <v>47.5</v>
      </c>
      <c r="M276" s="157">
        <v>3.88</v>
      </c>
    </row>
    <row r="277" spans="1:13">
      <c r="A277" s="22">
        <v>272</v>
      </c>
      <c r="B277" s="4" t="s">
        <v>197</v>
      </c>
      <c r="C277" s="3">
        <v>1.23</v>
      </c>
      <c r="D277" s="3">
        <v>2.5000000000000001E-2</v>
      </c>
      <c r="E277" s="16">
        <v>1008</v>
      </c>
      <c r="F277" s="3">
        <v>1</v>
      </c>
      <c r="G277" s="34">
        <v>1</v>
      </c>
      <c r="H277" s="56">
        <f t="shared" ca="1" si="4"/>
        <v>2.5000000000000001E-2</v>
      </c>
      <c r="I277" s="59" t="s">
        <v>639</v>
      </c>
      <c r="L277" s="154">
        <v>48</v>
      </c>
      <c r="M277" s="155">
        <v>3.89</v>
      </c>
    </row>
    <row r="278" spans="1:13">
      <c r="A278" s="22">
        <v>273</v>
      </c>
      <c r="B278" s="4" t="s">
        <v>198</v>
      </c>
      <c r="C278" s="3">
        <v>1.95</v>
      </c>
      <c r="D278" s="3">
        <v>1.4E-2</v>
      </c>
      <c r="E278" s="3">
        <v>820</v>
      </c>
      <c r="F278" s="3">
        <v>1</v>
      </c>
      <c r="G278" s="34">
        <v>1</v>
      </c>
      <c r="H278" s="56">
        <f t="shared" ca="1" si="4"/>
        <v>1.4E-2</v>
      </c>
      <c r="I278" s="59" t="s">
        <v>639</v>
      </c>
      <c r="L278" s="156">
        <v>48.5</v>
      </c>
      <c r="M278" s="157">
        <v>3.9</v>
      </c>
    </row>
    <row r="279" spans="1:13">
      <c r="A279" s="22">
        <v>274</v>
      </c>
      <c r="B279" s="4" t="s">
        <v>199</v>
      </c>
      <c r="C279" s="3">
        <v>1.7</v>
      </c>
      <c r="D279" s="3">
        <v>1.7000000000000001E-2</v>
      </c>
      <c r="E279" s="3">
        <v>519</v>
      </c>
      <c r="F279" s="3">
        <v>1</v>
      </c>
      <c r="G279" s="34">
        <v>1</v>
      </c>
      <c r="H279" s="56">
        <f t="shared" ca="1" si="4"/>
        <v>1.7000000000000001E-2</v>
      </c>
      <c r="I279" s="59" t="s">
        <v>639</v>
      </c>
      <c r="L279" s="154">
        <v>49</v>
      </c>
      <c r="M279" s="155">
        <v>3.91</v>
      </c>
    </row>
    <row r="280" spans="1:13">
      <c r="A280" s="22">
        <v>275</v>
      </c>
      <c r="B280" s="4" t="s">
        <v>200</v>
      </c>
      <c r="C280" s="3">
        <v>6.36</v>
      </c>
      <c r="D280" s="3">
        <v>1.2999999999999999E-2</v>
      </c>
      <c r="E280" s="3">
        <v>614</v>
      </c>
      <c r="F280" s="3">
        <v>1</v>
      </c>
      <c r="G280" s="34">
        <v>1</v>
      </c>
      <c r="H280" s="56">
        <f t="shared" ca="1" si="4"/>
        <v>1.2999999999999999E-2</v>
      </c>
      <c r="I280" s="59" t="s">
        <v>639</v>
      </c>
      <c r="L280" s="156">
        <v>49.5</v>
      </c>
      <c r="M280" s="157">
        <v>3.92</v>
      </c>
    </row>
    <row r="281" spans="1:13">
      <c r="A281" s="22">
        <v>276</v>
      </c>
      <c r="B281" s="4" t="s">
        <v>201</v>
      </c>
      <c r="C281" s="3">
        <v>3.56</v>
      </c>
      <c r="D281" s="3">
        <v>8.9999999999999993E-3</v>
      </c>
      <c r="E281" s="3">
        <v>245</v>
      </c>
      <c r="F281" s="3">
        <v>1</v>
      </c>
      <c r="G281" s="34">
        <v>1</v>
      </c>
      <c r="H281" s="56">
        <f t="shared" ca="1" si="4"/>
        <v>8.9999999999999993E-3</v>
      </c>
      <c r="I281" s="59" t="s">
        <v>639</v>
      </c>
      <c r="L281" s="154">
        <v>50</v>
      </c>
      <c r="M281" s="155">
        <v>3.93</v>
      </c>
    </row>
    <row r="282" spans="1:13">
      <c r="A282" s="22">
        <v>277</v>
      </c>
      <c r="B282" s="4" t="s">
        <v>202</v>
      </c>
      <c r="C282" s="3">
        <v>5.68</v>
      </c>
      <c r="D282" s="3">
        <v>5.4000000000000003E-3</v>
      </c>
      <c r="E282" s="3">
        <v>160</v>
      </c>
      <c r="F282" s="3">
        <v>1</v>
      </c>
      <c r="G282" s="34">
        <v>1</v>
      </c>
      <c r="H282" s="56">
        <f t="shared" ca="1" si="4"/>
        <v>5.4000000000000003E-3</v>
      </c>
      <c r="I282" s="59" t="s">
        <v>639</v>
      </c>
      <c r="L282" s="156">
        <v>50.55</v>
      </c>
      <c r="M282" s="157">
        <v>3.94</v>
      </c>
    </row>
    <row r="283" spans="1:13">
      <c r="A283" s="22">
        <v>278</v>
      </c>
      <c r="B283" s="4" t="s">
        <v>450</v>
      </c>
      <c r="C283" s="3">
        <v>920</v>
      </c>
      <c r="D283" s="3">
        <v>2.2999999999999998</v>
      </c>
      <c r="E283" s="16">
        <v>2000</v>
      </c>
      <c r="F283" s="3"/>
      <c r="G283" s="34"/>
      <c r="H283" s="56">
        <f t="shared" ca="1" si="4"/>
        <v>2.2999999999999998</v>
      </c>
      <c r="I283" s="59" t="s">
        <v>640</v>
      </c>
      <c r="L283" s="154">
        <v>51</v>
      </c>
      <c r="M283" s="155">
        <v>3.95</v>
      </c>
    </row>
    <row r="284" spans="1:13">
      <c r="A284" s="22">
        <v>279</v>
      </c>
      <c r="B284" s="4" t="s">
        <v>203</v>
      </c>
      <c r="C284" s="3">
        <v>900</v>
      </c>
      <c r="D284" s="3">
        <v>2.2000000000000002</v>
      </c>
      <c r="E284" s="16">
        <v>2000</v>
      </c>
      <c r="F284" s="3"/>
      <c r="G284" s="34"/>
      <c r="H284" s="56">
        <f t="shared" ca="1" si="4"/>
        <v>2.2000000000000002</v>
      </c>
      <c r="I284" s="59" t="s">
        <v>640</v>
      </c>
      <c r="L284" s="156">
        <v>51.5</v>
      </c>
      <c r="M284" s="157">
        <v>3.96</v>
      </c>
    </row>
    <row r="285" spans="1:13">
      <c r="A285" s="22">
        <v>280</v>
      </c>
      <c r="B285" s="11" t="s">
        <v>204</v>
      </c>
      <c r="C285" s="3">
        <v>100</v>
      </c>
      <c r="D285" s="3">
        <v>0.05</v>
      </c>
      <c r="E285" s="16">
        <v>2000</v>
      </c>
      <c r="F285" s="3"/>
      <c r="G285" s="34"/>
      <c r="H285" s="56">
        <f t="shared" ca="1" si="4"/>
        <v>0.05</v>
      </c>
      <c r="I285" s="59" t="s">
        <v>640</v>
      </c>
      <c r="L285" s="154">
        <v>52</v>
      </c>
      <c r="M285" s="155">
        <v>3.97</v>
      </c>
    </row>
    <row r="286" spans="1:13">
      <c r="A286" s="22">
        <v>281</v>
      </c>
      <c r="B286" s="11" t="s">
        <v>205</v>
      </c>
      <c r="C286" s="3">
        <v>200</v>
      </c>
      <c r="D286" s="3">
        <v>0.12</v>
      </c>
      <c r="E286" s="16">
        <v>2000</v>
      </c>
      <c r="F286" s="3"/>
      <c r="G286" s="34"/>
      <c r="H286" s="56">
        <f t="shared" ca="1" si="4"/>
        <v>0.12</v>
      </c>
      <c r="I286" s="59" t="s">
        <v>640</v>
      </c>
      <c r="L286" s="156">
        <v>52.5</v>
      </c>
      <c r="M286" s="157">
        <v>3.98</v>
      </c>
    </row>
    <row r="287" spans="1:13">
      <c r="A287" s="22">
        <v>282</v>
      </c>
      <c r="B287" s="11" t="s">
        <v>206</v>
      </c>
      <c r="C287" s="3">
        <v>300</v>
      </c>
      <c r="D287" s="3">
        <v>0.23</v>
      </c>
      <c r="E287" s="16">
        <v>2000</v>
      </c>
      <c r="F287" s="4"/>
      <c r="G287" s="85"/>
      <c r="H287" s="56">
        <f t="shared" ca="1" si="4"/>
        <v>0.23</v>
      </c>
      <c r="I287" s="59" t="s">
        <v>640</v>
      </c>
      <c r="L287" s="154">
        <v>53</v>
      </c>
      <c r="M287" s="155">
        <v>3.99</v>
      </c>
    </row>
    <row r="288" spans="1:13">
      <c r="A288" s="22">
        <v>283</v>
      </c>
      <c r="B288" s="11" t="s">
        <v>207</v>
      </c>
      <c r="C288" s="3">
        <v>500</v>
      </c>
      <c r="D288" s="3">
        <v>0.6</v>
      </c>
      <c r="E288" s="16">
        <v>2000</v>
      </c>
      <c r="F288" s="4"/>
      <c r="G288" s="85"/>
      <c r="H288" s="56">
        <f t="shared" ca="1" si="4"/>
        <v>0.6</v>
      </c>
      <c r="I288" s="59" t="s">
        <v>640</v>
      </c>
      <c r="L288" s="156">
        <v>53.5</v>
      </c>
      <c r="M288" s="157">
        <v>4</v>
      </c>
    </row>
    <row r="289" spans="1:13">
      <c r="A289" s="22">
        <v>284</v>
      </c>
      <c r="B289" s="11" t="s">
        <v>208</v>
      </c>
      <c r="C289" s="16">
        <v>1000</v>
      </c>
      <c r="D289" s="3">
        <v>0.6</v>
      </c>
      <c r="E289" s="16">
        <v>4190</v>
      </c>
      <c r="F289" s="4"/>
      <c r="G289" s="85"/>
      <c r="H289" s="56">
        <f t="shared" ca="1" si="4"/>
        <v>0.6</v>
      </c>
      <c r="I289" s="59" t="s">
        <v>640</v>
      </c>
      <c r="L289" s="154">
        <v>54</v>
      </c>
      <c r="M289" s="155">
        <v>4.01</v>
      </c>
    </row>
    <row r="290" spans="1:13">
      <c r="A290" s="22">
        <v>285</v>
      </c>
      <c r="B290" s="11" t="s">
        <v>209</v>
      </c>
      <c r="C290" s="3">
        <v>990</v>
      </c>
      <c r="D290" s="3">
        <v>0.63</v>
      </c>
      <c r="E290" s="16">
        <v>4190</v>
      </c>
      <c r="F290" s="4"/>
      <c r="G290" s="85"/>
      <c r="H290" s="56">
        <f t="shared" ca="1" si="4"/>
        <v>0.63</v>
      </c>
      <c r="I290" s="59" t="s">
        <v>640</v>
      </c>
      <c r="L290" s="156">
        <v>54.5</v>
      </c>
      <c r="M290" s="157">
        <v>4.0199999999999996</v>
      </c>
    </row>
    <row r="291" spans="1:13" ht="15.75" thickBot="1">
      <c r="A291" s="22">
        <v>286</v>
      </c>
      <c r="B291" s="23" t="s">
        <v>210</v>
      </c>
      <c r="C291" s="7">
        <v>970</v>
      </c>
      <c r="D291" s="7">
        <v>0.67</v>
      </c>
      <c r="E291" s="24">
        <v>4190</v>
      </c>
      <c r="F291" s="25"/>
      <c r="G291" s="86"/>
      <c r="H291" s="58">
        <f t="shared" ca="1" si="4"/>
        <v>0.67</v>
      </c>
      <c r="I291" s="37" t="s">
        <v>640</v>
      </c>
      <c r="L291" s="154">
        <v>55</v>
      </c>
      <c r="M291" s="155">
        <v>4.03</v>
      </c>
    </row>
    <row r="292" spans="1:13">
      <c r="B292" s="8"/>
      <c r="L292" s="156">
        <v>55.5</v>
      </c>
      <c r="M292" s="157">
        <v>4.0350000000000001</v>
      </c>
    </row>
    <row r="293" spans="1:13">
      <c r="L293" s="154">
        <v>56</v>
      </c>
      <c r="M293" s="155">
        <v>4.04</v>
      </c>
    </row>
    <row r="294" spans="1:13">
      <c r="L294" s="156">
        <v>56.5</v>
      </c>
      <c r="M294" s="157">
        <v>4.05</v>
      </c>
    </row>
    <row r="295" spans="1:13">
      <c r="L295" s="154">
        <v>57</v>
      </c>
      <c r="M295" s="155">
        <v>4.0599999999999996</v>
      </c>
    </row>
    <row r="296" spans="1:13">
      <c r="L296" s="156">
        <v>57.5</v>
      </c>
      <c r="M296" s="157">
        <v>4.07</v>
      </c>
    </row>
    <row r="297" spans="1:13">
      <c r="L297" s="154">
        <v>58</v>
      </c>
      <c r="M297" s="155">
        <v>4.08</v>
      </c>
    </row>
    <row r="298" spans="1:13">
      <c r="L298" s="156">
        <v>58.5</v>
      </c>
      <c r="M298" s="157">
        <v>4.085</v>
      </c>
    </row>
    <row r="299" spans="1:13">
      <c r="L299" s="154">
        <v>59</v>
      </c>
      <c r="M299" s="155">
        <v>4.09</v>
      </c>
    </row>
    <row r="300" spans="1:13">
      <c r="L300" s="156">
        <v>59.5</v>
      </c>
      <c r="M300" s="157">
        <v>4.0999999999999996</v>
      </c>
    </row>
    <row r="301" spans="1:13">
      <c r="L301" s="154">
        <v>60</v>
      </c>
      <c r="M301" s="155">
        <v>4.1100000000000003</v>
      </c>
    </row>
    <row r="302" spans="1:13">
      <c r="L302" s="156">
        <v>60.5</v>
      </c>
      <c r="M302" s="157">
        <v>4.12</v>
      </c>
    </row>
    <row r="303" spans="1:13">
      <c r="L303" s="154">
        <v>61</v>
      </c>
      <c r="M303" s="155">
        <v>4.13</v>
      </c>
    </row>
    <row r="304" spans="1:13">
      <c r="L304" s="156">
        <v>61.5</v>
      </c>
      <c r="M304" s="157">
        <v>4.1349999999999998</v>
      </c>
    </row>
    <row r="305" spans="2:13">
      <c r="L305" s="154">
        <v>62</v>
      </c>
      <c r="M305" s="155">
        <v>4.1399999999999997</v>
      </c>
    </row>
    <row r="306" spans="2:13">
      <c r="L306" s="156">
        <v>62.5</v>
      </c>
      <c r="M306" s="157">
        <v>4.1500000000000004</v>
      </c>
    </row>
    <row r="307" spans="2:13">
      <c r="L307" s="154">
        <v>63</v>
      </c>
      <c r="M307" s="155">
        <v>4.16</v>
      </c>
    </row>
    <row r="308" spans="2:13">
      <c r="L308" s="156">
        <v>63.5</v>
      </c>
      <c r="M308" s="157">
        <v>4.165</v>
      </c>
    </row>
    <row r="309" spans="2:13">
      <c r="L309" s="154">
        <v>64</v>
      </c>
      <c r="M309" s="155">
        <v>4.17</v>
      </c>
    </row>
    <row r="310" spans="2:13">
      <c r="L310" s="156">
        <v>64.5</v>
      </c>
      <c r="M310" s="157">
        <v>4.18</v>
      </c>
    </row>
    <row r="311" spans="2:13">
      <c r="L311" s="154">
        <v>65</v>
      </c>
      <c r="M311" s="155">
        <v>4.1900000000000004</v>
      </c>
    </row>
    <row r="312" spans="2:13">
      <c r="L312" s="156">
        <v>65.5</v>
      </c>
      <c r="M312" s="157">
        <v>4.1950000000000003</v>
      </c>
    </row>
    <row r="313" spans="2:13">
      <c r="L313" s="154">
        <v>66</v>
      </c>
      <c r="M313" s="155">
        <v>4.2</v>
      </c>
    </row>
    <row r="314" spans="2:13">
      <c r="L314" s="156">
        <v>66.5</v>
      </c>
      <c r="M314" s="157">
        <v>4.21</v>
      </c>
    </row>
    <row r="315" spans="2:13">
      <c r="L315" s="154">
        <v>67</v>
      </c>
      <c r="M315" s="155">
        <v>4.22</v>
      </c>
    </row>
    <row r="316" spans="2:13">
      <c r="L316" s="156">
        <v>67.5</v>
      </c>
      <c r="M316" s="157">
        <v>4.2249999999999996</v>
      </c>
    </row>
    <row r="317" spans="2:13">
      <c r="L317" s="154">
        <v>68</v>
      </c>
      <c r="M317" s="155">
        <v>4.2300000000000004</v>
      </c>
    </row>
    <row r="318" spans="2:13">
      <c r="B318" s="8"/>
      <c r="L318" s="156">
        <v>68.5</v>
      </c>
      <c r="M318" s="157">
        <v>4.24</v>
      </c>
    </row>
    <row r="319" spans="2:13">
      <c r="B319" s="8"/>
      <c r="L319" s="154">
        <v>69</v>
      </c>
      <c r="M319" s="155">
        <v>4.25</v>
      </c>
    </row>
    <row r="320" spans="2:13">
      <c r="B320" s="8"/>
      <c r="L320" s="156">
        <v>69.5</v>
      </c>
      <c r="M320" s="157">
        <v>4.2549999999999999</v>
      </c>
    </row>
    <row r="321" spans="12:13">
      <c r="L321" s="154">
        <v>70</v>
      </c>
      <c r="M321" s="155">
        <v>4.26</v>
      </c>
    </row>
    <row r="322" spans="12:13">
      <c r="L322" s="156">
        <v>70.5</v>
      </c>
      <c r="M322" s="157">
        <v>4.2699999999999996</v>
      </c>
    </row>
    <row r="323" spans="12:13">
      <c r="L323" s="154">
        <v>71</v>
      </c>
      <c r="M323" s="155">
        <v>4.28</v>
      </c>
    </row>
    <row r="324" spans="12:13">
      <c r="L324" s="156">
        <v>71.5</v>
      </c>
      <c r="M324" s="157">
        <v>4.2850000000000001</v>
      </c>
    </row>
    <row r="325" spans="12:13">
      <c r="L325" s="154">
        <v>72</v>
      </c>
      <c r="M325" s="155">
        <v>4.29</v>
      </c>
    </row>
    <row r="326" spans="12:13">
      <c r="L326" s="156">
        <v>72.5</v>
      </c>
      <c r="M326" s="157">
        <v>4.2949999999999999</v>
      </c>
    </row>
    <row r="327" spans="12:13">
      <c r="L327" s="154">
        <v>73</v>
      </c>
      <c r="M327" s="155">
        <v>4.3</v>
      </c>
    </row>
    <row r="328" spans="12:13">
      <c r="L328" s="156">
        <v>73.5</v>
      </c>
      <c r="M328" s="157">
        <v>4.3099999999999996</v>
      </c>
    </row>
    <row r="329" spans="12:13">
      <c r="L329" s="154">
        <v>74</v>
      </c>
      <c r="M329" s="155">
        <v>4.32</v>
      </c>
    </row>
    <row r="330" spans="12:13">
      <c r="L330" s="156">
        <v>74.5</v>
      </c>
      <c r="M330" s="157">
        <v>4.3250000000000002</v>
      </c>
    </row>
    <row r="331" spans="12:13">
      <c r="L331" s="154">
        <v>75</v>
      </c>
      <c r="M331" s="155">
        <v>4.33</v>
      </c>
    </row>
    <row r="332" spans="12:13">
      <c r="L332" s="156">
        <v>75.5</v>
      </c>
      <c r="M332" s="157">
        <v>4.335</v>
      </c>
    </row>
    <row r="333" spans="12:13">
      <c r="L333" s="154">
        <v>76</v>
      </c>
      <c r="M333" s="155">
        <v>4.34</v>
      </c>
    </row>
    <row r="334" spans="12:13">
      <c r="L334" s="156">
        <v>76.5</v>
      </c>
      <c r="M334" s="157">
        <v>4.3499999999999996</v>
      </c>
    </row>
    <row r="335" spans="12:13">
      <c r="L335" s="154">
        <v>77</v>
      </c>
      <c r="M335" s="155">
        <v>4.3600000000000003</v>
      </c>
    </row>
    <row r="336" spans="12:13">
      <c r="L336" s="156">
        <v>77.5</v>
      </c>
      <c r="M336" s="157">
        <v>4.3650000000000002</v>
      </c>
    </row>
    <row r="337" spans="12:13">
      <c r="L337" s="154">
        <v>78</v>
      </c>
      <c r="M337" s="155">
        <v>4.37</v>
      </c>
    </row>
    <row r="338" spans="12:13">
      <c r="L338" s="156">
        <v>78.5</v>
      </c>
      <c r="M338" s="157">
        <v>4.375</v>
      </c>
    </row>
    <row r="339" spans="12:13">
      <c r="L339" s="154">
        <v>79</v>
      </c>
      <c r="M339" s="155">
        <v>4.38</v>
      </c>
    </row>
    <row r="340" spans="12:13">
      <c r="L340" s="156">
        <v>79.5</v>
      </c>
      <c r="M340" s="157">
        <v>4.3849999999999998</v>
      </c>
    </row>
    <row r="341" spans="12:13">
      <c r="L341" s="154">
        <v>80</v>
      </c>
      <c r="M341" s="155">
        <v>4.3899999999999997</v>
      </c>
    </row>
    <row r="342" spans="12:13">
      <c r="L342" s="156">
        <v>80.5</v>
      </c>
      <c r="M342" s="157">
        <v>4.4000000000000004</v>
      </c>
    </row>
    <row r="343" spans="12:13">
      <c r="L343" s="154">
        <v>81</v>
      </c>
      <c r="M343" s="155">
        <v>4.41</v>
      </c>
    </row>
    <row r="344" spans="12:13">
      <c r="L344" s="156">
        <v>81.5</v>
      </c>
      <c r="M344" s="157">
        <v>4.415</v>
      </c>
    </row>
    <row r="345" spans="12:13">
      <c r="L345" s="154">
        <v>82</v>
      </c>
      <c r="M345" s="155">
        <v>4.42</v>
      </c>
    </row>
    <row r="346" spans="12:13">
      <c r="L346" s="156">
        <v>82.5</v>
      </c>
      <c r="M346" s="157">
        <v>4.4249999999999998</v>
      </c>
    </row>
    <row r="347" spans="12:13">
      <c r="L347" s="154">
        <v>83</v>
      </c>
      <c r="M347" s="155">
        <v>4.43</v>
      </c>
    </row>
    <row r="348" spans="12:13">
      <c r="L348" s="156">
        <v>83.5</v>
      </c>
      <c r="M348" s="157">
        <v>4.4349999999999996</v>
      </c>
    </row>
    <row r="349" spans="12:13">
      <c r="L349" s="154">
        <v>84</v>
      </c>
      <c r="M349" s="155">
        <v>4.4400000000000004</v>
      </c>
    </row>
    <row r="350" spans="12:13">
      <c r="L350" s="156">
        <v>84.5</v>
      </c>
      <c r="M350" s="157">
        <v>4.4450000000000003</v>
      </c>
    </row>
    <row r="351" spans="12:13">
      <c r="L351" s="154">
        <v>85</v>
      </c>
      <c r="M351" s="155">
        <v>4.45</v>
      </c>
    </row>
    <row r="352" spans="12:13">
      <c r="L352" s="156">
        <v>85.5</v>
      </c>
      <c r="M352" s="157">
        <v>4.46</v>
      </c>
    </row>
    <row r="353" spans="12:13">
      <c r="L353" s="154">
        <v>86</v>
      </c>
      <c r="M353" s="155">
        <v>4.47</v>
      </c>
    </row>
    <row r="354" spans="12:13">
      <c r="L354" s="156">
        <v>86.5</v>
      </c>
      <c r="M354" s="157">
        <v>4.4749999999999996</v>
      </c>
    </row>
    <row r="355" spans="12:13">
      <c r="L355" s="154">
        <v>87</v>
      </c>
      <c r="M355" s="155">
        <v>4.4800000000000004</v>
      </c>
    </row>
    <row r="356" spans="12:13">
      <c r="L356" s="156">
        <v>87.5</v>
      </c>
      <c r="M356" s="157">
        <v>4.4850000000000003</v>
      </c>
    </row>
    <row r="357" spans="12:13">
      <c r="L357" s="154">
        <v>88</v>
      </c>
      <c r="M357" s="155">
        <v>4.49</v>
      </c>
    </row>
    <row r="358" spans="12:13">
      <c r="L358" s="156">
        <v>88.5</v>
      </c>
      <c r="M358" s="157">
        <v>4.4950000000000001</v>
      </c>
    </row>
    <row r="359" spans="12:13">
      <c r="L359" s="154">
        <v>89</v>
      </c>
      <c r="M359" s="155">
        <v>4.5</v>
      </c>
    </row>
    <row r="360" spans="12:13">
      <c r="L360" s="156">
        <v>89.5</v>
      </c>
      <c r="M360" s="157">
        <v>4.5049999999999999</v>
      </c>
    </row>
    <row r="361" spans="12:13">
      <c r="L361" s="154">
        <v>90</v>
      </c>
      <c r="M361" s="155">
        <v>4.51</v>
      </c>
    </row>
    <row r="362" spans="12:13">
      <c r="L362" s="156">
        <v>90.5</v>
      </c>
      <c r="M362" s="157">
        <v>4.5149999999999997</v>
      </c>
    </row>
    <row r="363" spans="12:13">
      <c r="L363" s="154">
        <v>91</v>
      </c>
      <c r="M363" s="155">
        <v>4.5199999999999996</v>
      </c>
    </row>
    <row r="364" spans="12:13">
      <c r="L364" s="156">
        <v>91.5</v>
      </c>
      <c r="M364" s="157">
        <v>4.5250000000000004</v>
      </c>
    </row>
    <row r="365" spans="12:13">
      <c r="L365" s="154">
        <v>92</v>
      </c>
      <c r="M365" s="155">
        <v>4.53</v>
      </c>
    </row>
    <row r="366" spans="12:13">
      <c r="L366" s="156">
        <v>92.5</v>
      </c>
      <c r="M366" s="157">
        <v>4.5350000000000001</v>
      </c>
    </row>
    <row r="367" spans="12:13">
      <c r="L367" s="154">
        <v>93</v>
      </c>
      <c r="M367" s="155">
        <v>4.54</v>
      </c>
    </row>
    <row r="368" spans="12:13">
      <c r="L368" s="156">
        <v>93.5</v>
      </c>
      <c r="M368" s="157">
        <v>4.5449999999999999</v>
      </c>
    </row>
    <row r="369" spans="2:13">
      <c r="L369" s="154">
        <v>94</v>
      </c>
      <c r="M369" s="155">
        <v>4.55</v>
      </c>
    </row>
    <row r="370" spans="2:13">
      <c r="L370" s="156">
        <v>94.5</v>
      </c>
      <c r="M370" s="157">
        <v>4.5549999999999997</v>
      </c>
    </row>
    <row r="371" spans="2:13">
      <c r="L371" s="154">
        <v>95</v>
      </c>
      <c r="M371" s="155">
        <v>4.5599999999999996</v>
      </c>
    </row>
    <row r="372" spans="2:13">
      <c r="L372" s="156">
        <v>95.5</v>
      </c>
      <c r="M372" s="157">
        <v>4.5650000000000004</v>
      </c>
    </row>
    <row r="373" spans="2:13">
      <c r="B373" s="8"/>
      <c r="L373" s="154">
        <v>96</v>
      </c>
      <c r="M373" s="155">
        <v>4.57</v>
      </c>
    </row>
    <row r="374" spans="2:13">
      <c r="B374" s="8"/>
      <c r="L374" s="156">
        <v>96.5</v>
      </c>
      <c r="M374" s="157">
        <v>4.5750000000000002</v>
      </c>
    </row>
    <row r="375" spans="2:13">
      <c r="B375" s="8"/>
      <c r="L375" s="154">
        <v>97</v>
      </c>
      <c r="M375" s="155">
        <v>4.58</v>
      </c>
    </row>
    <row r="376" spans="2:13">
      <c r="B376" s="8"/>
      <c r="L376" s="156">
        <v>97.5</v>
      </c>
      <c r="M376" s="157">
        <v>4.585</v>
      </c>
    </row>
    <row r="377" spans="2:13">
      <c r="B377" s="8"/>
      <c r="L377" s="154">
        <v>98</v>
      </c>
      <c r="M377" s="155">
        <v>4.59</v>
      </c>
    </row>
    <row r="378" spans="2:13">
      <c r="B378" s="8"/>
      <c r="L378" s="156">
        <v>98.5</v>
      </c>
      <c r="M378" s="157">
        <v>4.5949999999999998</v>
      </c>
    </row>
    <row r="379" spans="2:13">
      <c r="B379" s="8"/>
      <c r="L379" s="154">
        <v>99</v>
      </c>
      <c r="M379" s="155">
        <v>4.5999999999999996</v>
      </c>
    </row>
    <row r="380" spans="2:13">
      <c r="B380" s="8"/>
      <c r="L380" s="156">
        <v>99.5</v>
      </c>
      <c r="M380" s="157">
        <v>4.6100000000000003</v>
      </c>
    </row>
    <row r="381" spans="2:13" ht="15.75" thickBot="1">
      <c r="B381" s="8"/>
      <c r="L381" s="158">
        <v>100</v>
      </c>
      <c r="M381" s="159">
        <v>4.62</v>
      </c>
    </row>
    <row r="382" spans="2:13">
      <c r="B382" s="8"/>
    </row>
    <row r="383" spans="2:13">
      <c r="B383" s="8"/>
    </row>
    <row r="384" spans="2:13">
      <c r="B384" s="8"/>
    </row>
    <row r="385" spans="2:2">
      <c r="B385" s="8"/>
    </row>
    <row r="386" spans="2:2">
      <c r="B386" s="8"/>
    </row>
    <row r="387" spans="2:2">
      <c r="B387" s="8"/>
    </row>
    <row r="455" spans="2:2">
      <c r="B455" s="8"/>
    </row>
    <row r="456" spans="2:2">
      <c r="B456" s="8"/>
    </row>
    <row r="457" spans="2:2">
      <c r="B457" s="8"/>
    </row>
    <row r="458" spans="2:2">
      <c r="B458" s="8"/>
    </row>
    <row r="459" spans="2:2">
      <c r="B459" s="8"/>
    </row>
    <row r="460" spans="2:2">
      <c r="B460" s="8"/>
    </row>
    <row r="461" spans="2:2">
      <c r="B461" s="8"/>
    </row>
    <row r="462" spans="2:2">
      <c r="B462" s="8"/>
    </row>
    <row r="463" spans="2:2">
      <c r="B463" s="8"/>
    </row>
    <row r="464" spans="2:2">
      <c r="B464" s="8"/>
    </row>
    <row r="533" spans="2:2">
      <c r="B533" s="8"/>
    </row>
    <row r="534" spans="2:2">
      <c r="B534" s="8"/>
    </row>
    <row r="535" spans="2:2">
      <c r="B535" s="8"/>
    </row>
    <row r="536" spans="2:2">
      <c r="B536" s="8"/>
    </row>
    <row r="537" spans="2:2">
      <c r="B537" s="8"/>
    </row>
    <row r="538" spans="2:2">
      <c r="B538" s="8"/>
    </row>
    <row r="539" spans="2:2">
      <c r="B539" s="8"/>
    </row>
    <row r="572" spans="2:2">
      <c r="B572" s="8"/>
    </row>
    <row r="573" spans="2:2">
      <c r="B573" s="8"/>
    </row>
    <row r="574" spans="2:2">
      <c r="B574" s="8"/>
    </row>
    <row r="596" spans="2:2">
      <c r="B596" s="8"/>
    </row>
    <row r="597" spans="2:2">
      <c r="B597" s="8"/>
    </row>
    <row r="598" spans="2:2">
      <c r="B598" s="8"/>
    </row>
    <row r="599" spans="2:2">
      <c r="B599" s="8"/>
    </row>
    <row r="600" spans="2:2">
      <c r="B600" s="8"/>
    </row>
    <row r="620" spans="2:2">
      <c r="B620" s="8"/>
    </row>
    <row r="621" spans="2:2">
      <c r="B621" s="8"/>
    </row>
    <row r="622" spans="2:2">
      <c r="B622" s="8"/>
    </row>
    <row r="695" spans="2:2">
      <c r="B695" s="8"/>
    </row>
    <row r="696" spans="2:2">
      <c r="B696" s="8"/>
    </row>
    <row r="697" spans="2:2">
      <c r="B697" s="8"/>
    </row>
    <row r="698" spans="2:2">
      <c r="B698" s="8"/>
    </row>
    <row r="699" spans="2:2">
      <c r="B699" s="8"/>
    </row>
    <row r="700" spans="2:2">
      <c r="B700" s="8"/>
    </row>
    <row r="701" spans="2:2">
      <c r="B701" s="8"/>
    </row>
    <row r="720" spans="2:2">
      <c r="B720" s="8"/>
    </row>
    <row r="721" spans="2:2">
      <c r="B721" s="8"/>
    </row>
    <row r="722" spans="2:2">
      <c r="B722" s="8"/>
    </row>
    <row r="723" spans="2:2">
      <c r="B723" s="8"/>
    </row>
    <row r="724" spans="2:2">
      <c r="B724" s="8"/>
    </row>
    <row r="725" spans="2:2">
      <c r="B725" s="8"/>
    </row>
    <row r="726" spans="2:2">
      <c r="B726" s="8"/>
    </row>
    <row r="727" spans="2:2">
      <c r="B727" s="8"/>
    </row>
    <row r="739" spans="2:2">
      <c r="B739" s="8"/>
    </row>
    <row r="740" spans="2:2">
      <c r="B740" s="8"/>
    </row>
    <row r="755" spans="2:2">
      <c r="B755" s="8"/>
    </row>
    <row r="756" spans="2:2">
      <c r="B756" s="8"/>
    </row>
    <row r="757" spans="2:2">
      <c r="B757" s="8"/>
    </row>
    <row r="812" spans="2:2">
      <c r="B812" s="8"/>
    </row>
    <row r="813" spans="2:2">
      <c r="B813" s="8"/>
    </row>
    <row r="814" spans="2:2">
      <c r="B814" s="8"/>
    </row>
    <row r="815" spans="2:2">
      <c r="B815" s="8"/>
    </row>
    <row r="816" spans="2:2">
      <c r="B816" s="8"/>
    </row>
    <row r="817" spans="2:2">
      <c r="B817" s="8"/>
    </row>
    <row r="818" spans="2:2">
      <c r="B818" s="8"/>
    </row>
    <row r="819" spans="2:2">
      <c r="B819" s="8"/>
    </row>
    <row r="844" spans="2:2">
      <c r="B844" s="8"/>
    </row>
    <row r="845" spans="2:2">
      <c r="B845" s="8"/>
    </row>
    <row r="861" spans="2:2">
      <c r="B861" s="8"/>
    </row>
    <row r="862" spans="2:2">
      <c r="B862" s="8"/>
    </row>
    <row r="873" spans="2:2">
      <c r="B873" s="8"/>
    </row>
    <row r="874" spans="2:2">
      <c r="B874" s="8"/>
    </row>
    <row r="903" spans="2:2">
      <c r="B903" s="8"/>
    </row>
    <row r="904" spans="2:2">
      <c r="B904" s="8"/>
    </row>
    <row r="922" spans="2:2">
      <c r="B922" s="8"/>
    </row>
    <row r="923" spans="2:2">
      <c r="B923" s="8"/>
    </row>
    <row r="980" spans="2:2">
      <c r="B980" s="8"/>
    </row>
    <row r="981" spans="2:2">
      <c r="B981" s="8"/>
    </row>
    <row r="982" spans="2:2">
      <c r="B982" s="8"/>
    </row>
    <row r="983" spans="2:2">
      <c r="B983" s="8"/>
    </row>
    <row r="984" spans="2:2">
      <c r="B984" s="8"/>
    </row>
    <row r="985" spans="2:2">
      <c r="B985" s="8"/>
    </row>
    <row r="1025" spans="2:2">
      <c r="B1025" s="8"/>
    </row>
    <row r="1026" spans="2:2">
      <c r="B1026" s="8"/>
    </row>
    <row r="1027" spans="2:2">
      <c r="B1027" s="8"/>
    </row>
    <row r="1028" spans="2:2">
      <c r="B1028" s="8"/>
    </row>
    <row r="1029" spans="2:2">
      <c r="B1029" s="8"/>
    </row>
    <row r="1030" spans="2:2">
      <c r="B1030" s="8"/>
    </row>
    <row r="1031" spans="2:2">
      <c r="B1031" s="8"/>
    </row>
    <row r="1032" spans="2:2">
      <c r="B1032" s="8"/>
    </row>
    <row r="1089" spans="2:2">
      <c r="B1089" s="8"/>
    </row>
    <row r="1090" spans="2:2">
      <c r="B1090" s="8"/>
    </row>
    <row r="1100" spans="2:2">
      <c r="B1100" s="8"/>
    </row>
    <row r="1101" spans="2:2">
      <c r="B1101" s="8"/>
    </row>
    <row r="1102" spans="2:2">
      <c r="B1102" s="8"/>
    </row>
    <row r="1113" spans="2:2">
      <c r="B1113" s="8"/>
    </row>
    <row r="1114" spans="2:2">
      <c r="B1114" s="8"/>
    </row>
    <row r="1170" spans="2:2">
      <c r="B1170" s="8"/>
    </row>
    <row r="1171" spans="2:2">
      <c r="B1171" s="8"/>
    </row>
    <row r="1173" spans="2:2">
      <c r="B1173" s="8"/>
    </row>
    <row r="1174" spans="2:2">
      <c r="B1174" s="8"/>
    </row>
    <row r="1176" spans="2:2">
      <c r="B1176" s="8"/>
    </row>
    <row r="1178" spans="2:2">
      <c r="B1178" s="8"/>
    </row>
    <row r="1179" spans="2:2">
      <c r="B1179" s="8"/>
    </row>
    <row r="1180" spans="2:2">
      <c r="B1180" s="8"/>
    </row>
    <row r="1181" spans="2:2">
      <c r="B1181" s="8"/>
    </row>
    <row r="1182" spans="2:2">
      <c r="B1182" s="8"/>
    </row>
    <row r="1183" spans="2:2">
      <c r="B1183" s="8"/>
    </row>
    <row r="1184" spans="2:2">
      <c r="B1184" s="8"/>
    </row>
    <row r="1185" spans="2:2">
      <c r="B1185" s="8"/>
    </row>
    <row r="1188" spans="2:2">
      <c r="B1188" s="8"/>
    </row>
    <row r="1190" spans="2:2">
      <c r="B1190" s="8"/>
    </row>
    <row r="1191" spans="2:2">
      <c r="B1191" s="8"/>
    </row>
    <row r="1192" spans="2:2">
      <c r="B1192" s="8"/>
    </row>
    <row r="1193" spans="2:2">
      <c r="B1193" s="8"/>
    </row>
    <row r="1194" spans="2:2">
      <c r="B1194" s="8"/>
    </row>
    <row r="1221" spans="2:2">
      <c r="B1221" s="8"/>
    </row>
    <row r="1222" spans="2:2">
      <c r="B1222" s="8"/>
    </row>
    <row r="1223" spans="2:2">
      <c r="B1223" s="8"/>
    </row>
    <row r="1224" spans="2:2">
      <c r="B1224" s="8"/>
    </row>
    <row r="1225" spans="2:2">
      <c r="B1225" s="8"/>
    </row>
    <row r="1226" spans="2:2">
      <c r="B1226" s="8"/>
    </row>
    <row r="1227" spans="2:2">
      <c r="B1227" s="8"/>
    </row>
    <row r="1228" spans="2:2">
      <c r="B1228" s="8"/>
    </row>
    <row r="1229" spans="2:2">
      <c r="B1229" s="8"/>
    </row>
    <row r="1230" spans="2:2">
      <c r="B1230" s="8"/>
    </row>
    <row r="1231" spans="2:2">
      <c r="B1231" s="8"/>
    </row>
    <row r="1232" spans="2:2">
      <c r="B1232" s="8"/>
    </row>
    <row r="1233" spans="2:2">
      <c r="B1233" s="8"/>
    </row>
    <row r="1234" spans="2:2">
      <c r="B1234" s="8"/>
    </row>
    <row r="1235" spans="2:2">
      <c r="B1235" s="8"/>
    </row>
    <row r="1236" spans="2:2">
      <c r="B1236" s="8"/>
    </row>
    <row r="1237" spans="2:2">
      <c r="B1237" s="8"/>
    </row>
    <row r="1238" spans="2:2">
      <c r="B1238" s="8"/>
    </row>
    <row r="1239" spans="2:2">
      <c r="B1239" s="8"/>
    </row>
    <row r="1240" spans="2:2">
      <c r="B1240" s="8"/>
    </row>
    <row r="1241" spans="2:2">
      <c r="B1241" s="8"/>
    </row>
    <row r="1242" spans="2:2">
      <c r="B1242" s="8"/>
    </row>
    <row r="1243" spans="2:2">
      <c r="B1243" s="8"/>
    </row>
    <row r="1244" spans="2:2">
      <c r="B1244" s="8"/>
    </row>
    <row r="1245" spans="2:2">
      <c r="B1245" s="8"/>
    </row>
    <row r="1246" spans="2:2">
      <c r="B1246" s="8"/>
    </row>
    <row r="1247" spans="2:2">
      <c r="B1247" s="8"/>
    </row>
    <row r="1248" spans="2:2">
      <c r="B1248" s="8"/>
    </row>
    <row r="1249" spans="2:2">
      <c r="B1249" s="8"/>
    </row>
    <row r="1250" spans="2:2">
      <c r="B1250" s="8"/>
    </row>
    <row r="1252" spans="2:2">
      <c r="B1252" s="8"/>
    </row>
    <row r="1253" spans="2:2">
      <c r="B1253" s="8"/>
    </row>
    <row r="1254" spans="2:2">
      <c r="B1254" s="8"/>
    </row>
    <row r="1255" spans="2:2">
      <c r="B1255" s="8"/>
    </row>
    <row r="1256" spans="2:2">
      <c r="B1256" s="8"/>
    </row>
    <row r="1257" spans="2:2">
      <c r="B1257" s="8"/>
    </row>
    <row r="1258" spans="2:2">
      <c r="B1258" s="8"/>
    </row>
    <row r="1259" spans="2:2">
      <c r="B1259" s="8"/>
    </row>
    <row r="1260" spans="2:2">
      <c r="B1260" s="8"/>
    </row>
    <row r="1261" spans="2:2">
      <c r="B1261" s="8"/>
    </row>
    <row r="1262" spans="2:2">
      <c r="B1262" s="8"/>
    </row>
    <row r="1263" spans="2:2">
      <c r="B1263" s="8"/>
    </row>
    <row r="1264" spans="2:2">
      <c r="B1264" s="8"/>
    </row>
    <row r="1265" spans="2:2">
      <c r="B1265" s="8"/>
    </row>
    <row r="1266" spans="2:2">
      <c r="B1266" s="8"/>
    </row>
    <row r="1267" spans="2:2">
      <c r="B1267" s="8"/>
    </row>
    <row r="1268" spans="2:2">
      <c r="B1268" s="8"/>
    </row>
    <row r="1269" spans="2:2">
      <c r="B1269" s="8"/>
    </row>
    <row r="1270" spans="2:2">
      <c r="B1270" s="8"/>
    </row>
    <row r="1271" spans="2:2">
      <c r="B1271" s="8"/>
    </row>
    <row r="1272" spans="2:2">
      <c r="B1272" s="8"/>
    </row>
    <row r="1273" spans="2:2">
      <c r="B1273" s="8"/>
    </row>
    <row r="1274" spans="2:2">
      <c r="B1274" s="8"/>
    </row>
    <row r="1275" spans="2:2">
      <c r="B1275" s="8"/>
    </row>
    <row r="1276" spans="2:2">
      <c r="B1276" s="8"/>
    </row>
    <row r="1278" spans="2:2">
      <c r="B1278" s="8"/>
    </row>
    <row r="1279" spans="2:2">
      <c r="B1279" s="8"/>
    </row>
    <row r="1280" spans="2:2">
      <c r="B1280" s="8"/>
    </row>
    <row r="1281" spans="2:2">
      <c r="B1281" s="8"/>
    </row>
    <row r="1282" spans="2:2">
      <c r="B1282" s="8"/>
    </row>
    <row r="1283" spans="2:2">
      <c r="B1283" s="8"/>
    </row>
    <row r="1284" spans="2:2">
      <c r="B1284" s="8"/>
    </row>
    <row r="1285" spans="2:2">
      <c r="B1285" s="8"/>
    </row>
    <row r="1286" spans="2:2">
      <c r="B1286" s="8"/>
    </row>
    <row r="1287" spans="2:2">
      <c r="B1287" s="8"/>
    </row>
    <row r="1288" spans="2:2">
      <c r="B1288" s="8"/>
    </row>
    <row r="1289" spans="2:2">
      <c r="B1289" s="8"/>
    </row>
    <row r="1290" spans="2:2">
      <c r="B1290" s="8"/>
    </row>
    <row r="1291" spans="2:2">
      <c r="B1291" s="8"/>
    </row>
    <row r="1292" spans="2:2">
      <c r="B1292" s="8"/>
    </row>
    <row r="1293" spans="2:2">
      <c r="B1293" s="8"/>
    </row>
    <row r="1294" spans="2:2">
      <c r="B1294" s="8"/>
    </row>
    <row r="1295" spans="2:2">
      <c r="B1295" s="8"/>
    </row>
    <row r="1296" spans="2:2">
      <c r="B1296" s="8"/>
    </row>
    <row r="1297" spans="2:2">
      <c r="B1297" s="8"/>
    </row>
    <row r="1298" spans="2:2">
      <c r="B1298" s="8"/>
    </row>
    <row r="1310" spans="2:2">
      <c r="B1310" s="8"/>
    </row>
    <row r="1311" spans="2:2">
      <c r="B1311" s="8"/>
    </row>
    <row r="1313" spans="2:2">
      <c r="B1313" s="8"/>
    </row>
    <row r="1314" spans="2:2">
      <c r="B1314" s="8"/>
    </row>
    <row r="1327" spans="2:2">
      <c r="B1327" s="8"/>
    </row>
    <row r="1328" spans="2:2">
      <c r="B1328" s="8"/>
    </row>
    <row r="1329" spans="2:2">
      <c r="B1329" s="8"/>
    </row>
    <row r="1330" spans="2:2">
      <c r="B1330" s="8"/>
    </row>
    <row r="1331" spans="2:2">
      <c r="B1331" s="8"/>
    </row>
    <row r="1332" spans="2:2">
      <c r="B1332" s="8"/>
    </row>
    <row r="1333" spans="2:2">
      <c r="B1333" s="8"/>
    </row>
    <row r="1334" spans="2:2">
      <c r="B1334" s="8"/>
    </row>
    <row r="1335" spans="2:2">
      <c r="B1335" s="8"/>
    </row>
    <row r="1337" spans="2:2">
      <c r="B1337" s="8"/>
    </row>
    <row r="1338" spans="2:2">
      <c r="B1338" s="8"/>
    </row>
    <row r="1339" spans="2:2">
      <c r="B1339" s="8"/>
    </row>
    <row r="1341" spans="2:2">
      <c r="B1341" s="8"/>
    </row>
    <row r="1342" spans="2:2">
      <c r="B1342" s="8"/>
    </row>
    <row r="1346" spans="2:2">
      <c r="B1346" s="8"/>
    </row>
    <row r="1347" spans="2:2">
      <c r="B1347" s="8"/>
    </row>
    <row r="1348" spans="2:2">
      <c r="B1348" s="8"/>
    </row>
    <row r="1350" spans="2:2">
      <c r="B1350" s="8"/>
    </row>
    <row r="1351" spans="2:2">
      <c r="B1351" s="8"/>
    </row>
    <row r="1360" spans="2:2">
      <c r="B1360" s="8"/>
    </row>
    <row r="1361" spans="2:2">
      <c r="B1361" s="8"/>
    </row>
    <row r="1370" spans="2:2">
      <c r="B1370" s="8"/>
    </row>
    <row r="1371" spans="2:2">
      <c r="B1371" s="8"/>
    </row>
    <row r="1372" spans="2:2">
      <c r="B1372" s="8"/>
    </row>
    <row r="1373" spans="2:2">
      <c r="B1373" s="8"/>
    </row>
    <row r="1374" spans="2:2">
      <c r="B1374" s="8"/>
    </row>
    <row r="1375" spans="2:2">
      <c r="B1375" s="8"/>
    </row>
    <row r="1410" spans="2:2">
      <c r="B1410" s="8"/>
    </row>
    <row r="1411" spans="2:2">
      <c r="B1411" s="8"/>
    </row>
    <row r="1412" spans="2:2">
      <c r="B1412" s="8"/>
    </row>
    <row r="1413" spans="2:2">
      <c r="B1413" s="8"/>
    </row>
    <row r="1414" spans="2:2">
      <c r="B1414" s="8"/>
    </row>
    <row r="1415" spans="2:2">
      <c r="B1415" s="8"/>
    </row>
    <row r="1416" spans="2:2">
      <c r="B1416" s="8"/>
    </row>
    <row r="1417" spans="2:2">
      <c r="B1417" s="8"/>
    </row>
    <row r="1418" spans="2:2">
      <c r="B1418" s="8"/>
    </row>
    <row r="1419" spans="2:2">
      <c r="B1419" s="8"/>
    </row>
    <row r="1420" spans="2:2">
      <c r="B1420" s="8"/>
    </row>
    <row r="1472" spans="2:2">
      <c r="B1472" s="8"/>
    </row>
    <row r="1473" spans="2:2">
      <c r="B1473" s="8"/>
    </row>
    <row r="1480" spans="2:2">
      <c r="B1480" s="8"/>
    </row>
    <row r="1490" spans="2:2">
      <c r="B1490" s="8"/>
    </row>
    <row r="1491" spans="2:2">
      <c r="B1491" s="8"/>
    </row>
    <row r="1492" spans="2:2">
      <c r="B1492" s="8"/>
    </row>
    <row r="1493" spans="2:2">
      <c r="B1493" s="8"/>
    </row>
    <row r="1494" spans="2:2">
      <c r="B1494" s="8"/>
    </row>
    <row r="1495" spans="2:2">
      <c r="B1495" s="8"/>
    </row>
    <row r="1496" spans="2:2">
      <c r="B1496" s="8"/>
    </row>
    <row r="1497" spans="2:2">
      <c r="B1497" s="8"/>
    </row>
    <row r="1498" spans="2:2">
      <c r="B1498" s="8"/>
    </row>
    <row r="1499" spans="2:2">
      <c r="B1499" s="8"/>
    </row>
    <row r="1500" spans="2:2">
      <c r="B1500" s="8"/>
    </row>
    <row r="1501" spans="2:2">
      <c r="B1501" s="8"/>
    </row>
    <row r="1507" spans="2:2">
      <c r="B1507" s="8"/>
    </row>
    <row r="1508" spans="2:2">
      <c r="B1508" s="8"/>
    </row>
    <row r="1509" spans="2:2">
      <c r="B1509" s="8"/>
    </row>
    <row r="1510" spans="2:2">
      <c r="B1510" s="8"/>
    </row>
    <row r="1536" spans="2:2">
      <c r="B1536" s="8"/>
    </row>
    <row r="1537" spans="2:2">
      <c r="B1537" s="8"/>
    </row>
    <row r="1538" spans="2:2">
      <c r="B1538" s="8"/>
    </row>
    <row r="1539" spans="2:2">
      <c r="B1539" s="8"/>
    </row>
    <row r="1540" spans="2:2">
      <c r="B1540" s="8"/>
    </row>
    <row r="1541" spans="2:2">
      <c r="B1541" s="8"/>
    </row>
    <row r="1542" spans="2:2">
      <c r="B1542" s="8"/>
    </row>
    <row r="1543" spans="2:2">
      <c r="B1543" s="8"/>
    </row>
    <row r="1595" spans="2:2">
      <c r="B1595" s="8"/>
    </row>
    <row r="1596" spans="2:2">
      <c r="B1596" s="8"/>
    </row>
    <row r="1597" spans="2:2">
      <c r="B1597" s="8"/>
    </row>
    <row r="1633" spans="2:2">
      <c r="B1633" s="8"/>
    </row>
    <row r="1667" spans="2:2">
      <c r="B1667" s="8"/>
    </row>
    <row r="1679" spans="2:2">
      <c r="B1679" s="8"/>
    </row>
    <row r="1680" spans="2:2">
      <c r="B1680" s="8"/>
    </row>
    <row r="1681" spans="2:2">
      <c r="B1681" s="8"/>
    </row>
    <row r="1682" spans="2:2">
      <c r="B1682" s="8"/>
    </row>
    <row r="1683" spans="2:2">
      <c r="B1683" s="8"/>
    </row>
    <row r="1684" spans="2:2">
      <c r="B1684" s="8"/>
    </row>
    <row r="1685" spans="2:2">
      <c r="B1685" s="8"/>
    </row>
    <row r="1686" spans="2:2">
      <c r="B1686" s="8"/>
    </row>
    <row r="1687" spans="2:2">
      <c r="B1687" s="8"/>
    </row>
  </sheetData>
  <autoFilter ref="A3:G291">
    <filterColumn colId="5" showButton="0"/>
  </autoFilter>
  <mergeCells count="5">
    <mergeCell ref="E3:E4"/>
    <mergeCell ref="F3:G3"/>
    <mergeCell ref="B3:B4"/>
    <mergeCell ref="C3:C4"/>
    <mergeCell ref="D3:D4"/>
  </mergeCells>
  <dataValidations disablePrompts="1" count="1">
    <dataValidation type="list" allowBlank="1" showInputMessage="1" showErrorMessage="1" sqref="C1">
      <formula1>lambda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68"/>
  <sheetViews>
    <sheetView showGridLines="0" topLeftCell="B19" zoomScaleNormal="100" workbookViewId="0">
      <selection activeCell="I42" sqref="I42"/>
    </sheetView>
  </sheetViews>
  <sheetFormatPr baseColWidth="10" defaultRowHeight="15"/>
  <cols>
    <col min="1" max="1" width="40.85546875" bestFit="1" customWidth="1"/>
    <col min="2" max="2" width="23.5703125" bestFit="1" customWidth="1"/>
    <col min="3" max="3" width="13.7109375" customWidth="1"/>
    <col min="4" max="4" width="14" bestFit="1" customWidth="1"/>
    <col min="5" max="5" width="4.28515625" bestFit="1" customWidth="1"/>
    <col min="6" max="6" width="10.42578125" bestFit="1" customWidth="1"/>
    <col min="7" max="7" width="25.7109375" bestFit="1" customWidth="1"/>
    <col min="8" max="8" width="12.42578125" bestFit="1" customWidth="1"/>
    <col min="9" max="9" width="13.28515625" bestFit="1" customWidth="1"/>
    <col min="10" max="10" width="21.5703125" bestFit="1" customWidth="1"/>
    <col min="11" max="11" width="25.28515625" bestFit="1" customWidth="1"/>
    <col min="12" max="12" width="9.5703125" bestFit="1" customWidth="1"/>
    <col min="13" max="13" width="10.42578125" bestFit="1" customWidth="1"/>
    <col min="14" max="14" width="2" bestFit="1" customWidth="1"/>
    <col min="15" max="15" width="7.5703125" customWidth="1"/>
    <col min="16" max="16" width="10.42578125" customWidth="1"/>
  </cols>
  <sheetData>
    <row r="1" spans="2:16" ht="18.75">
      <c r="B1" s="225" t="str">
        <f ca="1">RIGHT(CELL("nomfichier",B1),LEN(CELL("nomfichier",B1))-FIND("]",CELL("nomfichier",B1)))</f>
        <v>local 1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2:16">
      <c r="B2" s="51" t="s">
        <v>664</v>
      </c>
      <c r="C2" s="162">
        <f ca="1">TODAY()</f>
        <v>41301</v>
      </c>
    </row>
    <row r="3" spans="2:16">
      <c r="B3" s="51" t="s">
        <v>453</v>
      </c>
      <c r="C3" s="51"/>
    </row>
    <row r="4" spans="2:16" ht="15.75" thickBot="1">
      <c r="B4" s="51" t="s">
        <v>454</v>
      </c>
    </row>
    <row r="5" spans="2:16">
      <c r="B5" s="126" t="s">
        <v>458</v>
      </c>
      <c r="C5" s="73"/>
      <c r="D5" s="67"/>
      <c r="E5" s="45"/>
      <c r="F5" s="45"/>
      <c r="G5" s="129" t="s">
        <v>467</v>
      </c>
      <c r="H5" s="64">
        <v>-9</v>
      </c>
      <c r="I5" s="134" t="s">
        <v>505</v>
      </c>
      <c r="J5" s="135"/>
      <c r="K5" s="136"/>
    </row>
    <row r="6" spans="2:16">
      <c r="B6" s="127" t="s">
        <v>456</v>
      </c>
      <c r="C6" s="74"/>
      <c r="D6" s="68"/>
      <c r="E6" s="47"/>
      <c r="F6" s="47"/>
      <c r="G6" s="127" t="s">
        <v>468</v>
      </c>
      <c r="H6" s="65"/>
      <c r="I6" s="137"/>
      <c r="J6" s="138"/>
      <c r="K6" s="139"/>
    </row>
    <row r="7" spans="2:16">
      <c r="B7" s="127" t="s">
        <v>455</v>
      </c>
      <c r="C7" s="74"/>
      <c r="D7" s="68"/>
      <c r="E7" s="47"/>
      <c r="F7" s="47"/>
      <c r="G7" s="130"/>
      <c r="H7" s="65"/>
      <c r="I7" s="137"/>
      <c r="J7" s="138"/>
      <c r="K7" s="139"/>
    </row>
    <row r="8" spans="2:16" ht="15.75" thickBot="1">
      <c r="B8" s="128"/>
      <c r="C8" s="48"/>
      <c r="D8" s="69"/>
      <c r="E8" s="49"/>
      <c r="F8" s="49"/>
      <c r="G8" s="128" t="s">
        <v>497</v>
      </c>
      <c r="H8" s="65">
        <v>19</v>
      </c>
      <c r="I8" s="140"/>
      <c r="J8" s="141"/>
      <c r="K8" s="142"/>
    </row>
    <row r="9" spans="2:16">
      <c r="B9" s="132" t="s">
        <v>457</v>
      </c>
      <c r="C9" s="75" t="str">
        <f ca="1">RIGHT(CELL("nomfichier",B1),LEN(CELL("nomfichier",B1))-FIND("]",CELL("nomfichier",B1)))</f>
        <v>local 1</v>
      </c>
      <c r="D9" s="130" t="s">
        <v>461</v>
      </c>
      <c r="E9" s="102"/>
      <c r="F9" s="65">
        <v>50</v>
      </c>
      <c r="G9" s="222" t="s">
        <v>463</v>
      </c>
      <c r="H9" s="53" t="s">
        <v>464</v>
      </c>
      <c r="I9" s="64">
        <v>2</v>
      </c>
      <c r="J9" s="143" t="s">
        <v>465</v>
      </c>
      <c r="K9" s="70"/>
    </row>
    <row r="10" spans="2:16">
      <c r="B10" s="132" t="s">
        <v>459</v>
      </c>
      <c r="C10" s="46"/>
      <c r="D10" s="130" t="s">
        <v>462</v>
      </c>
      <c r="E10" s="103"/>
      <c r="F10" s="65">
        <v>2.5</v>
      </c>
      <c r="G10" s="223"/>
      <c r="H10" s="52" t="s">
        <v>504</v>
      </c>
      <c r="I10" s="80">
        <f>$I$9*$F$11</f>
        <v>250</v>
      </c>
      <c r="J10" s="131" t="s">
        <v>466</v>
      </c>
      <c r="K10" s="71"/>
    </row>
    <row r="11" spans="2:16" ht="16.5" thickBot="1">
      <c r="B11" s="133" t="s">
        <v>460</v>
      </c>
      <c r="C11" s="48"/>
      <c r="D11" s="128" t="s">
        <v>484</v>
      </c>
      <c r="E11" s="104"/>
      <c r="F11" s="66">
        <f>F9*F10</f>
        <v>125</v>
      </c>
      <c r="G11" s="224"/>
      <c r="H11" s="50"/>
      <c r="I11" s="66"/>
      <c r="J11" s="128"/>
      <c r="K11" s="72"/>
    </row>
    <row r="14" spans="2:16">
      <c r="B14" s="76" t="s">
        <v>549</v>
      </c>
      <c r="C14" s="1"/>
    </row>
    <row r="15" spans="2:16" ht="15.75" thickBot="1">
      <c r="C15" s="101"/>
    </row>
    <row r="16" spans="2:16" ht="15.75" thickBot="1">
      <c r="B16" s="219" t="s">
        <v>469</v>
      </c>
      <c r="C16" s="226"/>
      <c r="D16" s="226"/>
      <c r="E16" s="220"/>
      <c r="F16" s="214" t="s">
        <v>488</v>
      </c>
      <c r="G16" s="227" t="s">
        <v>474</v>
      </c>
      <c r="H16" s="228"/>
      <c r="I16" s="219" t="s">
        <v>477</v>
      </c>
      <c r="J16" s="220"/>
      <c r="K16" s="214" t="s">
        <v>483</v>
      </c>
      <c r="L16" s="214" t="s">
        <v>478</v>
      </c>
      <c r="M16" s="214" t="s">
        <v>479</v>
      </c>
      <c r="N16" s="214" t="s">
        <v>487</v>
      </c>
      <c r="O16" s="214" t="s">
        <v>480</v>
      </c>
      <c r="P16" s="214" t="s">
        <v>481</v>
      </c>
    </row>
    <row r="17" spans="2:16" ht="15.75" thickBot="1">
      <c r="B17" s="120" t="s">
        <v>470</v>
      </c>
      <c r="C17" s="120" t="s">
        <v>538</v>
      </c>
      <c r="D17" s="120" t="s">
        <v>485</v>
      </c>
      <c r="E17" s="144" t="s">
        <v>471</v>
      </c>
      <c r="F17" s="215"/>
      <c r="G17" s="120" t="s">
        <v>472</v>
      </c>
      <c r="H17" s="120" t="s">
        <v>473</v>
      </c>
      <c r="I17" s="120" t="s">
        <v>475</v>
      </c>
      <c r="J17" s="120" t="s">
        <v>476</v>
      </c>
      <c r="K17" s="215"/>
      <c r="L17" s="215"/>
      <c r="M17" s="215"/>
      <c r="N17" s="215"/>
      <c r="O17" s="215"/>
      <c r="P17" s="215"/>
    </row>
    <row r="18" spans="2:16">
      <c r="B18" s="54" t="s">
        <v>674</v>
      </c>
      <c r="C18" s="54"/>
      <c r="D18" s="54">
        <f>$H$5</f>
        <v>-9</v>
      </c>
      <c r="E18" s="55"/>
      <c r="F18" s="55">
        <v>1</v>
      </c>
      <c r="G18" s="54">
        <v>35</v>
      </c>
      <c r="H18" s="54">
        <v>2.5</v>
      </c>
      <c r="I18" s="55">
        <f>$G18*$H18*$F18</f>
        <v>87.5</v>
      </c>
      <c r="J18" s="54">
        <f>IF(OR(B19="FE",B19="PO"),IF(OR(B20="FE",B20="PO"),IF(OR(B21="FE",B21="PO"),I18-I19-I20-I21,I18-I19-I20),I18-I19),I18)+IF(AND(OR(B18="FE",B18="PO"),OR(B19="FE",B19="PO")),+I19)+IF(AND(OR(B18="FE",B18="PO"),OR(B19="FE",B19="PO"),OR(B20="FE",B20="PO")),+I20)</f>
        <v>82.399999999999991</v>
      </c>
      <c r="K18" s="61">
        <v>0.35</v>
      </c>
      <c r="L18" s="54">
        <v>1</v>
      </c>
      <c r="M18" s="54">
        <f>$H$8-$H$5</f>
        <v>28</v>
      </c>
      <c r="N18" s="54">
        <v>1</v>
      </c>
      <c r="O18" s="54">
        <f>$N18*$M18*$K18*$J18</f>
        <v>807.51999999999987</v>
      </c>
      <c r="P18" s="54"/>
    </row>
    <row r="19" spans="2:16">
      <c r="B19" s="5" t="s">
        <v>675</v>
      </c>
      <c r="C19" s="5"/>
      <c r="D19" s="5">
        <f>$H$5</f>
        <v>-9</v>
      </c>
      <c r="E19" s="56"/>
      <c r="F19" s="56">
        <v>2</v>
      </c>
      <c r="G19" s="5">
        <v>1.5</v>
      </c>
      <c r="H19" s="5">
        <v>1.4</v>
      </c>
      <c r="I19" s="56">
        <f>$G19*$H19*$F19</f>
        <v>4.1999999999999993</v>
      </c>
      <c r="J19" s="5">
        <f t="shared" ref="J19:J39" si="0">IF(OR(B20="FE",B20="PO"),IF(OR(B21="FE",B21="PO"),IF(OR(B22="FE",B22="PO"),I19-I20-I21-I22,I19-I20-I21),I19-I20),I19)+IF(AND(OR(B19="FE",B19="PO"),OR(B20="FE",B20="PO")),+I20)+IF(AND(OR(B19="FE",B19="PO"),OR(B20="FE",B20="PO"),OR(B21="FE",B21="PO")),+I21)</f>
        <v>4.1999999999999993</v>
      </c>
      <c r="K19" s="62">
        <v>2.7</v>
      </c>
      <c r="L19" s="5">
        <v>1</v>
      </c>
      <c r="M19" s="5">
        <f>$H$8-$H$5</f>
        <v>28</v>
      </c>
      <c r="N19" s="5">
        <v>1</v>
      </c>
      <c r="O19" s="5">
        <f>$N19*$M19*$K19*$J19</f>
        <v>317.52</v>
      </c>
      <c r="P19" s="5"/>
    </row>
    <row r="20" spans="2:16">
      <c r="B20" s="5" t="s">
        <v>676</v>
      </c>
      <c r="C20" s="5"/>
      <c r="D20" s="5">
        <f>$H$5</f>
        <v>-9</v>
      </c>
      <c r="E20" s="56"/>
      <c r="F20" s="56">
        <v>1</v>
      </c>
      <c r="G20" s="5">
        <v>0.9</v>
      </c>
      <c r="H20" s="5">
        <v>1</v>
      </c>
      <c r="I20" s="56">
        <f>$G20*$H20*$F20</f>
        <v>0.9</v>
      </c>
      <c r="J20" s="5">
        <f t="shared" si="0"/>
        <v>0.9</v>
      </c>
      <c r="K20" s="62">
        <v>1.8</v>
      </c>
      <c r="L20" s="5">
        <v>1</v>
      </c>
      <c r="M20" s="5">
        <f t="shared" ref="M20:M39" si="1">$H$8-$H$5</f>
        <v>28</v>
      </c>
      <c r="N20" s="5">
        <v>1</v>
      </c>
      <c r="O20" s="5">
        <f t="shared" ref="O20:O39" si="2">$N20*$M20*$K20*$J20</f>
        <v>45.36</v>
      </c>
      <c r="P20" s="5"/>
    </row>
    <row r="21" spans="2:16">
      <c r="B21" s="5" t="s">
        <v>677</v>
      </c>
      <c r="C21" s="5"/>
      <c r="D21" s="5">
        <f t="shared" ref="D21:D39" si="3">$H$5</f>
        <v>-9</v>
      </c>
      <c r="E21" s="56"/>
      <c r="F21" s="56">
        <v>1</v>
      </c>
      <c r="G21" s="5">
        <v>1</v>
      </c>
      <c r="H21" s="5">
        <v>2.5</v>
      </c>
      <c r="I21" s="56">
        <f t="shared" ref="I21:I39" si="4">$G21*$H21*$F21</f>
        <v>2.5</v>
      </c>
      <c r="J21" s="5">
        <f t="shared" si="0"/>
        <v>2.5</v>
      </c>
      <c r="K21" s="62">
        <v>7.0000000000000007E-2</v>
      </c>
      <c r="L21" s="5">
        <v>1</v>
      </c>
      <c r="M21" s="5">
        <f t="shared" si="1"/>
        <v>28</v>
      </c>
      <c r="N21" s="5">
        <v>1</v>
      </c>
      <c r="O21" s="5">
        <f t="shared" si="2"/>
        <v>4.9000000000000004</v>
      </c>
      <c r="P21" s="5"/>
    </row>
    <row r="22" spans="2:16">
      <c r="B22" s="5" t="s">
        <v>677</v>
      </c>
      <c r="C22" s="5"/>
      <c r="D22" s="5">
        <f t="shared" si="3"/>
        <v>-9</v>
      </c>
      <c r="E22" s="56"/>
      <c r="F22" s="56">
        <v>1</v>
      </c>
      <c r="G22" s="5">
        <v>1</v>
      </c>
      <c r="H22" s="5">
        <v>2.5</v>
      </c>
      <c r="I22" s="56">
        <f t="shared" si="4"/>
        <v>2.5</v>
      </c>
      <c r="J22" s="5">
        <f t="shared" si="0"/>
        <v>2.5</v>
      </c>
      <c r="K22" s="62">
        <v>0.02</v>
      </c>
      <c r="L22" s="5">
        <v>1</v>
      </c>
      <c r="M22" s="5">
        <f t="shared" si="1"/>
        <v>28</v>
      </c>
      <c r="N22" s="5">
        <v>1</v>
      </c>
      <c r="O22" s="5">
        <f t="shared" si="2"/>
        <v>1.4000000000000001</v>
      </c>
      <c r="P22" s="5"/>
    </row>
    <row r="23" spans="2:16">
      <c r="B23" s="5"/>
      <c r="C23" s="5"/>
      <c r="D23" s="5">
        <f t="shared" si="3"/>
        <v>-9</v>
      </c>
      <c r="E23" s="56"/>
      <c r="F23" s="56"/>
      <c r="G23" s="5"/>
      <c r="H23" s="5"/>
      <c r="I23" s="56">
        <f t="shared" si="4"/>
        <v>0</v>
      </c>
      <c r="J23" s="5">
        <f t="shared" si="0"/>
        <v>0</v>
      </c>
      <c r="K23" s="62"/>
      <c r="L23" s="5">
        <v>1</v>
      </c>
      <c r="M23" s="5">
        <f t="shared" si="1"/>
        <v>28</v>
      </c>
      <c r="N23" s="5">
        <v>1</v>
      </c>
      <c r="O23" s="5">
        <f t="shared" si="2"/>
        <v>0</v>
      </c>
      <c r="P23" s="5"/>
    </row>
    <row r="24" spans="2:16">
      <c r="B24" s="5"/>
      <c r="C24" s="5"/>
      <c r="D24" s="5">
        <f t="shared" si="3"/>
        <v>-9</v>
      </c>
      <c r="E24" s="56"/>
      <c r="F24" s="56"/>
      <c r="G24" s="5"/>
      <c r="H24" s="5"/>
      <c r="I24" s="56">
        <f t="shared" si="4"/>
        <v>0</v>
      </c>
      <c r="J24" s="5">
        <f t="shared" si="0"/>
        <v>0</v>
      </c>
      <c r="K24" s="62"/>
      <c r="L24" s="5">
        <v>1</v>
      </c>
      <c r="M24" s="5">
        <f t="shared" si="1"/>
        <v>28</v>
      </c>
      <c r="N24" s="5">
        <v>1</v>
      </c>
      <c r="O24" s="5">
        <f t="shared" si="2"/>
        <v>0</v>
      </c>
      <c r="P24" s="5"/>
    </row>
    <row r="25" spans="2:16">
      <c r="B25" s="5"/>
      <c r="C25" s="5"/>
      <c r="D25" s="5">
        <f t="shared" si="3"/>
        <v>-9</v>
      </c>
      <c r="E25" s="56"/>
      <c r="F25" s="56"/>
      <c r="G25" s="5"/>
      <c r="H25" s="5"/>
      <c r="I25" s="56">
        <f t="shared" si="4"/>
        <v>0</v>
      </c>
      <c r="J25" s="5">
        <f t="shared" si="0"/>
        <v>0</v>
      </c>
      <c r="K25" s="62"/>
      <c r="L25" s="5">
        <v>1</v>
      </c>
      <c r="M25" s="5">
        <f t="shared" si="1"/>
        <v>28</v>
      </c>
      <c r="N25" s="5">
        <v>1</v>
      </c>
      <c r="O25" s="5">
        <f t="shared" si="2"/>
        <v>0</v>
      </c>
      <c r="P25" s="5"/>
    </row>
    <row r="26" spans="2:16">
      <c r="B26" s="5"/>
      <c r="C26" s="5"/>
      <c r="D26" s="5">
        <f t="shared" si="3"/>
        <v>-9</v>
      </c>
      <c r="E26" s="56"/>
      <c r="F26" s="56"/>
      <c r="G26" s="5"/>
      <c r="H26" s="5"/>
      <c r="I26" s="56">
        <f t="shared" si="4"/>
        <v>0</v>
      </c>
      <c r="J26" s="5">
        <f t="shared" si="0"/>
        <v>0</v>
      </c>
      <c r="K26" s="62"/>
      <c r="L26" s="5">
        <v>1</v>
      </c>
      <c r="M26" s="5">
        <f t="shared" si="1"/>
        <v>28</v>
      </c>
      <c r="N26" s="5">
        <v>1</v>
      </c>
      <c r="O26" s="5">
        <f t="shared" si="2"/>
        <v>0</v>
      </c>
      <c r="P26" s="5"/>
    </row>
    <row r="27" spans="2:16">
      <c r="B27" s="5"/>
      <c r="C27" s="5"/>
      <c r="D27" s="5">
        <f t="shared" si="3"/>
        <v>-9</v>
      </c>
      <c r="E27" s="56"/>
      <c r="F27" s="56"/>
      <c r="G27" s="5"/>
      <c r="H27" s="5"/>
      <c r="I27" s="56">
        <f t="shared" si="4"/>
        <v>0</v>
      </c>
      <c r="J27" s="5">
        <f t="shared" si="0"/>
        <v>0</v>
      </c>
      <c r="K27" s="62"/>
      <c r="L27" s="5">
        <v>1</v>
      </c>
      <c r="M27" s="5">
        <f t="shared" si="1"/>
        <v>28</v>
      </c>
      <c r="N27" s="5">
        <v>1</v>
      </c>
      <c r="O27" s="5">
        <f t="shared" si="2"/>
        <v>0</v>
      </c>
      <c r="P27" s="5"/>
    </row>
    <row r="28" spans="2:16">
      <c r="B28" s="5"/>
      <c r="C28" s="5"/>
      <c r="D28" s="5">
        <f t="shared" si="3"/>
        <v>-9</v>
      </c>
      <c r="E28" s="56"/>
      <c r="F28" s="56"/>
      <c r="G28" s="5"/>
      <c r="H28" s="5"/>
      <c r="I28" s="56">
        <f t="shared" si="4"/>
        <v>0</v>
      </c>
      <c r="J28" s="5">
        <f t="shared" si="0"/>
        <v>0</v>
      </c>
      <c r="K28" s="62"/>
      <c r="L28" s="5">
        <v>1</v>
      </c>
      <c r="M28" s="5">
        <f t="shared" si="1"/>
        <v>28</v>
      </c>
      <c r="N28" s="5">
        <v>1</v>
      </c>
      <c r="O28" s="5">
        <f t="shared" si="2"/>
        <v>0</v>
      </c>
      <c r="P28" s="5"/>
    </row>
    <row r="29" spans="2:16">
      <c r="B29" s="5"/>
      <c r="C29" s="5"/>
      <c r="D29" s="5">
        <f t="shared" si="3"/>
        <v>-9</v>
      </c>
      <c r="E29" s="56"/>
      <c r="F29" s="56"/>
      <c r="G29" s="5"/>
      <c r="H29" s="5"/>
      <c r="I29" s="56">
        <f t="shared" si="4"/>
        <v>0</v>
      </c>
      <c r="J29" s="5">
        <f t="shared" si="0"/>
        <v>0</v>
      </c>
      <c r="K29" s="62"/>
      <c r="L29" s="5">
        <v>1</v>
      </c>
      <c r="M29" s="5">
        <f t="shared" si="1"/>
        <v>28</v>
      </c>
      <c r="N29" s="5">
        <v>1</v>
      </c>
      <c r="O29" s="5">
        <f t="shared" si="2"/>
        <v>0</v>
      </c>
      <c r="P29" s="5"/>
    </row>
    <row r="30" spans="2:16">
      <c r="B30" s="5"/>
      <c r="C30" s="5"/>
      <c r="D30" s="5">
        <f t="shared" si="3"/>
        <v>-9</v>
      </c>
      <c r="E30" s="56"/>
      <c r="F30" s="56"/>
      <c r="G30" s="5"/>
      <c r="H30" s="5"/>
      <c r="I30" s="56">
        <f t="shared" si="4"/>
        <v>0</v>
      </c>
      <c r="J30" s="5">
        <f t="shared" si="0"/>
        <v>0</v>
      </c>
      <c r="K30" s="62"/>
      <c r="L30" s="5">
        <v>1</v>
      </c>
      <c r="M30" s="5">
        <f t="shared" si="1"/>
        <v>28</v>
      </c>
      <c r="N30" s="5">
        <v>1</v>
      </c>
      <c r="O30" s="5">
        <f t="shared" si="2"/>
        <v>0</v>
      </c>
      <c r="P30" s="5"/>
    </row>
    <row r="31" spans="2:16">
      <c r="B31" s="5"/>
      <c r="C31" s="5"/>
      <c r="D31" s="5">
        <f t="shared" si="3"/>
        <v>-9</v>
      </c>
      <c r="E31" s="56"/>
      <c r="F31" s="56"/>
      <c r="G31" s="5"/>
      <c r="H31" s="5"/>
      <c r="I31" s="56">
        <f t="shared" si="4"/>
        <v>0</v>
      </c>
      <c r="J31" s="5">
        <f t="shared" si="0"/>
        <v>0</v>
      </c>
      <c r="K31" s="62"/>
      <c r="L31" s="5">
        <v>1</v>
      </c>
      <c r="M31" s="5">
        <f t="shared" si="1"/>
        <v>28</v>
      </c>
      <c r="N31" s="5">
        <v>1</v>
      </c>
      <c r="O31" s="5">
        <f t="shared" si="2"/>
        <v>0</v>
      </c>
      <c r="P31" s="5"/>
    </row>
    <row r="32" spans="2:16">
      <c r="B32" s="5"/>
      <c r="C32" s="5"/>
      <c r="D32" s="5">
        <f t="shared" si="3"/>
        <v>-9</v>
      </c>
      <c r="E32" s="56"/>
      <c r="F32" s="56"/>
      <c r="G32" s="5"/>
      <c r="H32" s="5"/>
      <c r="I32" s="56">
        <f t="shared" si="4"/>
        <v>0</v>
      </c>
      <c r="J32" s="5">
        <f t="shared" si="0"/>
        <v>0</v>
      </c>
      <c r="K32" s="62"/>
      <c r="L32" s="5">
        <v>1</v>
      </c>
      <c r="M32" s="5">
        <f t="shared" si="1"/>
        <v>28</v>
      </c>
      <c r="N32" s="5">
        <v>1</v>
      </c>
      <c r="O32" s="5">
        <f t="shared" si="2"/>
        <v>0</v>
      </c>
      <c r="P32" s="5"/>
    </row>
    <row r="33" spans="1:16">
      <c r="B33" s="5"/>
      <c r="C33" s="5"/>
      <c r="D33" s="5">
        <f t="shared" si="3"/>
        <v>-9</v>
      </c>
      <c r="E33" s="56"/>
      <c r="F33" s="56"/>
      <c r="G33" s="5"/>
      <c r="H33" s="5"/>
      <c r="I33" s="56">
        <f t="shared" si="4"/>
        <v>0</v>
      </c>
      <c r="J33" s="5">
        <f t="shared" si="0"/>
        <v>0</v>
      </c>
      <c r="K33" s="62"/>
      <c r="L33" s="5">
        <v>1</v>
      </c>
      <c r="M33" s="5">
        <f t="shared" si="1"/>
        <v>28</v>
      </c>
      <c r="N33" s="5">
        <v>1</v>
      </c>
      <c r="O33" s="5">
        <f t="shared" si="2"/>
        <v>0</v>
      </c>
      <c r="P33" s="5"/>
    </row>
    <row r="34" spans="1:16">
      <c r="B34" s="5"/>
      <c r="C34" s="5"/>
      <c r="D34" s="5">
        <f t="shared" si="3"/>
        <v>-9</v>
      </c>
      <c r="E34" s="56"/>
      <c r="F34" s="56"/>
      <c r="G34" s="5"/>
      <c r="H34" s="5"/>
      <c r="I34" s="56">
        <f t="shared" si="4"/>
        <v>0</v>
      </c>
      <c r="J34" s="5">
        <f t="shared" si="0"/>
        <v>0</v>
      </c>
      <c r="K34" s="62"/>
      <c r="L34" s="5">
        <v>1</v>
      </c>
      <c r="M34" s="5">
        <f t="shared" si="1"/>
        <v>28</v>
      </c>
      <c r="N34" s="5">
        <v>1</v>
      </c>
      <c r="O34" s="5">
        <f t="shared" si="2"/>
        <v>0</v>
      </c>
      <c r="P34" s="5"/>
    </row>
    <row r="35" spans="1:16">
      <c r="B35" s="5"/>
      <c r="C35" s="5"/>
      <c r="D35" s="5">
        <f t="shared" si="3"/>
        <v>-9</v>
      </c>
      <c r="E35" s="56"/>
      <c r="F35" s="56"/>
      <c r="G35" s="5"/>
      <c r="H35" s="5"/>
      <c r="I35" s="56">
        <f t="shared" si="4"/>
        <v>0</v>
      </c>
      <c r="J35" s="5">
        <f t="shared" si="0"/>
        <v>0</v>
      </c>
      <c r="K35" s="62"/>
      <c r="L35" s="5">
        <v>1</v>
      </c>
      <c r="M35" s="5">
        <f t="shared" si="1"/>
        <v>28</v>
      </c>
      <c r="N35" s="5">
        <v>1</v>
      </c>
      <c r="O35" s="5">
        <f t="shared" si="2"/>
        <v>0</v>
      </c>
      <c r="P35" s="5"/>
    </row>
    <row r="36" spans="1:16">
      <c r="B36" s="5"/>
      <c r="C36" s="5"/>
      <c r="D36" s="5">
        <f t="shared" si="3"/>
        <v>-9</v>
      </c>
      <c r="E36" s="56"/>
      <c r="F36" s="56"/>
      <c r="G36" s="5"/>
      <c r="H36" s="5"/>
      <c r="I36" s="56">
        <f t="shared" si="4"/>
        <v>0</v>
      </c>
      <c r="J36" s="5">
        <f t="shared" si="0"/>
        <v>0</v>
      </c>
      <c r="K36" s="62"/>
      <c r="L36" s="5">
        <v>1</v>
      </c>
      <c r="M36" s="5">
        <f t="shared" si="1"/>
        <v>28</v>
      </c>
      <c r="N36" s="5">
        <v>1</v>
      </c>
      <c r="O36" s="5">
        <f t="shared" si="2"/>
        <v>0</v>
      </c>
      <c r="P36" s="5"/>
    </row>
    <row r="37" spans="1:16">
      <c r="B37" s="5"/>
      <c r="C37" s="5"/>
      <c r="D37" s="5">
        <f t="shared" si="3"/>
        <v>-9</v>
      </c>
      <c r="E37" s="56"/>
      <c r="F37" s="56"/>
      <c r="G37" s="5"/>
      <c r="H37" s="5"/>
      <c r="I37" s="56">
        <f t="shared" si="4"/>
        <v>0</v>
      </c>
      <c r="J37" s="5">
        <f t="shared" si="0"/>
        <v>0</v>
      </c>
      <c r="K37" s="62"/>
      <c r="L37" s="5">
        <v>1</v>
      </c>
      <c r="M37" s="5">
        <f t="shared" si="1"/>
        <v>28</v>
      </c>
      <c r="N37" s="5">
        <v>1</v>
      </c>
      <c r="O37" s="5">
        <f t="shared" si="2"/>
        <v>0</v>
      </c>
      <c r="P37" s="5"/>
    </row>
    <row r="38" spans="1:16">
      <c r="B38" s="5"/>
      <c r="C38" s="5"/>
      <c r="D38" s="5">
        <f t="shared" si="3"/>
        <v>-9</v>
      </c>
      <c r="E38" s="56"/>
      <c r="F38" s="56"/>
      <c r="G38" s="5"/>
      <c r="H38" s="5"/>
      <c r="I38" s="56">
        <f t="shared" si="4"/>
        <v>0</v>
      </c>
      <c r="J38" s="5">
        <f t="shared" si="0"/>
        <v>0</v>
      </c>
      <c r="K38" s="62"/>
      <c r="L38" s="5">
        <v>1</v>
      </c>
      <c r="M38" s="5">
        <f t="shared" si="1"/>
        <v>28</v>
      </c>
      <c r="N38" s="5">
        <v>1</v>
      </c>
      <c r="O38" s="5">
        <f t="shared" si="2"/>
        <v>0</v>
      </c>
      <c r="P38" s="5"/>
    </row>
    <row r="39" spans="1:16" ht="15.75" thickBot="1">
      <c r="B39" s="57"/>
      <c r="C39" s="57"/>
      <c r="D39" s="57">
        <f t="shared" si="3"/>
        <v>-9</v>
      </c>
      <c r="E39" s="58"/>
      <c r="F39" s="58"/>
      <c r="G39" s="57"/>
      <c r="H39" s="57"/>
      <c r="I39" s="58">
        <f t="shared" si="4"/>
        <v>0</v>
      </c>
      <c r="J39" s="57">
        <f t="shared" si="0"/>
        <v>0</v>
      </c>
      <c r="K39" s="63"/>
      <c r="L39" s="57">
        <v>1</v>
      </c>
      <c r="M39" s="57">
        <f t="shared" si="1"/>
        <v>28</v>
      </c>
      <c r="N39" s="57">
        <v>1</v>
      </c>
      <c r="O39" s="57">
        <f t="shared" si="2"/>
        <v>0</v>
      </c>
      <c r="P39" s="57"/>
    </row>
    <row r="40" spans="1:16" ht="15.75" thickBot="1">
      <c r="B40" s="145" t="s">
        <v>660</v>
      </c>
    </row>
    <row r="41" spans="1:16" ht="16.5" thickTop="1" thickBot="1">
      <c r="H41" s="216" t="s">
        <v>552</v>
      </c>
      <c r="I41" s="217"/>
      <c r="J41" s="218"/>
      <c r="K41" s="121" t="s">
        <v>550</v>
      </c>
      <c r="L41" s="105"/>
      <c r="M41" s="54">
        <f>SUM(O18:O39)</f>
        <v>1176.7</v>
      </c>
    </row>
    <row r="42" spans="1:16" ht="16.5" thickBot="1">
      <c r="E42" s="167" t="s">
        <v>665</v>
      </c>
      <c r="F42" s="81">
        <f>J64+'local 2'!J64+'local 3'!J64</f>
        <v>8.4</v>
      </c>
      <c r="H42" s="111" t="s">
        <v>553</v>
      </c>
      <c r="I42" s="112" t="str">
        <f ca="1">RIGHT(CELL("nomfichier",B1),LEN(CELL("nomfichier",B1))-FIND("]",CELL("nomfichier",B1)))</f>
        <v>local 1</v>
      </c>
      <c r="J42" s="113">
        <f>$M$43+$M$68</f>
        <v>3092.0333333333328</v>
      </c>
      <c r="K42" s="122" t="s">
        <v>482</v>
      </c>
      <c r="L42" s="106"/>
      <c r="M42" s="96">
        <v>0</v>
      </c>
    </row>
    <row r="43" spans="1:16" ht="15.75" thickBot="1">
      <c r="K43" s="123" t="s">
        <v>551</v>
      </c>
      <c r="L43" s="107"/>
      <c r="M43" s="97">
        <f>((M41*M42)/100)+M41</f>
        <v>1176.7</v>
      </c>
    </row>
    <row r="44" spans="1:16">
      <c r="B44" s="76" t="s">
        <v>486</v>
      </c>
      <c r="C44" s="1"/>
    </row>
    <row r="45" spans="1:16" ht="15.75" thickBot="1"/>
    <row r="46" spans="1:16" ht="15.75" thickBot="1">
      <c r="A46" s="214" t="s">
        <v>548</v>
      </c>
      <c r="B46" s="219" t="s">
        <v>469</v>
      </c>
      <c r="C46" s="226"/>
      <c r="D46" s="226"/>
      <c r="E46" s="220"/>
      <c r="F46" s="219" t="s">
        <v>474</v>
      </c>
      <c r="G46" s="220"/>
      <c r="H46" s="214" t="s">
        <v>506</v>
      </c>
      <c r="I46" s="214" t="s">
        <v>536</v>
      </c>
      <c r="J46" s="214" t="s">
        <v>501</v>
      </c>
      <c r="K46" s="214" t="s">
        <v>653</v>
      </c>
      <c r="L46" s="214" t="s">
        <v>502</v>
      </c>
      <c r="M46" s="214" t="s">
        <v>479</v>
      </c>
      <c r="N46" s="214" t="s">
        <v>503</v>
      </c>
      <c r="O46" s="214" t="s">
        <v>480</v>
      </c>
      <c r="P46" s="214" t="s">
        <v>481</v>
      </c>
    </row>
    <row r="47" spans="1:16" ht="15.75" thickBot="1">
      <c r="A47" s="215"/>
      <c r="B47" s="125" t="s">
        <v>498</v>
      </c>
      <c r="C47" s="120" t="s">
        <v>663</v>
      </c>
      <c r="D47" s="120" t="s">
        <v>499</v>
      </c>
      <c r="E47" s="120" t="s">
        <v>488</v>
      </c>
      <c r="F47" s="125" t="s">
        <v>472</v>
      </c>
      <c r="G47" s="125" t="s">
        <v>500</v>
      </c>
      <c r="H47" s="215"/>
      <c r="I47" s="215"/>
      <c r="J47" s="221"/>
      <c r="K47" s="215"/>
      <c r="L47" s="215"/>
      <c r="M47" s="221"/>
      <c r="N47" s="221"/>
      <c r="O47" s="221"/>
      <c r="P47" s="215"/>
    </row>
    <row r="48" spans="1:16">
      <c r="A48" s="77" t="s">
        <v>509</v>
      </c>
      <c r="B48" s="98"/>
      <c r="C48" s="54">
        <f>$H$5</f>
        <v>-9</v>
      </c>
      <c r="D48" s="61"/>
      <c r="E48" s="61">
        <v>1</v>
      </c>
      <c r="F48" s="54"/>
      <c r="G48" s="54"/>
      <c r="H48" s="55">
        <f>IFERROR(VLOOKUP(designation1,source1,2,FALSE),0)</f>
        <v>3.4</v>
      </c>
      <c r="I48" s="90">
        <f t="shared" ref="I48:I63" si="5">IFERROR(IF(EXACT(LEFT($A48,6),"Coffre"),$G48,$F48*$G48),"/")</f>
        <v>0</v>
      </c>
      <c r="J48" s="54">
        <f>IFERROR(IF(EXACT(LEFT($A48,6),"Entrée"),$E48*$H48,$I48*$H48*$E48),"/")</f>
        <v>3.4</v>
      </c>
      <c r="K48" s="61">
        <v>1</v>
      </c>
      <c r="L48" s="55"/>
      <c r="M48" s="55">
        <f>$H$8-$C48</f>
        <v>28</v>
      </c>
      <c r="N48" s="55">
        <v>1</v>
      </c>
      <c r="O48" s="87">
        <f>IFERROR(IF($J48&gt;0,$K48*$M48*$N48*$M$66*($J48/$F$42),$I$10*$K48*$M48),0)</f>
        <v>1915.333333333333</v>
      </c>
      <c r="P48" s="61"/>
    </row>
    <row r="49" spans="1:16">
      <c r="A49" s="78" t="s">
        <v>533</v>
      </c>
      <c r="B49" s="99"/>
      <c r="C49" s="5">
        <f t="shared" ref="C49:C63" si="6">$H$5</f>
        <v>-9</v>
      </c>
      <c r="D49" s="62"/>
      <c r="E49" s="62">
        <v>1</v>
      </c>
      <c r="F49" s="5"/>
      <c r="G49" s="5"/>
      <c r="H49" s="56">
        <f>IFERROR(VLOOKUP(designation2,source1,2,FALSE),0)</f>
        <v>0</v>
      </c>
      <c r="I49" s="90">
        <f>IFERROR(IF(EXACT(LEFT($A49,6),"Coffre"),$G49,$F49*$G49),"/")</f>
        <v>0</v>
      </c>
      <c r="J49" s="5">
        <f>IFERROR(IF(EXACT(LEFT($A49,6),"Entrée"),$E49*$H49,$I49*$H49*$E49),"/")</f>
        <v>0</v>
      </c>
      <c r="K49" s="62"/>
      <c r="L49" s="56"/>
      <c r="M49" s="56">
        <f t="shared" ref="M49:M63" si="7">$H$8-$C49</f>
        <v>28</v>
      </c>
      <c r="N49" s="56">
        <v>1</v>
      </c>
      <c r="O49" s="92">
        <f t="shared" ref="O49:O63" si="8">IFERROR(IF($J49&gt;0,$K49*$M49*$N49*$M$66*($J49/$F$42),$I$10*$K49*$M49),0)</f>
        <v>0</v>
      </c>
      <c r="P49" s="62"/>
    </row>
    <row r="50" spans="1:16">
      <c r="A50" s="78" t="s">
        <v>533</v>
      </c>
      <c r="B50" s="99"/>
      <c r="C50" s="5">
        <f t="shared" si="6"/>
        <v>-9</v>
      </c>
      <c r="D50" s="62"/>
      <c r="E50" s="62">
        <v>1</v>
      </c>
      <c r="F50" s="5"/>
      <c r="G50" s="5"/>
      <c r="H50" s="56">
        <f>IFERROR(VLOOKUP(designation3,source1,2,FALSE),0)</f>
        <v>0</v>
      </c>
      <c r="I50" s="90">
        <f t="shared" si="5"/>
        <v>0</v>
      </c>
      <c r="J50" s="5">
        <f t="shared" ref="J50:J63" si="9">IFERROR(IF(EXACT(LEFT($A50,6),"Entrée"),$E50*$H50,$I50*$H50*$E50),"/")</f>
        <v>0</v>
      </c>
      <c r="K50" s="62"/>
      <c r="L50" s="56"/>
      <c r="M50" s="56">
        <f t="shared" si="7"/>
        <v>28</v>
      </c>
      <c r="N50" s="56">
        <v>1</v>
      </c>
      <c r="O50" s="92">
        <f t="shared" si="8"/>
        <v>0</v>
      </c>
      <c r="P50" s="62"/>
    </row>
    <row r="51" spans="1:16">
      <c r="A51" s="78" t="s">
        <v>533</v>
      </c>
      <c r="B51" s="99"/>
      <c r="C51" s="5">
        <f t="shared" si="6"/>
        <v>-9</v>
      </c>
      <c r="D51" s="62"/>
      <c r="E51" s="62">
        <v>1</v>
      </c>
      <c r="F51" s="5"/>
      <c r="G51" s="5"/>
      <c r="H51" s="56">
        <f>IFERROR(VLOOKUP(designation4,source1,2,FALSE),0)</f>
        <v>0</v>
      </c>
      <c r="I51" s="90">
        <f t="shared" si="5"/>
        <v>0</v>
      </c>
      <c r="J51" s="5">
        <f t="shared" si="9"/>
        <v>0</v>
      </c>
      <c r="K51" s="62"/>
      <c r="L51" s="56"/>
      <c r="M51" s="56">
        <f t="shared" si="7"/>
        <v>28</v>
      </c>
      <c r="N51" s="56">
        <v>1</v>
      </c>
      <c r="O51" s="92">
        <f t="shared" si="8"/>
        <v>0</v>
      </c>
      <c r="P51" s="62"/>
    </row>
    <row r="52" spans="1:16">
      <c r="A52" s="78" t="s">
        <v>533</v>
      </c>
      <c r="B52" s="99"/>
      <c r="C52" s="5">
        <f t="shared" si="6"/>
        <v>-9</v>
      </c>
      <c r="D52" s="62"/>
      <c r="E52" s="62">
        <v>1</v>
      </c>
      <c r="F52" s="5"/>
      <c r="G52" s="5"/>
      <c r="H52" s="56">
        <f>IFERROR(VLOOKUP(designation5,source1,2,FALSE),0)</f>
        <v>0</v>
      </c>
      <c r="I52" s="90">
        <f t="shared" si="5"/>
        <v>0</v>
      </c>
      <c r="J52" s="5">
        <f t="shared" si="9"/>
        <v>0</v>
      </c>
      <c r="K52" s="62"/>
      <c r="L52" s="56"/>
      <c r="M52" s="56">
        <f t="shared" si="7"/>
        <v>28</v>
      </c>
      <c r="N52" s="56">
        <v>1</v>
      </c>
      <c r="O52" s="92">
        <f t="shared" si="8"/>
        <v>0</v>
      </c>
      <c r="P52" s="62"/>
    </row>
    <row r="53" spans="1:16">
      <c r="A53" s="78" t="s">
        <v>533</v>
      </c>
      <c r="B53" s="99"/>
      <c r="C53" s="5">
        <f t="shared" si="6"/>
        <v>-9</v>
      </c>
      <c r="D53" s="62"/>
      <c r="E53" s="62">
        <v>1</v>
      </c>
      <c r="F53" s="5"/>
      <c r="G53" s="5"/>
      <c r="H53" s="56">
        <f>IFERROR(VLOOKUP(designation6,source1,2,FALSE),0)</f>
        <v>0</v>
      </c>
      <c r="I53" s="90">
        <f t="shared" si="5"/>
        <v>0</v>
      </c>
      <c r="J53" s="5">
        <f t="shared" si="9"/>
        <v>0</v>
      </c>
      <c r="K53" s="62"/>
      <c r="L53" s="56"/>
      <c r="M53" s="56">
        <f t="shared" si="7"/>
        <v>28</v>
      </c>
      <c r="N53" s="56">
        <v>1</v>
      </c>
      <c r="O53" s="92">
        <f t="shared" si="8"/>
        <v>0</v>
      </c>
      <c r="P53" s="62"/>
    </row>
    <row r="54" spans="1:16">
      <c r="A54" s="78" t="s">
        <v>533</v>
      </c>
      <c r="B54" s="99"/>
      <c r="C54" s="5">
        <f t="shared" si="6"/>
        <v>-9</v>
      </c>
      <c r="D54" s="62"/>
      <c r="E54" s="62">
        <v>1</v>
      </c>
      <c r="F54" s="5"/>
      <c r="G54" s="5"/>
      <c r="H54" s="56">
        <f>IFERROR(VLOOKUP(designation7,source1,2,FALSE),0)</f>
        <v>0</v>
      </c>
      <c r="I54" s="90">
        <f t="shared" si="5"/>
        <v>0</v>
      </c>
      <c r="J54" s="5">
        <f t="shared" si="9"/>
        <v>0</v>
      </c>
      <c r="K54" s="62"/>
      <c r="L54" s="56"/>
      <c r="M54" s="56">
        <f t="shared" si="7"/>
        <v>28</v>
      </c>
      <c r="N54" s="56">
        <v>1</v>
      </c>
      <c r="O54" s="92">
        <f t="shared" si="8"/>
        <v>0</v>
      </c>
      <c r="P54" s="62"/>
    </row>
    <row r="55" spans="1:16">
      <c r="A55" s="78" t="s">
        <v>533</v>
      </c>
      <c r="B55" s="99"/>
      <c r="C55" s="5">
        <f t="shared" si="6"/>
        <v>-9</v>
      </c>
      <c r="D55" s="62"/>
      <c r="E55" s="62">
        <v>1</v>
      </c>
      <c r="F55" s="5"/>
      <c r="G55" s="5"/>
      <c r="H55" s="56">
        <f>IFERROR(VLOOKUP(designation8,source1,2,FALSE),0)</f>
        <v>0</v>
      </c>
      <c r="I55" s="90">
        <f t="shared" si="5"/>
        <v>0</v>
      </c>
      <c r="J55" s="5">
        <f t="shared" si="9"/>
        <v>0</v>
      </c>
      <c r="K55" s="62"/>
      <c r="L55" s="56"/>
      <c r="M55" s="56">
        <f t="shared" si="7"/>
        <v>28</v>
      </c>
      <c r="N55" s="56">
        <v>1</v>
      </c>
      <c r="O55" s="92">
        <f t="shared" si="8"/>
        <v>0</v>
      </c>
      <c r="P55" s="62"/>
    </row>
    <row r="56" spans="1:16">
      <c r="A56" s="78" t="s">
        <v>533</v>
      </c>
      <c r="B56" s="99"/>
      <c r="C56" s="5">
        <f t="shared" si="6"/>
        <v>-9</v>
      </c>
      <c r="D56" s="62"/>
      <c r="E56" s="62">
        <v>1</v>
      </c>
      <c r="F56" s="5"/>
      <c r="G56" s="5"/>
      <c r="H56" s="56">
        <f>IFERROR(VLOOKUP(designation9,source1,2,FALSE),0)</f>
        <v>0</v>
      </c>
      <c r="I56" s="90">
        <f t="shared" si="5"/>
        <v>0</v>
      </c>
      <c r="J56" s="5">
        <f t="shared" si="9"/>
        <v>0</v>
      </c>
      <c r="K56" s="62"/>
      <c r="L56" s="56"/>
      <c r="M56" s="56">
        <f t="shared" si="7"/>
        <v>28</v>
      </c>
      <c r="N56" s="56">
        <v>1</v>
      </c>
      <c r="O56" s="92">
        <f t="shared" si="8"/>
        <v>0</v>
      </c>
      <c r="P56" s="62"/>
    </row>
    <row r="57" spans="1:16">
      <c r="A57" s="78" t="s">
        <v>533</v>
      </c>
      <c r="B57" s="99"/>
      <c r="C57" s="5">
        <f t="shared" si="6"/>
        <v>-9</v>
      </c>
      <c r="D57" s="62"/>
      <c r="E57" s="62">
        <v>1</v>
      </c>
      <c r="F57" s="5"/>
      <c r="G57" s="5"/>
      <c r="H57" s="56">
        <f>IFERROR(VLOOKUP(designation10,source1,2,FALSE),0)</f>
        <v>0</v>
      </c>
      <c r="I57" s="90">
        <f t="shared" si="5"/>
        <v>0</v>
      </c>
      <c r="J57" s="5">
        <f t="shared" si="9"/>
        <v>0</v>
      </c>
      <c r="K57" s="62"/>
      <c r="L57" s="56"/>
      <c r="M57" s="56">
        <f t="shared" si="7"/>
        <v>28</v>
      </c>
      <c r="N57" s="56">
        <v>1</v>
      </c>
      <c r="O57" s="92">
        <f t="shared" si="8"/>
        <v>0</v>
      </c>
      <c r="P57" s="62"/>
    </row>
    <row r="58" spans="1:16">
      <c r="A58" s="78" t="s">
        <v>533</v>
      </c>
      <c r="B58" s="99"/>
      <c r="C58" s="5">
        <f t="shared" si="6"/>
        <v>-9</v>
      </c>
      <c r="D58" s="62"/>
      <c r="E58" s="62">
        <v>1</v>
      </c>
      <c r="F58" s="5"/>
      <c r="G58" s="5"/>
      <c r="H58" s="56">
        <f>IFERROR(VLOOKUP(designation11,source1,2,FALSE),0)</f>
        <v>0</v>
      </c>
      <c r="I58" s="90">
        <f t="shared" si="5"/>
        <v>0</v>
      </c>
      <c r="J58" s="5">
        <f t="shared" si="9"/>
        <v>0</v>
      </c>
      <c r="K58" s="62"/>
      <c r="L58" s="56"/>
      <c r="M58" s="56">
        <f t="shared" si="7"/>
        <v>28</v>
      </c>
      <c r="N58" s="56">
        <v>1</v>
      </c>
      <c r="O58" s="92">
        <f t="shared" si="8"/>
        <v>0</v>
      </c>
      <c r="P58" s="62"/>
    </row>
    <row r="59" spans="1:16">
      <c r="A59" s="78" t="s">
        <v>533</v>
      </c>
      <c r="B59" s="99"/>
      <c r="C59" s="5">
        <f t="shared" si="6"/>
        <v>-9</v>
      </c>
      <c r="D59" s="62"/>
      <c r="E59" s="62">
        <v>1</v>
      </c>
      <c r="F59" s="5"/>
      <c r="G59" s="5"/>
      <c r="H59" s="56">
        <f>IFERROR(VLOOKUP(designation12,source1,2,FALSE),0)</f>
        <v>0</v>
      </c>
      <c r="I59" s="90">
        <f t="shared" si="5"/>
        <v>0</v>
      </c>
      <c r="J59" s="5">
        <f t="shared" si="9"/>
        <v>0</v>
      </c>
      <c r="K59" s="62"/>
      <c r="L59" s="56"/>
      <c r="M59" s="56">
        <f t="shared" si="7"/>
        <v>28</v>
      </c>
      <c r="N59" s="56">
        <v>1</v>
      </c>
      <c r="O59" s="92">
        <f t="shared" si="8"/>
        <v>0</v>
      </c>
      <c r="P59" s="62"/>
    </row>
    <row r="60" spans="1:16">
      <c r="A60" s="78" t="s">
        <v>533</v>
      </c>
      <c r="B60" s="99"/>
      <c r="C60" s="5">
        <f t="shared" si="6"/>
        <v>-9</v>
      </c>
      <c r="D60" s="62"/>
      <c r="E60" s="62">
        <v>1</v>
      </c>
      <c r="F60" s="5"/>
      <c r="G60" s="5"/>
      <c r="H60" s="56">
        <f>IFERROR(VLOOKUP(designation13,source1,2,FALSE),0)</f>
        <v>0</v>
      </c>
      <c r="I60" s="90">
        <f t="shared" si="5"/>
        <v>0</v>
      </c>
      <c r="J60" s="5">
        <f t="shared" si="9"/>
        <v>0</v>
      </c>
      <c r="K60" s="62"/>
      <c r="L60" s="56"/>
      <c r="M60" s="56">
        <f t="shared" si="7"/>
        <v>28</v>
      </c>
      <c r="N60" s="56">
        <v>1</v>
      </c>
      <c r="O60" s="92">
        <f t="shared" si="8"/>
        <v>0</v>
      </c>
      <c r="P60" s="62"/>
    </row>
    <row r="61" spans="1:16">
      <c r="A61" s="78" t="s">
        <v>533</v>
      </c>
      <c r="B61" s="99"/>
      <c r="C61" s="5">
        <f t="shared" si="6"/>
        <v>-9</v>
      </c>
      <c r="D61" s="62"/>
      <c r="E61" s="62">
        <v>1</v>
      </c>
      <c r="F61" s="5"/>
      <c r="G61" s="5"/>
      <c r="H61" s="56">
        <f>IFERROR(VLOOKUP(designation14,source1,2,FALSE),0)</f>
        <v>0</v>
      </c>
      <c r="I61" s="90">
        <f t="shared" si="5"/>
        <v>0</v>
      </c>
      <c r="J61" s="5">
        <f t="shared" si="9"/>
        <v>0</v>
      </c>
      <c r="K61" s="62"/>
      <c r="L61" s="56"/>
      <c r="M61" s="56">
        <f t="shared" si="7"/>
        <v>28</v>
      </c>
      <c r="N61" s="56">
        <v>1</v>
      </c>
      <c r="O61" s="92">
        <f t="shared" si="8"/>
        <v>0</v>
      </c>
      <c r="P61" s="62"/>
    </row>
    <row r="62" spans="1:16">
      <c r="A62" s="78" t="s">
        <v>533</v>
      </c>
      <c r="B62" s="99"/>
      <c r="C62" s="5">
        <f t="shared" si="6"/>
        <v>-9</v>
      </c>
      <c r="D62" s="62"/>
      <c r="E62" s="62">
        <v>1</v>
      </c>
      <c r="F62" s="5"/>
      <c r="G62" s="5"/>
      <c r="H62" s="56">
        <f>IFERROR(VLOOKUP(designation15,source1,2,FALSE),0)</f>
        <v>0</v>
      </c>
      <c r="I62" s="90">
        <f t="shared" si="5"/>
        <v>0</v>
      </c>
      <c r="J62" s="5">
        <f t="shared" si="9"/>
        <v>0</v>
      </c>
      <c r="K62" s="62"/>
      <c r="L62" s="56"/>
      <c r="M62" s="56">
        <f t="shared" si="7"/>
        <v>28</v>
      </c>
      <c r="N62" s="56">
        <v>1</v>
      </c>
      <c r="O62" s="92">
        <f t="shared" si="8"/>
        <v>0</v>
      </c>
      <c r="P62" s="62"/>
    </row>
    <row r="63" spans="1:16" ht="15.75" thickBot="1">
      <c r="A63" s="79" t="s">
        <v>533</v>
      </c>
      <c r="B63" s="100"/>
      <c r="C63" s="57">
        <f t="shared" si="6"/>
        <v>-9</v>
      </c>
      <c r="D63" s="63"/>
      <c r="E63" s="63">
        <v>1</v>
      </c>
      <c r="F63" s="57"/>
      <c r="G63" s="57"/>
      <c r="H63" s="58">
        <f>IFERROR(VLOOKUP(designation16,source1,2,FALSE),0)</f>
        <v>0</v>
      </c>
      <c r="I63" s="91">
        <f t="shared" si="5"/>
        <v>0</v>
      </c>
      <c r="J63" s="57">
        <f t="shared" si="9"/>
        <v>0</v>
      </c>
      <c r="K63" s="63"/>
      <c r="L63" s="58"/>
      <c r="M63" s="58">
        <f t="shared" si="7"/>
        <v>28</v>
      </c>
      <c r="N63" s="58">
        <v>1</v>
      </c>
      <c r="O63" s="93">
        <f t="shared" si="8"/>
        <v>0</v>
      </c>
      <c r="P63" s="63"/>
    </row>
    <row r="64" spans="1:16" ht="15.75" thickBot="1">
      <c r="I64" s="26" t="s">
        <v>537</v>
      </c>
      <c r="J64" s="94">
        <f>SUM(J48:J63)</f>
        <v>3.4</v>
      </c>
    </row>
    <row r="65" spans="4:13" ht="15.75" thickBot="1">
      <c r="K65" s="124" t="s">
        <v>534</v>
      </c>
      <c r="L65" s="108"/>
      <c r="M65" s="88">
        <v>130</v>
      </c>
    </row>
    <row r="66" spans="4:13" ht="15.75" thickBot="1">
      <c r="D66" s="30"/>
      <c r="I66" s="219" t="s">
        <v>539</v>
      </c>
      <c r="J66" s="220"/>
      <c r="K66" s="124" t="s">
        <v>547</v>
      </c>
      <c r="L66" s="95">
        <f>IFERROR(VLOOKUP(designation17,typeventil,2,FALSE),0)</f>
        <v>1.3</v>
      </c>
      <c r="M66" s="88">
        <f>$M$65*$L$66</f>
        <v>169</v>
      </c>
    </row>
    <row r="67" spans="4:13" ht="15.75" thickBot="1">
      <c r="K67" s="124" t="s">
        <v>535</v>
      </c>
      <c r="L67" s="109"/>
      <c r="M67" s="89">
        <f>I10-M65</f>
        <v>120</v>
      </c>
    </row>
    <row r="68" spans="4:13" ht="15.75" thickBot="1">
      <c r="K68" s="124" t="s">
        <v>554</v>
      </c>
      <c r="L68" s="110"/>
      <c r="M68" s="89">
        <f>SUM(O48:O63)</f>
        <v>1915.333333333333</v>
      </c>
    </row>
  </sheetData>
  <mergeCells count="26">
    <mergeCell ref="G9:G11"/>
    <mergeCell ref="A46:A47"/>
    <mergeCell ref="P16:P17"/>
    <mergeCell ref="B1:K1"/>
    <mergeCell ref="B16:E16"/>
    <mergeCell ref="G16:H16"/>
    <mergeCell ref="I16:J16"/>
    <mergeCell ref="K16:K17"/>
    <mergeCell ref="L16:L17"/>
    <mergeCell ref="M16:M17"/>
    <mergeCell ref="F16:F17"/>
    <mergeCell ref="B46:E46"/>
    <mergeCell ref="I46:I47"/>
    <mergeCell ref="N16:N17"/>
    <mergeCell ref="O16:O17"/>
    <mergeCell ref="F46:G46"/>
    <mergeCell ref="H46:H47"/>
    <mergeCell ref="H41:J41"/>
    <mergeCell ref="I66:J66"/>
    <mergeCell ref="O46:O47"/>
    <mergeCell ref="P46:P47"/>
    <mergeCell ref="J46:J47"/>
    <mergeCell ref="K46:K47"/>
    <mergeCell ref="L46:L47"/>
    <mergeCell ref="M46:M47"/>
    <mergeCell ref="N46:N47"/>
  </mergeCells>
  <conditionalFormatting sqref="I48">
    <cfRule type="expression" dxfId="95" priority="31">
      <formula>AND($H$48=0)</formula>
    </cfRule>
    <cfRule type="expression" dxfId="94" priority="32">
      <formula>AND($H$48*$E$48=$J$48)</formula>
    </cfRule>
  </conditionalFormatting>
  <conditionalFormatting sqref="I49">
    <cfRule type="expression" dxfId="93" priority="29">
      <formula>AND($H$49=0)</formula>
    </cfRule>
    <cfRule type="expression" dxfId="92" priority="30">
      <formula>AND($H$49*$E$49=$J$49)</formula>
    </cfRule>
  </conditionalFormatting>
  <conditionalFormatting sqref="I50">
    <cfRule type="expression" dxfId="91" priority="27">
      <formula>AND($H$50=0)</formula>
    </cfRule>
    <cfRule type="expression" dxfId="90" priority="28">
      <formula>AND($H$50*$E$50=$J$50)</formula>
    </cfRule>
  </conditionalFormatting>
  <conditionalFormatting sqref="I51">
    <cfRule type="expression" dxfId="89" priority="25">
      <formula>AND($H$51=0)</formula>
    </cfRule>
    <cfRule type="expression" dxfId="88" priority="26">
      <formula>AND($H$51*$E$51=$J$51)</formula>
    </cfRule>
  </conditionalFormatting>
  <conditionalFormatting sqref="I52">
    <cfRule type="expression" dxfId="87" priority="23">
      <formula>AND($H$52=0)</formula>
    </cfRule>
    <cfRule type="expression" dxfId="86" priority="24">
      <formula>AND($H$52*$E$52=$J$52)</formula>
    </cfRule>
  </conditionalFormatting>
  <conditionalFormatting sqref="I53">
    <cfRule type="expression" dxfId="85" priority="21">
      <formula>AND($H$53=0)</formula>
    </cfRule>
    <cfRule type="expression" dxfId="84" priority="22">
      <formula>AND($H$53*$E$53=$J$53)</formula>
    </cfRule>
  </conditionalFormatting>
  <conditionalFormatting sqref="I54">
    <cfRule type="expression" dxfId="83" priority="19">
      <formula>AND($H$54=0)</formula>
    </cfRule>
    <cfRule type="expression" dxfId="82" priority="20">
      <formula>AND($H$54*$E$54=$J$54)</formula>
    </cfRule>
  </conditionalFormatting>
  <conditionalFormatting sqref="I55">
    <cfRule type="expression" dxfId="81" priority="17">
      <formula>AND($H$55=0)</formula>
    </cfRule>
    <cfRule type="expression" dxfId="80" priority="18">
      <formula>AND($H$55*$E$55=$J$55)</formula>
    </cfRule>
  </conditionalFormatting>
  <conditionalFormatting sqref="I56">
    <cfRule type="expression" dxfId="79" priority="15">
      <formula>AND($H$56=0)</formula>
    </cfRule>
    <cfRule type="expression" dxfId="78" priority="16">
      <formula>AND($H$56*$E$56=$J$56)</formula>
    </cfRule>
  </conditionalFormatting>
  <conditionalFormatting sqref="I57">
    <cfRule type="expression" dxfId="77" priority="13">
      <formula>AND($H$57=0)</formula>
    </cfRule>
    <cfRule type="expression" dxfId="76" priority="14">
      <formula>AND($H$57*$E$57=$J$57)</formula>
    </cfRule>
  </conditionalFormatting>
  <conditionalFormatting sqref="I58">
    <cfRule type="expression" dxfId="75" priority="11">
      <formula>AND($H$58=0)</formula>
    </cfRule>
    <cfRule type="expression" dxfId="74" priority="12">
      <formula>AND($H$58*$E$58=$J$58)</formula>
    </cfRule>
  </conditionalFormatting>
  <conditionalFormatting sqref="I59">
    <cfRule type="expression" dxfId="73" priority="9">
      <formula>AND($H$59=0)</formula>
    </cfRule>
    <cfRule type="expression" dxfId="72" priority="10">
      <formula>AND($H$59*$E$59=$J$59)</formula>
    </cfRule>
  </conditionalFormatting>
  <conditionalFormatting sqref="I60">
    <cfRule type="expression" dxfId="71" priority="7">
      <formula>AND($H$60=0)</formula>
    </cfRule>
    <cfRule type="expression" dxfId="70" priority="8">
      <formula>AND($H$60*$E$60=$J$60)</formula>
    </cfRule>
  </conditionalFormatting>
  <conditionalFormatting sqref="I61">
    <cfRule type="expression" dxfId="69" priority="5">
      <formula>AND($H$61=0)</formula>
    </cfRule>
    <cfRule type="expression" dxfId="68" priority="6">
      <formula>AND($H$61*$E$61=$J$61)</formula>
    </cfRule>
  </conditionalFormatting>
  <conditionalFormatting sqref="I62">
    <cfRule type="expression" dxfId="67" priority="3">
      <formula>AND($H$62=0)</formula>
    </cfRule>
    <cfRule type="expression" dxfId="66" priority="4">
      <formula>AND($H$62*$E$62=$J$62)</formula>
    </cfRule>
  </conditionalFormatting>
  <conditionalFormatting sqref="I63">
    <cfRule type="expression" dxfId="65" priority="1">
      <formula>AND($H$63=0)</formula>
    </cfRule>
    <cfRule type="expression" dxfId="64" priority="2">
      <formula>AND($H$63*$E$63=$J$63)</formula>
    </cfRule>
  </conditionalFormatting>
  <dataValidations count="2">
    <dataValidation type="list" allowBlank="1" showInputMessage="1" showErrorMessage="1" sqref="A48:A63">
      <formula1>permeabilite</formula1>
    </dataValidation>
    <dataValidation type="list" allowBlank="1" showInputMessage="1" showErrorMessage="1" sqref="I66">
      <formula1>ventilation</formula1>
    </dataValidation>
  </dataValidation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1"/>
  <dimension ref="A1:P68"/>
  <sheetViews>
    <sheetView showGridLines="0" topLeftCell="B13" zoomScaleNormal="100" workbookViewId="0">
      <selection activeCell="D27" sqref="D27"/>
    </sheetView>
  </sheetViews>
  <sheetFormatPr baseColWidth="10" defaultRowHeight="15"/>
  <cols>
    <col min="1" max="1" width="40.85546875" bestFit="1" customWidth="1"/>
    <col min="2" max="2" width="23.5703125" bestFit="1" customWidth="1"/>
    <col min="3" max="3" width="13.7109375" customWidth="1"/>
    <col min="4" max="4" width="14" bestFit="1" customWidth="1"/>
    <col min="5" max="5" width="4.28515625" bestFit="1" customWidth="1"/>
    <col min="6" max="6" width="10.42578125" bestFit="1" customWidth="1"/>
    <col min="7" max="7" width="25.7109375" bestFit="1" customWidth="1"/>
    <col min="8" max="8" width="12.42578125" bestFit="1" customWidth="1"/>
    <col min="9" max="9" width="13.28515625" bestFit="1" customWidth="1"/>
    <col min="10" max="10" width="21.5703125" bestFit="1" customWidth="1"/>
    <col min="11" max="11" width="25.28515625" bestFit="1" customWidth="1"/>
    <col min="12" max="12" width="9.5703125" bestFit="1" customWidth="1"/>
    <col min="13" max="13" width="10.42578125" bestFit="1" customWidth="1"/>
    <col min="14" max="14" width="2" bestFit="1" customWidth="1"/>
    <col min="15" max="15" width="7.5703125" customWidth="1"/>
    <col min="16" max="16" width="10.42578125" customWidth="1"/>
  </cols>
  <sheetData>
    <row r="1" spans="2:16" ht="18.75">
      <c r="B1" s="225" t="str">
        <f ca="1">RIGHT(CELL("nomfichier",B1),LEN(CELL("nomfichier",B1))-FIND("]",CELL("nomfichier",B1)))</f>
        <v>local 2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2:16">
      <c r="B2" s="51" t="s">
        <v>664</v>
      </c>
      <c r="C2" s="162">
        <f ca="1">TODAY()</f>
        <v>41301</v>
      </c>
    </row>
    <row r="3" spans="2:16">
      <c r="B3" s="51" t="s">
        <v>453</v>
      </c>
      <c r="C3" s="51"/>
    </row>
    <row r="4" spans="2:16" ht="15.75" thickBot="1">
      <c r="B4" s="51" t="s">
        <v>454</v>
      </c>
    </row>
    <row r="5" spans="2:16">
      <c r="B5" s="126" t="s">
        <v>458</v>
      </c>
      <c r="C5" s="73"/>
      <c r="D5" s="67"/>
      <c r="E5" s="45"/>
      <c r="F5" s="45"/>
      <c r="G5" s="129" t="s">
        <v>467</v>
      </c>
      <c r="H5" s="64">
        <v>-9</v>
      </c>
      <c r="I5" s="134" t="s">
        <v>505</v>
      </c>
      <c r="J5" s="135"/>
      <c r="K5" s="136"/>
    </row>
    <row r="6" spans="2:16">
      <c r="B6" s="127" t="s">
        <v>456</v>
      </c>
      <c r="C6" s="74"/>
      <c r="D6" s="68"/>
      <c r="E6" s="47"/>
      <c r="F6" s="47"/>
      <c r="G6" s="127" t="s">
        <v>468</v>
      </c>
      <c r="H6" s="65"/>
      <c r="I6" s="137"/>
      <c r="J6" s="138"/>
      <c r="K6" s="139"/>
    </row>
    <row r="7" spans="2:16">
      <c r="B7" s="127" t="s">
        <v>455</v>
      </c>
      <c r="C7" s="74"/>
      <c r="D7" s="68"/>
      <c r="E7" s="47"/>
      <c r="F7" s="47"/>
      <c r="G7" s="130"/>
      <c r="H7" s="65"/>
      <c r="I7" s="137"/>
      <c r="J7" s="138"/>
      <c r="K7" s="139"/>
    </row>
    <row r="8" spans="2:16" ht="15.75" thickBot="1">
      <c r="B8" s="128"/>
      <c r="C8" s="48"/>
      <c r="D8" s="69"/>
      <c r="E8" s="49"/>
      <c r="F8" s="49"/>
      <c r="G8" s="128" t="s">
        <v>497</v>
      </c>
      <c r="H8" s="65">
        <v>19</v>
      </c>
      <c r="I8" s="140"/>
      <c r="J8" s="141"/>
      <c r="K8" s="142"/>
    </row>
    <row r="9" spans="2:16">
      <c r="B9" s="132" t="s">
        <v>457</v>
      </c>
      <c r="C9" s="75" t="str">
        <f ca="1">RIGHT(CELL("nomfichier",B1),LEN(CELL("nomfichier",B1))-FIND("]",CELL("nomfichier",B1)))</f>
        <v>local 2</v>
      </c>
      <c r="D9" s="130" t="s">
        <v>461</v>
      </c>
      <c r="E9" s="102"/>
      <c r="F9" s="65">
        <v>15</v>
      </c>
      <c r="G9" s="222" t="s">
        <v>463</v>
      </c>
      <c r="H9" s="53" t="s">
        <v>464</v>
      </c>
      <c r="I9" s="64">
        <v>2</v>
      </c>
      <c r="J9" s="164" t="s">
        <v>465</v>
      </c>
      <c r="K9" s="70"/>
    </row>
    <row r="10" spans="2:16">
      <c r="B10" s="132" t="s">
        <v>459</v>
      </c>
      <c r="C10" s="46"/>
      <c r="D10" s="130" t="s">
        <v>462</v>
      </c>
      <c r="E10" s="103"/>
      <c r="F10" s="65">
        <v>2.5</v>
      </c>
      <c r="G10" s="223"/>
      <c r="H10" s="52" t="s">
        <v>504</v>
      </c>
      <c r="I10" s="80">
        <f>$I$9*$F$11</f>
        <v>75</v>
      </c>
      <c r="J10" s="165" t="s">
        <v>466</v>
      </c>
      <c r="K10" s="71"/>
    </row>
    <row r="11" spans="2:16" ht="16.5" thickBot="1">
      <c r="B11" s="133" t="s">
        <v>460</v>
      </c>
      <c r="C11" s="48"/>
      <c r="D11" s="128" t="s">
        <v>484</v>
      </c>
      <c r="E11" s="104"/>
      <c r="F11" s="66">
        <f>F9*F10</f>
        <v>37.5</v>
      </c>
      <c r="G11" s="224"/>
      <c r="H11" s="50"/>
      <c r="I11" s="66"/>
      <c r="J11" s="128"/>
      <c r="K11" s="72"/>
    </row>
    <row r="14" spans="2:16">
      <c r="B14" s="76" t="s">
        <v>549</v>
      </c>
      <c r="C14" s="1"/>
    </row>
    <row r="15" spans="2:16" ht="15.75" thickBot="1">
      <c r="C15" s="101"/>
    </row>
    <row r="16" spans="2:16" ht="15.75" thickBot="1">
      <c r="B16" s="219" t="s">
        <v>469</v>
      </c>
      <c r="C16" s="226"/>
      <c r="D16" s="226"/>
      <c r="E16" s="220"/>
      <c r="F16" s="214" t="s">
        <v>488</v>
      </c>
      <c r="G16" s="227" t="s">
        <v>474</v>
      </c>
      <c r="H16" s="228"/>
      <c r="I16" s="219" t="s">
        <v>477</v>
      </c>
      <c r="J16" s="220"/>
      <c r="K16" s="214" t="s">
        <v>483</v>
      </c>
      <c r="L16" s="214" t="s">
        <v>478</v>
      </c>
      <c r="M16" s="214" t="s">
        <v>479</v>
      </c>
      <c r="N16" s="214" t="s">
        <v>487</v>
      </c>
      <c r="O16" s="214" t="s">
        <v>480</v>
      </c>
      <c r="P16" s="214" t="s">
        <v>481</v>
      </c>
    </row>
    <row r="17" spans="2:16" ht="15.75" thickBot="1">
      <c r="B17" s="163" t="s">
        <v>470</v>
      </c>
      <c r="C17" s="163" t="s">
        <v>538</v>
      </c>
      <c r="D17" s="163" t="s">
        <v>485</v>
      </c>
      <c r="E17" s="166" t="s">
        <v>471</v>
      </c>
      <c r="F17" s="215"/>
      <c r="G17" s="163" t="s">
        <v>472</v>
      </c>
      <c r="H17" s="163" t="s">
        <v>473</v>
      </c>
      <c r="I17" s="163" t="s">
        <v>475</v>
      </c>
      <c r="J17" s="163" t="s">
        <v>476</v>
      </c>
      <c r="K17" s="215"/>
      <c r="L17" s="215"/>
      <c r="M17" s="215"/>
      <c r="N17" s="215"/>
      <c r="O17" s="215"/>
      <c r="P17" s="215"/>
    </row>
    <row r="18" spans="2:16">
      <c r="B18" s="54" t="s">
        <v>674</v>
      </c>
      <c r="C18" s="54"/>
      <c r="D18" s="54">
        <f>$H$5</f>
        <v>-9</v>
      </c>
      <c r="E18" s="55"/>
      <c r="F18" s="55">
        <v>1</v>
      </c>
      <c r="G18" s="54">
        <v>15</v>
      </c>
      <c r="H18" s="54">
        <v>2.5</v>
      </c>
      <c r="I18" s="55">
        <f>$G18*$H18*$F18</f>
        <v>37.5</v>
      </c>
      <c r="J18" s="54">
        <f>IF(OR(B19="FE",B19="PO"),IF(OR(B20="FE",B20="PO"),IF(OR(B21="FE",B21="PO"),I18-I19-I20-I21,I18-I19-I20),I18-I19),I18)+IF(AND(OR(B18="FE",B18="PO"),OR(B19="FE",B19="PO")),+I19)+IF(AND(OR(B18="FE",B18="PO"),OR(B19="FE",B19="PO"),OR(B20="FE",B20="PO")),+I20)</f>
        <v>37.5</v>
      </c>
      <c r="K18" s="61">
        <v>0.35</v>
      </c>
      <c r="L18" s="54">
        <v>1</v>
      </c>
      <c r="M18" s="54">
        <f>$H$8-$H$5</f>
        <v>28</v>
      </c>
      <c r="N18" s="54">
        <v>1</v>
      </c>
      <c r="O18" s="54">
        <f>$N18*$M18*$K18*$J18</f>
        <v>367.49999999999994</v>
      </c>
      <c r="P18" s="54"/>
    </row>
    <row r="19" spans="2:16">
      <c r="B19" s="5" t="s">
        <v>677</v>
      </c>
      <c r="C19" s="5"/>
      <c r="D19" s="5">
        <f>$H$5</f>
        <v>-9</v>
      </c>
      <c r="E19" s="56"/>
      <c r="F19" s="56">
        <v>1</v>
      </c>
      <c r="G19" s="5">
        <v>2.5</v>
      </c>
      <c r="H19" s="5">
        <v>1</v>
      </c>
      <c r="I19" s="56">
        <f>$G19*$H19*$F19</f>
        <v>2.5</v>
      </c>
      <c r="J19" s="5">
        <f t="shared" ref="J19:J39" si="0">IF(OR(B20="FE",B20="PO"),IF(OR(B21="FE",B21="PO"),IF(OR(B22="FE",B22="PO"),I19-I20-I21-I22,I19-I20-I21),I19-I20),I19)+IF(AND(OR(B19="FE",B19="PO"),OR(B20="FE",B20="PO")),+I20)+IF(AND(OR(B19="FE",B19="PO"),OR(B20="FE",B20="PO"),OR(B21="FE",B21="PO")),+I21)</f>
        <v>2.5</v>
      </c>
      <c r="K19" s="62">
        <v>7.0000000000000007E-2</v>
      </c>
      <c r="L19" s="5">
        <v>1</v>
      </c>
      <c r="M19" s="5">
        <f>$H$8-$H$5</f>
        <v>28</v>
      </c>
      <c r="N19" s="5">
        <v>1</v>
      </c>
      <c r="O19" s="5">
        <f>$N19*$M19*$K19*$J19</f>
        <v>4.9000000000000004</v>
      </c>
      <c r="P19" s="5"/>
    </row>
    <row r="20" spans="2:16">
      <c r="B20" s="5" t="s">
        <v>674</v>
      </c>
      <c r="C20" s="5"/>
      <c r="D20" s="5">
        <f>$H$5</f>
        <v>-9</v>
      </c>
      <c r="E20" s="56"/>
      <c r="F20" s="56">
        <v>1</v>
      </c>
      <c r="G20" s="5">
        <v>17</v>
      </c>
      <c r="H20" s="5">
        <v>2.5</v>
      </c>
      <c r="I20" s="56">
        <f>$G20*$H20*$F20</f>
        <v>42.5</v>
      </c>
      <c r="J20" s="5">
        <f t="shared" si="0"/>
        <v>38.125</v>
      </c>
      <c r="K20" s="62">
        <v>0.35</v>
      </c>
      <c r="L20" s="5">
        <v>1</v>
      </c>
      <c r="M20" s="5">
        <f t="shared" ref="M20:M39" si="1">$H$8-$H$5</f>
        <v>28</v>
      </c>
      <c r="N20" s="5">
        <v>1</v>
      </c>
      <c r="O20" s="5">
        <f t="shared" ref="O20:O39" si="2">$N20*$M20*$K20*$J20</f>
        <v>373.62499999999994</v>
      </c>
      <c r="P20" s="5"/>
    </row>
    <row r="21" spans="2:16">
      <c r="B21" s="5" t="s">
        <v>675</v>
      </c>
      <c r="C21" s="5"/>
      <c r="D21" s="5">
        <f t="shared" ref="D21:D39" si="3">$H$5</f>
        <v>-9</v>
      </c>
      <c r="E21" s="56"/>
      <c r="F21" s="56">
        <v>1</v>
      </c>
      <c r="G21" s="5">
        <v>1.75</v>
      </c>
      <c r="H21" s="5">
        <v>2.5</v>
      </c>
      <c r="I21" s="56">
        <f t="shared" ref="I21:I39" si="4">$G21*$H21*$F21</f>
        <v>4.375</v>
      </c>
      <c r="J21" s="5">
        <f t="shared" si="0"/>
        <v>4.375</v>
      </c>
      <c r="K21" s="62">
        <v>2.8</v>
      </c>
      <c r="L21" s="5">
        <v>1</v>
      </c>
      <c r="M21" s="5">
        <f t="shared" si="1"/>
        <v>28</v>
      </c>
      <c r="N21" s="5">
        <v>1</v>
      </c>
      <c r="O21" s="5">
        <f t="shared" si="2"/>
        <v>342.99999999999994</v>
      </c>
      <c r="P21" s="5"/>
    </row>
    <row r="22" spans="2:16">
      <c r="B22" s="5"/>
      <c r="C22" s="5"/>
      <c r="D22" s="5">
        <f t="shared" si="3"/>
        <v>-9</v>
      </c>
      <c r="E22" s="56"/>
      <c r="F22" s="56"/>
      <c r="G22" s="5"/>
      <c r="H22" s="5"/>
      <c r="I22" s="56">
        <f t="shared" si="4"/>
        <v>0</v>
      </c>
      <c r="J22" s="5">
        <f t="shared" si="0"/>
        <v>0</v>
      </c>
      <c r="K22" s="62"/>
      <c r="L22" s="5">
        <v>1</v>
      </c>
      <c r="M22" s="5">
        <f t="shared" si="1"/>
        <v>28</v>
      </c>
      <c r="N22" s="5">
        <v>1</v>
      </c>
      <c r="O22" s="5">
        <f t="shared" si="2"/>
        <v>0</v>
      </c>
      <c r="P22" s="5"/>
    </row>
    <row r="23" spans="2:16">
      <c r="B23" s="5"/>
      <c r="C23" s="5"/>
      <c r="D23" s="5">
        <f t="shared" si="3"/>
        <v>-9</v>
      </c>
      <c r="E23" s="56"/>
      <c r="F23" s="56"/>
      <c r="G23" s="5"/>
      <c r="H23" s="5"/>
      <c r="I23" s="56">
        <f t="shared" si="4"/>
        <v>0</v>
      </c>
      <c r="J23" s="5">
        <f t="shared" si="0"/>
        <v>0</v>
      </c>
      <c r="K23" s="62"/>
      <c r="L23" s="5">
        <v>1</v>
      </c>
      <c r="M23" s="5">
        <f t="shared" si="1"/>
        <v>28</v>
      </c>
      <c r="N23" s="5">
        <v>1</v>
      </c>
      <c r="O23" s="5">
        <f t="shared" si="2"/>
        <v>0</v>
      </c>
      <c r="P23" s="5"/>
    </row>
    <row r="24" spans="2:16">
      <c r="B24" s="5"/>
      <c r="C24" s="5"/>
      <c r="D24" s="5">
        <f t="shared" si="3"/>
        <v>-9</v>
      </c>
      <c r="E24" s="56"/>
      <c r="F24" s="56"/>
      <c r="G24" s="5"/>
      <c r="H24" s="5"/>
      <c r="I24" s="56">
        <f t="shared" si="4"/>
        <v>0</v>
      </c>
      <c r="J24" s="5">
        <f t="shared" si="0"/>
        <v>0</v>
      </c>
      <c r="K24" s="62"/>
      <c r="L24" s="5">
        <v>1</v>
      </c>
      <c r="M24" s="5">
        <f t="shared" si="1"/>
        <v>28</v>
      </c>
      <c r="N24" s="5">
        <v>1</v>
      </c>
      <c r="O24" s="5">
        <f t="shared" si="2"/>
        <v>0</v>
      </c>
      <c r="P24" s="5"/>
    </row>
    <row r="25" spans="2:16">
      <c r="B25" s="5"/>
      <c r="C25" s="5"/>
      <c r="D25" s="5">
        <f t="shared" si="3"/>
        <v>-9</v>
      </c>
      <c r="E25" s="56"/>
      <c r="F25" s="56"/>
      <c r="G25" s="5"/>
      <c r="H25" s="5"/>
      <c r="I25" s="56">
        <f t="shared" si="4"/>
        <v>0</v>
      </c>
      <c r="J25" s="5">
        <f t="shared" si="0"/>
        <v>0</v>
      </c>
      <c r="K25" s="62"/>
      <c r="L25" s="5">
        <v>1</v>
      </c>
      <c r="M25" s="5">
        <f t="shared" si="1"/>
        <v>28</v>
      </c>
      <c r="N25" s="5">
        <v>1</v>
      </c>
      <c r="O25" s="5">
        <f t="shared" si="2"/>
        <v>0</v>
      </c>
      <c r="P25" s="5"/>
    </row>
    <row r="26" spans="2:16">
      <c r="B26" s="5"/>
      <c r="C26" s="5"/>
      <c r="D26" s="5">
        <f t="shared" si="3"/>
        <v>-9</v>
      </c>
      <c r="E26" s="56"/>
      <c r="F26" s="56"/>
      <c r="G26" s="5"/>
      <c r="H26" s="5"/>
      <c r="I26" s="56">
        <f t="shared" si="4"/>
        <v>0</v>
      </c>
      <c r="J26" s="5">
        <f t="shared" si="0"/>
        <v>0</v>
      </c>
      <c r="K26" s="62"/>
      <c r="L26" s="5">
        <v>1</v>
      </c>
      <c r="M26" s="5">
        <f t="shared" si="1"/>
        <v>28</v>
      </c>
      <c r="N26" s="5">
        <v>1</v>
      </c>
      <c r="O26" s="5">
        <f t="shared" si="2"/>
        <v>0</v>
      </c>
      <c r="P26" s="5"/>
    </row>
    <row r="27" spans="2:16">
      <c r="B27" s="5"/>
      <c r="C27" s="5"/>
      <c r="D27" s="5">
        <f t="shared" si="3"/>
        <v>-9</v>
      </c>
      <c r="E27" s="56"/>
      <c r="F27" s="56"/>
      <c r="G27" s="5"/>
      <c r="H27" s="5"/>
      <c r="I27" s="56">
        <f t="shared" si="4"/>
        <v>0</v>
      </c>
      <c r="J27" s="5">
        <f t="shared" si="0"/>
        <v>0</v>
      </c>
      <c r="K27" s="62"/>
      <c r="L27" s="5">
        <v>1</v>
      </c>
      <c r="M27" s="5">
        <f t="shared" si="1"/>
        <v>28</v>
      </c>
      <c r="N27" s="5">
        <v>1</v>
      </c>
      <c r="O27" s="5">
        <f t="shared" si="2"/>
        <v>0</v>
      </c>
      <c r="P27" s="5"/>
    </row>
    <row r="28" spans="2:16">
      <c r="B28" s="5"/>
      <c r="C28" s="5"/>
      <c r="D28" s="5">
        <f t="shared" si="3"/>
        <v>-9</v>
      </c>
      <c r="E28" s="56"/>
      <c r="F28" s="56"/>
      <c r="G28" s="5"/>
      <c r="H28" s="5"/>
      <c r="I28" s="56">
        <f t="shared" si="4"/>
        <v>0</v>
      </c>
      <c r="J28" s="5">
        <f t="shared" si="0"/>
        <v>0</v>
      </c>
      <c r="K28" s="62"/>
      <c r="L28" s="5">
        <v>1</v>
      </c>
      <c r="M28" s="5">
        <f t="shared" si="1"/>
        <v>28</v>
      </c>
      <c r="N28" s="5">
        <v>1</v>
      </c>
      <c r="O28" s="5">
        <f t="shared" si="2"/>
        <v>0</v>
      </c>
      <c r="P28" s="5"/>
    </row>
    <row r="29" spans="2:16">
      <c r="B29" s="5"/>
      <c r="C29" s="5"/>
      <c r="D29" s="5">
        <f t="shared" si="3"/>
        <v>-9</v>
      </c>
      <c r="E29" s="56"/>
      <c r="F29" s="56"/>
      <c r="G29" s="5"/>
      <c r="H29" s="5"/>
      <c r="I29" s="56">
        <f t="shared" si="4"/>
        <v>0</v>
      </c>
      <c r="J29" s="5">
        <f t="shared" si="0"/>
        <v>0</v>
      </c>
      <c r="K29" s="62"/>
      <c r="L29" s="5">
        <v>1</v>
      </c>
      <c r="M29" s="5">
        <f t="shared" si="1"/>
        <v>28</v>
      </c>
      <c r="N29" s="5">
        <v>1</v>
      </c>
      <c r="O29" s="5">
        <f t="shared" si="2"/>
        <v>0</v>
      </c>
      <c r="P29" s="5"/>
    </row>
    <row r="30" spans="2:16">
      <c r="B30" s="5"/>
      <c r="C30" s="5"/>
      <c r="D30" s="5">
        <f t="shared" si="3"/>
        <v>-9</v>
      </c>
      <c r="E30" s="56"/>
      <c r="F30" s="56"/>
      <c r="G30" s="5"/>
      <c r="H30" s="5"/>
      <c r="I30" s="56">
        <f t="shared" si="4"/>
        <v>0</v>
      </c>
      <c r="J30" s="5">
        <f t="shared" si="0"/>
        <v>0</v>
      </c>
      <c r="K30" s="62"/>
      <c r="L30" s="5">
        <v>1</v>
      </c>
      <c r="M30" s="5">
        <f t="shared" si="1"/>
        <v>28</v>
      </c>
      <c r="N30" s="5">
        <v>1</v>
      </c>
      <c r="O30" s="5">
        <f t="shared" si="2"/>
        <v>0</v>
      </c>
      <c r="P30" s="5"/>
    </row>
    <row r="31" spans="2:16">
      <c r="B31" s="5"/>
      <c r="C31" s="5"/>
      <c r="D31" s="5">
        <f t="shared" si="3"/>
        <v>-9</v>
      </c>
      <c r="E31" s="56"/>
      <c r="F31" s="56"/>
      <c r="G31" s="5"/>
      <c r="H31" s="5"/>
      <c r="I31" s="56">
        <f t="shared" si="4"/>
        <v>0</v>
      </c>
      <c r="J31" s="5">
        <f t="shared" si="0"/>
        <v>0</v>
      </c>
      <c r="K31" s="62"/>
      <c r="L31" s="5">
        <v>1</v>
      </c>
      <c r="M31" s="5">
        <f t="shared" si="1"/>
        <v>28</v>
      </c>
      <c r="N31" s="5">
        <v>1</v>
      </c>
      <c r="O31" s="5">
        <f t="shared" si="2"/>
        <v>0</v>
      </c>
      <c r="P31" s="5"/>
    </row>
    <row r="32" spans="2:16">
      <c r="B32" s="5"/>
      <c r="C32" s="5"/>
      <c r="D32" s="5">
        <f t="shared" si="3"/>
        <v>-9</v>
      </c>
      <c r="E32" s="56"/>
      <c r="F32" s="56"/>
      <c r="G32" s="5"/>
      <c r="H32" s="5"/>
      <c r="I32" s="56">
        <f t="shared" si="4"/>
        <v>0</v>
      </c>
      <c r="J32" s="5">
        <f t="shared" si="0"/>
        <v>0</v>
      </c>
      <c r="K32" s="62"/>
      <c r="L32" s="5">
        <v>1</v>
      </c>
      <c r="M32" s="5">
        <f t="shared" si="1"/>
        <v>28</v>
      </c>
      <c r="N32" s="5">
        <v>1</v>
      </c>
      <c r="O32" s="5">
        <f t="shared" si="2"/>
        <v>0</v>
      </c>
      <c r="P32" s="5"/>
    </row>
    <row r="33" spans="1:16">
      <c r="B33" s="5"/>
      <c r="C33" s="5"/>
      <c r="D33" s="5">
        <f t="shared" si="3"/>
        <v>-9</v>
      </c>
      <c r="E33" s="56"/>
      <c r="F33" s="56"/>
      <c r="G33" s="5"/>
      <c r="H33" s="5"/>
      <c r="I33" s="56">
        <f t="shared" si="4"/>
        <v>0</v>
      </c>
      <c r="J33" s="5">
        <f t="shared" si="0"/>
        <v>0</v>
      </c>
      <c r="K33" s="62"/>
      <c r="L33" s="5">
        <v>1</v>
      </c>
      <c r="M33" s="5">
        <f t="shared" si="1"/>
        <v>28</v>
      </c>
      <c r="N33" s="5">
        <v>1</v>
      </c>
      <c r="O33" s="5">
        <f t="shared" si="2"/>
        <v>0</v>
      </c>
      <c r="P33" s="5"/>
    </row>
    <row r="34" spans="1:16">
      <c r="B34" s="5"/>
      <c r="C34" s="5"/>
      <c r="D34" s="5">
        <f t="shared" si="3"/>
        <v>-9</v>
      </c>
      <c r="E34" s="56"/>
      <c r="F34" s="56"/>
      <c r="G34" s="5"/>
      <c r="H34" s="5"/>
      <c r="I34" s="56">
        <f t="shared" si="4"/>
        <v>0</v>
      </c>
      <c r="J34" s="5">
        <f t="shared" si="0"/>
        <v>0</v>
      </c>
      <c r="K34" s="62"/>
      <c r="L34" s="5">
        <v>1</v>
      </c>
      <c r="M34" s="5">
        <f t="shared" si="1"/>
        <v>28</v>
      </c>
      <c r="N34" s="5">
        <v>1</v>
      </c>
      <c r="O34" s="5">
        <f t="shared" si="2"/>
        <v>0</v>
      </c>
      <c r="P34" s="5"/>
    </row>
    <row r="35" spans="1:16">
      <c r="B35" s="5"/>
      <c r="C35" s="5"/>
      <c r="D35" s="5">
        <f t="shared" si="3"/>
        <v>-9</v>
      </c>
      <c r="E35" s="56"/>
      <c r="F35" s="56"/>
      <c r="G35" s="5"/>
      <c r="H35" s="5"/>
      <c r="I35" s="56">
        <f t="shared" si="4"/>
        <v>0</v>
      </c>
      <c r="J35" s="5">
        <f t="shared" si="0"/>
        <v>0</v>
      </c>
      <c r="K35" s="62"/>
      <c r="L35" s="5">
        <v>1</v>
      </c>
      <c r="M35" s="5">
        <f t="shared" si="1"/>
        <v>28</v>
      </c>
      <c r="N35" s="5">
        <v>1</v>
      </c>
      <c r="O35" s="5">
        <f t="shared" si="2"/>
        <v>0</v>
      </c>
      <c r="P35" s="5"/>
    </row>
    <row r="36" spans="1:16">
      <c r="B36" s="5"/>
      <c r="C36" s="5"/>
      <c r="D36" s="5">
        <f t="shared" si="3"/>
        <v>-9</v>
      </c>
      <c r="E36" s="56"/>
      <c r="F36" s="56"/>
      <c r="G36" s="5"/>
      <c r="H36" s="5"/>
      <c r="I36" s="56">
        <f t="shared" si="4"/>
        <v>0</v>
      </c>
      <c r="J36" s="5">
        <f t="shared" si="0"/>
        <v>0</v>
      </c>
      <c r="K36" s="62"/>
      <c r="L36" s="5">
        <v>1</v>
      </c>
      <c r="M36" s="5">
        <f t="shared" si="1"/>
        <v>28</v>
      </c>
      <c r="N36" s="5">
        <v>1</v>
      </c>
      <c r="O36" s="5">
        <f t="shared" si="2"/>
        <v>0</v>
      </c>
      <c r="P36" s="5"/>
    </row>
    <row r="37" spans="1:16">
      <c r="B37" s="5"/>
      <c r="C37" s="5"/>
      <c r="D37" s="5">
        <f t="shared" si="3"/>
        <v>-9</v>
      </c>
      <c r="E37" s="56"/>
      <c r="F37" s="56"/>
      <c r="G37" s="5"/>
      <c r="H37" s="5"/>
      <c r="I37" s="56">
        <f t="shared" si="4"/>
        <v>0</v>
      </c>
      <c r="J37" s="5">
        <f t="shared" si="0"/>
        <v>0</v>
      </c>
      <c r="K37" s="62"/>
      <c r="L37" s="5">
        <v>1</v>
      </c>
      <c r="M37" s="5">
        <f t="shared" si="1"/>
        <v>28</v>
      </c>
      <c r="N37" s="5">
        <v>1</v>
      </c>
      <c r="O37" s="5">
        <f t="shared" si="2"/>
        <v>0</v>
      </c>
      <c r="P37" s="5"/>
    </row>
    <row r="38" spans="1:16">
      <c r="B38" s="5"/>
      <c r="C38" s="5"/>
      <c r="D38" s="5">
        <f t="shared" si="3"/>
        <v>-9</v>
      </c>
      <c r="E38" s="56"/>
      <c r="F38" s="56"/>
      <c r="G38" s="5"/>
      <c r="H38" s="5"/>
      <c r="I38" s="56">
        <f t="shared" si="4"/>
        <v>0</v>
      </c>
      <c r="J38" s="5">
        <f t="shared" si="0"/>
        <v>0</v>
      </c>
      <c r="K38" s="62"/>
      <c r="L38" s="5">
        <v>1</v>
      </c>
      <c r="M38" s="5">
        <f t="shared" si="1"/>
        <v>28</v>
      </c>
      <c r="N38" s="5">
        <v>1</v>
      </c>
      <c r="O38" s="5">
        <f t="shared" si="2"/>
        <v>0</v>
      </c>
      <c r="P38" s="5"/>
    </row>
    <row r="39" spans="1:16" ht="15.75" thickBot="1">
      <c r="B39" s="57"/>
      <c r="C39" s="57"/>
      <c r="D39" s="57">
        <f t="shared" si="3"/>
        <v>-9</v>
      </c>
      <c r="E39" s="58"/>
      <c r="F39" s="58"/>
      <c r="G39" s="57"/>
      <c r="H39" s="57"/>
      <c r="I39" s="58">
        <f t="shared" si="4"/>
        <v>0</v>
      </c>
      <c r="J39" s="57">
        <f t="shared" si="0"/>
        <v>0</v>
      </c>
      <c r="K39" s="63"/>
      <c r="L39" s="57">
        <v>1</v>
      </c>
      <c r="M39" s="57">
        <f t="shared" si="1"/>
        <v>28</v>
      </c>
      <c r="N39" s="57">
        <v>1</v>
      </c>
      <c r="O39" s="57">
        <f t="shared" si="2"/>
        <v>0</v>
      </c>
      <c r="P39" s="57"/>
    </row>
    <row r="40" spans="1:16" ht="15.75" thickBot="1">
      <c r="B40" s="145" t="s">
        <v>660</v>
      </c>
    </row>
    <row r="41" spans="1:16" ht="16.5" thickTop="1" thickBot="1">
      <c r="H41" s="216" t="s">
        <v>552</v>
      </c>
      <c r="I41" s="217"/>
      <c r="J41" s="218"/>
      <c r="K41" s="121" t="s">
        <v>550</v>
      </c>
      <c r="L41" s="105"/>
      <c r="M41" s="54">
        <f>SUM(O18:O39)</f>
        <v>1089.0249999999999</v>
      </c>
    </row>
    <row r="42" spans="1:16" ht="16.5" thickBot="1">
      <c r="E42" s="168"/>
      <c r="F42" s="31"/>
      <c r="H42" s="111" t="s">
        <v>553</v>
      </c>
      <c r="I42" s="112" t="str">
        <f ca="1">RIGHT(CELL("nomfichier",B1),LEN(CELL("nomfichier",B1))-FIND("]",CELL("nomfichier",B1)))</f>
        <v>local 2</v>
      </c>
      <c r="J42" s="113">
        <f>$M$43+$M$68</f>
        <v>3905.6916666666666</v>
      </c>
      <c r="K42" s="122" t="s">
        <v>482</v>
      </c>
      <c r="L42" s="106"/>
      <c r="M42" s="96">
        <v>0</v>
      </c>
    </row>
    <row r="43" spans="1:16" ht="16.5" thickTop="1" thickBot="1">
      <c r="K43" s="123" t="s">
        <v>551</v>
      </c>
      <c r="L43" s="107"/>
      <c r="M43" s="97">
        <f>((M41*M42)/100)+M41</f>
        <v>1089.0249999999999</v>
      </c>
    </row>
    <row r="44" spans="1:16">
      <c r="B44" s="76" t="s">
        <v>486</v>
      </c>
      <c r="C44" s="1"/>
    </row>
    <row r="45" spans="1:16" ht="15.75" thickBot="1"/>
    <row r="46" spans="1:16" ht="15.75" thickBot="1">
      <c r="A46" s="214" t="s">
        <v>548</v>
      </c>
      <c r="B46" s="219" t="s">
        <v>469</v>
      </c>
      <c r="C46" s="226"/>
      <c r="D46" s="226"/>
      <c r="E46" s="220"/>
      <c r="F46" s="219" t="s">
        <v>474</v>
      </c>
      <c r="G46" s="220"/>
      <c r="H46" s="214" t="s">
        <v>506</v>
      </c>
      <c r="I46" s="214" t="s">
        <v>536</v>
      </c>
      <c r="J46" s="214" t="s">
        <v>501</v>
      </c>
      <c r="K46" s="214" t="s">
        <v>653</v>
      </c>
      <c r="L46" s="214" t="s">
        <v>502</v>
      </c>
      <c r="M46" s="214" t="s">
        <v>479</v>
      </c>
      <c r="N46" s="214" t="s">
        <v>503</v>
      </c>
      <c r="O46" s="214" t="s">
        <v>480</v>
      </c>
      <c r="P46" s="214" t="s">
        <v>481</v>
      </c>
    </row>
    <row r="47" spans="1:16" ht="15.75" thickBot="1">
      <c r="A47" s="215"/>
      <c r="B47" s="125" t="s">
        <v>498</v>
      </c>
      <c r="C47" s="163" t="s">
        <v>663</v>
      </c>
      <c r="D47" s="163" t="s">
        <v>499</v>
      </c>
      <c r="E47" s="163" t="s">
        <v>488</v>
      </c>
      <c r="F47" s="125" t="s">
        <v>472</v>
      </c>
      <c r="G47" s="125" t="s">
        <v>500</v>
      </c>
      <c r="H47" s="215"/>
      <c r="I47" s="215"/>
      <c r="J47" s="221"/>
      <c r="K47" s="215"/>
      <c r="L47" s="215"/>
      <c r="M47" s="221"/>
      <c r="N47" s="221"/>
      <c r="O47" s="221"/>
      <c r="P47" s="215"/>
    </row>
    <row r="48" spans="1:16">
      <c r="A48" s="77" t="s">
        <v>510</v>
      </c>
      <c r="B48" s="98"/>
      <c r="C48" s="54">
        <f>$H$5</f>
        <v>-9</v>
      </c>
      <c r="D48" s="61"/>
      <c r="E48" s="61">
        <v>1</v>
      </c>
      <c r="F48" s="54"/>
      <c r="G48" s="54"/>
      <c r="H48" s="55">
        <f>IFERROR(VLOOKUP(designation1,source1,2,FALSE),0)</f>
        <v>5</v>
      </c>
      <c r="I48" s="90">
        <f t="shared" ref="I48:I63" si="5">IFERROR(IF(EXACT(LEFT($A48,6),"Coffre"),$G48,$F48*$G48),"/")</f>
        <v>0</v>
      </c>
      <c r="J48" s="54">
        <f>IFERROR(IF(EXACT(LEFT($A48,6),"Entrée"),$E48*$H48,$I48*$H48*$E48),"/")</f>
        <v>5</v>
      </c>
      <c r="K48" s="61">
        <v>1</v>
      </c>
      <c r="L48" s="55"/>
      <c r="M48" s="55">
        <f>$H$8-$C48</f>
        <v>28</v>
      </c>
      <c r="N48" s="55">
        <v>1</v>
      </c>
      <c r="O48" s="87">
        <f>IFERROR(IF($J48&gt;0,$K48*$M48*$N48*$M$66*($J48/'local 1'!$F$42),$I$10*$K48*$M48),0)</f>
        <v>2816.6666666666665</v>
      </c>
      <c r="P48" s="61"/>
    </row>
    <row r="49" spans="1:16">
      <c r="A49" s="78" t="s">
        <v>533</v>
      </c>
      <c r="B49" s="99"/>
      <c r="C49" s="5">
        <f t="shared" ref="C49:C63" si="6">$H$5</f>
        <v>-9</v>
      </c>
      <c r="D49" s="62"/>
      <c r="E49" s="62">
        <v>1</v>
      </c>
      <c r="F49" s="5"/>
      <c r="G49" s="5"/>
      <c r="H49" s="56">
        <f>IFERROR(VLOOKUP(designation2,source1,2,FALSE),0)</f>
        <v>0</v>
      </c>
      <c r="I49" s="90">
        <f>IFERROR(IF(EXACT(LEFT($A49,6),"Coffre"),$G49,$F49*$G49),"/")</f>
        <v>0</v>
      </c>
      <c r="J49" s="5">
        <f t="shared" ref="J49:J63" si="7">IFERROR(IF(EXACT(LEFT($A49,6),"Entrée"),$E49*$H49,$I49*$H49*$E49),"/")</f>
        <v>0</v>
      </c>
      <c r="K49" s="62"/>
      <c r="L49" s="56"/>
      <c r="M49" s="56">
        <f t="shared" ref="M49:M63" si="8">$H$8-$C49</f>
        <v>28</v>
      </c>
      <c r="N49" s="56">
        <v>1</v>
      </c>
      <c r="O49" s="92">
        <f>IFERROR(IF($J49&gt;0,$K49*$M49*$N49*$M$66*($J49/'local 1'!$F$42),$I$10*$K49*$M49),0)</f>
        <v>0</v>
      </c>
      <c r="P49" s="62"/>
    </row>
    <row r="50" spans="1:16">
      <c r="A50" s="78" t="s">
        <v>533</v>
      </c>
      <c r="B50" s="99"/>
      <c r="C50" s="5">
        <f t="shared" si="6"/>
        <v>-9</v>
      </c>
      <c r="D50" s="62"/>
      <c r="E50" s="62">
        <v>1</v>
      </c>
      <c r="F50" s="5"/>
      <c r="G50" s="5"/>
      <c r="H50" s="56">
        <f>IFERROR(VLOOKUP(designation3,source1,2,FALSE),0)</f>
        <v>0</v>
      </c>
      <c r="I50" s="90">
        <f t="shared" si="5"/>
        <v>0</v>
      </c>
      <c r="J50" s="5">
        <f t="shared" si="7"/>
        <v>0</v>
      </c>
      <c r="K50" s="62"/>
      <c r="L50" s="56"/>
      <c r="M50" s="56">
        <f t="shared" si="8"/>
        <v>28</v>
      </c>
      <c r="N50" s="56">
        <v>1</v>
      </c>
      <c r="O50" s="92">
        <f>IFERROR(IF($J50&gt;0,$K50*$M50*$N50*$M$66*($J50/'local 1'!$F$42),$I$10*$K50*$M50),0)</f>
        <v>0</v>
      </c>
      <c r="P50" s="62"/>
    </row>
    <row r="51" spans="1:16">
      <c r="A51" s="78" t="s">
        <v>533</v>
      </c>
      <c r="B51" s="99"/>
      <c r="C51" s="5">
        <f t="shared" si="6"/>
        <v>-9</v>
      </c>
      <c r="D51" s="62"/>
      <c r="E51" s="62">
        <v>1</v>
      </c>
      <c r="F51" s="5"/>
      <c r="G51" s="5"/>
      <c r="H51" s="56">
        <f>IFERROR(VLOOKUP(designation4,source1,2,FALSE),0)</f>
        <v>0</v>
      </c>
      <c r="I51" s="90">
        <f t="shared" si="5"/>
        <v>0</v>
      </c>
      <c r="J51" s="5">
        <f t="shared" si="7"/>
        <v>0</v>
      </c>
      <c r="K51" s="62"/>
      <c r="L51" s="56"/>
      <c r="M51" s="56">
        <f t="shared" si="8"/>
        <v>28</v>
      </c>
      <c r="N51" s="56">
        <v>1</v>
      </c>
      <c r="O51" s="92">
        <f>IFERROR(IF($J51&gt;0,$K51*$M51*$N51*$M$66*($J51/'local 1'!$F$42),$I$10*$K51*$M51),0)</f>
        <v>0</v>
      </c>
      <c r="P51" s="62"/>
    </row>
    <row r="52" spans="1:16">
      <c r="A52" s="78" t="s">
        <v>533</v>
      </c>
      <c r="B52" s="99"/>
      <c r="C52" s="5">
        <f t="shared" si="6"/>
        <v>-9</v>
      </c>
      <c r="D52" s="62"/>
      <c r="E52" s="62">
        <v>1</v>
      </c>
      <c r="F52" s="5"/>
      <c r="G52" s="5"/>
      <c r="H52" s="56">
        <f>IFERROR(VLOOKUP(designation5,source1,2,FALSE),0)</f>
        <v>0</v>
      </c>
      <c r="I52" s="90">
        <f t="shared" si="5"/>
        <v>0</v>
      </c>
      <c r="J52" s="5">
        <f t="shared" si="7"/>
        <v>0</v>
      </c>
      <c r="K52" s="62"/>
      <c r="L52" s="56"/>
      <c r="M52" s="56">
        <f t="shared" si="8"/>
        <v>28</v>
      </c>
      <c r="N52" s="56">
        <v>1</v>
      </c>
      <c r="O52" s="92">
        <f>IFERROR(IF($J52&gt;0,$K52*$M52*$N52*$M$66*($J52/'local 1'!$F$42),$I$10*$K52*$M52),0)</f>
        <v>0</v>
      </c>
      <c r="P52" s="62"/>
    </row>
    <row r="53" spans="1:16">
      <c r="A53" s="78" t="s">
        <v>533</v>
      </c>
      <c r="B53" s="99"/>
      <c r="C53" s="5">
        <f t="shared" si="6"/>
        <v>-9</v>
      </c>
      <c r="D53" s="62"/>
      <c r="E53" s="62">
        <v>1</v>
      </c>
      <c r="F53" s="5"/>
      <c r="G53" s="5"/>
      <c r="H53" s="56">
        <f>IFERROR(VLOOKUP(designation6,source1,2,FALSE),0)</f>
        <v>0</v>
      </c>
      <c r="I53" s="90">
        <f t="shared" si="5"/>
        <v>0</v>
      </c>
      <c r="J53" s="5">
        <f t="shared" si="7"/>
        <v>0</v>
      </c>
      <c r="K53" s="62"/>
      <c r="L53" s="56"/>
      <c r="M53" s="56">
        <f t="shared" si="8"/>
        <v>28</v>
      </c>
      <c r="N53" s="56">
        <v>1</v>
      </c>
      <c r="O53" s="92">
        <f>IFERROR(IF($J53&gt;0,$K53*$M53*$N53*$M$66*($J53/'local 1'!$F$42),$I$10*$K53*$M53),0)</f>
        <v>0</v>
      </c>
      <c r="P53" s="62"/>
    </row>
    <row r="54" spans="1:16">
      <c r="A54" s="78" t="s">
        <v>533</v>
      </c>
      <c r="B54" s="99"/>
      <c r="C54" s="5">
        <f t="shared" si="6"/>
        <v>-9</v>
      </c>
      <c r="D54" s="62"/>
      <c r="E54" s="62">
        <v>1</v>
      </c>
      <c r="F54" s="5"/>
      <c r="G54" s="5"/>
      <c r="H54" s="56">
        <f>IFERROR(VLOOKUP(designation7,source1,2,FALSE),0)</f>
        <v>0</v>
      </c>
      <c r="I54" s="90">
        <f t="shared" si="5"/>
        <v>0</v>
      </c>
      <c r="J54" s="5">
        <f t="shared" si="7"/>
        <v>0</v>
      </c>
      <c r="K54" s="62"/>
      <c r="L54" s="56"/>
      <c r="M54" s="56">
        <f t="shared" si="8"/>
        <v>28</v>
      </c>
      <c r="N54" s="56">
        <v>1</v>
      </c>
      <c r="O54" s="92">
        <f>IFERROR(IF($J54&gt;0,$K54*$M54*$N54*$M$66*($J54/'local 1'!$F$42),$I$10*$K54*$M54),0)</f>
        <v>0</v>
      </c>
      <c r="P54" s="62"/>
    </row>
    <row r="55" spans="1:16">
      <c r="A55" s="78" t="s">
        <v>533</v>
      </c>
      <c r="B55" s="99"/>
      <c r="C55" s="5">
        <f t="shared" si="6"/>
        <v>-9</v>
      </c>
      <c r="D55" s="62"/>
      <c r="E55" s="62">
        <v>1</v>
      </c>
      <c r="F55" s="5"/>
      <c r="G55" s="5"/>
      <c r="H55" s="56">
        <f>IFERROR(VLOOKUP(designation8,source1,2,FALSE),0)</f>
        <v>0</v>
      </c>
      <c r="I55" s="90">
        <f t="shared" si="5"/>
        <v>0</v>
      </c>
      <c r="J55" s="5">
        <f t="shared" si="7"/>
        <v>0</v>
      </c>
      <c r="K55" s="62"/>
      <c r="L55" s="56"/>
      <c r="M55" s="56">
        <f t="shared" si="8"/>
        <v>28</v>
      </c>
      <c r="N55" s="56">
        <v>1</v>
      </c>
      <c r="O55" s="92">
        <f>IFERROR(IF($J55&gt;0,$K55*$M55*$N55*$M$66*($J55/'local 1'!$F$42),$I$10*$K55*$M55),0)</f>
        <v>0</v>
      </c>
      <c r="P55" s="62"/>
    </row>
    <row r="56" spans="1:16">
      <c r="A56" s="78" t="s">
        <v>533</v>
      </c>
      <c r="B56" s="99"/>
      <c r="C56" s="5">
        <f t="shared" si="6"/>
        <v>-9</v>
      </c>
      <c r="D56" s="62"/>
      <c r="E56" s="62">
        <v>1</v>
      </c>
      <c r="F56" s="5"/>
      <c r="G56" s="5"/>
      <c r="H56" s="56">
        <f>IFERROR(VLOOKUP(designation9,source1,2,FALSE),0)</f>
        <v>0</v>
      </c>
      <c r="I56" s="90">
        <f t="shared" si="5"/>
        <v>0</v>
      </c>
      <c r="J56" s="5">
        <f t="shared" si="7"/>
        <v>0</v>
      </c>
      <c r="K56" s="62"/>
      <c r="L56" s="56"/>
      <c r="M56" s="56">
        <f t="shared" si="8"/>
        <v>28</v>
      </c>
      <c r="N56" s="56">
        <v>1</v>
      </c>
      <c r="O56" s="92">
        <f>IFERROR(IF($J56&gt;0,$K56*$M56*$N56*$M$66*($J56/'local 1'!$F$42),$I$10*$K56*$M56),0)</f>
        <v>0</v>
      </c>
      <c r="P56" s="62"/>
    </row>
    <row r="57" spans="1:16">
      <c r="A57" s="78" t="s">
        <v>533</v>
      </c>
      <c r="B57" s="99"/>
      <c r="C57" s="5">
        <f t="shared" si="6"/>
        <v>-9</v>
      </c>
      <c r="D57" s="62"/>
      <c r="E57" s="62">
        <v>1</v>
      </c>
      <c r="F57" s="5"/>
      <c r="G57" s="5"/>
      <c r="H57" s="56">
        <f>IFERROR(VLOOKUP(designation10,source1,2,FALSE),0)</f>
        <v>0</v>
      </c>
      <c r="I57" s="90">
        <f t="shared" si="5"/>
        <v>0</v>
      </c>
      <c r="J57" s="5">
        <f t="shared" si="7"/>
        <v>0</v>
      </c>
      <c r="K57" s="62"/>
      <c r="L57" s="56"/>
      <c r="M57" s="56">
        <f t="shared" si="8"/>
        <v>28</v>
      </c>
      <c r="N57" s="56">
        <v>1</v>
      </c>
      <c r="O57" s="92">
        <f>IFERROR(IF($J57&gt;0,$K57*$M57*$N57*$M$66*($J57/'local 1'!$F$42),$I$10*$K57*$M57),0)</f>
        <v>0</v>
      </c>
      <c r="P57" s="62"/>
    </row>
    <row r="58" spans="1:16">
      <c r="A58" s="78" t="s">
        <v>533</v>
      </c>
      <c r="B58" s="99"/>
      <c r="C58" s="5">
        <f t="shared" si="6"/>
        <v>-9</v>
      </c>
      <c r="D58" s="62"/>
      <c r="E58" s="62">
        <v>1</v>
      </c>
      <c r="F58" s="5"/>
      <c r="G58" s="5"/>
      <c r="H58" s="56">
        <f>IFERROR(VLOOKUP(designation11,source1,2,FALSE),0)</f>
        <v>0</v>
      </c>
      <c r="I58" s="90">
        <f t="shared" si="5"/>
        <v>0</v>
      </c>
      <c r="J58" s="5">
        <f t="shared" si="7"/>
        <v>0</v>
      </c>
      <c r="K58" s="62"/>
      <c r="L58" s="56"/>
      <c r="M58" s="56">
        <f t="shared" si="8"/>
        <v>28</v>
      </c>
      <c r="N58" s="56">
        <v>1</v>
      </c>
      <c r="O58" s="92">
        <f>IFERROR(IF($J58&gt;0,$K58*$M58*$N58*$M$66*($J58/'local 1'!$F$42),$I$10*$K58*$M58),0)</f>
        <v>0</v>
      </c>
      <c r="P58" s="62"/>
    </row>
    <row r="59" spans="1:16">
      <c r="A59" s="78" t="s">
        <v>533</v>
      </c>
      <c r="B59" s="99"/>
      <c r="C59" s="5">
        <f t="shared" si="6"/>
        <v>-9</v>
      </c>
      <c r="D59" s="62"/>
      <c r="E59" s="62">
        <v>1</v>
      </c>
      <c r="F59" s="5"/>
      <c r="G59" s="5"/>
      <c r="H59" s="56">
        <f>IFERROR(VLOOKUP(designation12,source1,2,FALSE),0)</f>
        <v>0</v>
      </c>
      <c r="I59" s="90">
        <f t="shared" si="5"/>
        <v>0</v>
      </c>
      <c r="J59" s="5">
        <f t="shared" si="7"/>
        <v>0</v>
      </c>
      <c r="K59" s="62"/>
      <c r="L59" s="56"/>
      <c r="M59" s="56">
        <f t="shared" si="8"/>
        <v>28</v>
      </c>
      <c r="N59" s="56">
        <v>1</v>
      </c>
      <c r="O59" s="92">
        <f>IFERROR(IF($J59&gt;0,$K59*$M59*$N59*$M$66*($J59/'local 1'!$F$42),$I$10*$K59*$M59),0)</f>
        <v>0</v>
      </c>
      <c r="P59" s="62"/>
    </row>
    <row r="60" spans="1:16">
      <c r="A60" s="78" t="s">
        <v>533</v>
      </c>
      <c r="B60" s="99"/>
      <c r="C60" s="5">
        <f t="shared" si="6"/>
        <v>-9</v>
      </c>
      <c r="D60" s="62"/>
      <c r="E60" s="62">
        <v>1</v>
      </c>
      <c r="F60" s="5"/>
      <c r="G60" s="5"/>
      <c r="H60" s="56">
        <f>IFERROR(VLOOKUP(designation13,source1,2,FALSE),0)</f>
        <v>0</v>
      </c>
      <c r="I60" s="90">
        <f t="shared" si="5"/>
        <v>0</v>
      </c>
      <c r="J60" s="5">
        <f t="shared" si="7"/>
        <v>0</v>
      </c>
      <c r="K60" s="62"/>
      <c r="L60" s="56"/>
      <c r="M60" s="56">
        <f t="shared" si="8"/>
        <v>28</v>
      </c>
      <c r="N60" s="56">
        <v>1</v>
      </c>
      <c r="O60" s="92">
        <f>IFERROR(IF($J60&gt;0,$K60*$M60*$N60*$M$66*($J60/'local 1'!$F$42),$I$10*$K60*$M60),0)</f>
        <v>0</v>
      </c>
      <c r="P60" s="62"/>
    </row>
    <row r="61" spans="1:16">
      <c r="A61" s="78" t="s">
        <v>533</v>
      </c>
      <c r="B61" s="99"/>
      <c r="C61" s="5">
        <f t="shared" si="6"/>
        <v>-9</v>
      </c>
      <c r="D61" s="62"/>
      <c r="E61" s="62">
        <v>1</v>
      </c>
      <c r="F61" s="5"/>
      <c r="G61" s="5"/>
      <c r="H61" s="56">
        <f>IFERROR(VLOOKUP(designation14,source1,2,FALSE),0)</f>
        <v>0</v>
      </c>
      <c r="I61" s="90">
        <f t="shared" si="5"/>
        <v>0</v>
      </c>
      <c r="J61" s="5">
        <f t="shared" si="7"/>
        <v>0</v>
      </c>
      <c r="K61" s="62"/>
      <c r="L61" s="56"/>
      <c r="M61" s="56">
        <f t="shared" si="8"/>
        <v>28</v>
      </c>
      <c r="N61" s="56">
        <v>1</v>
      </c>
      <c r="O61" s="92">
        <f>IFERROR(IF($J61&gt;0,$K61*$M61*$N61*$M$66*($J61/'local 1'!$F$42),$I$10*$K61*$M61),0)</f>
        <v>0</v>
      </c>
      <c r="P61" s="62"/>
    </row>
    <row r="62" spans="1:16">
      <c r="A62" s="78" t="s">
        <v>533</v>
      </c>
      <c r="B62" s="99"/>
      <c r="C62" s="5">
        <f t="shared" si="6"/>
        <v>-9</v>
      </c>
      <c r="D62" s="62"/>
      <c r="E62" s="62">
        <v>1</v>
      </c>
      <c r="F62" s="5"/>
      <c r="G62" s="5"/>
      <c r="H62" s="56">
        <f>IFERROR(VLOOKUP(designation15,source1,2,FALSE),0)</f>
        <v>0</v>
      </c>
      <c r="I62" s="90">
        <f t="shared" si="5"/>
        <v>0</v>
      </c>
      <c r="J62" s="5">
        <f t="shared" si="7"/>
        <v>0</v>
      </c>
      <c r="K62" s="62"/>
      <c r="L62" s="56"/>
      <c r="M62" s="56">
        <f t="shared" si="8"/>
        <v>28</v>
      </c>
      <c r="N62" s="56">
        <v>1</v>
      </c>
      <c r="O62" s="92">
        <f>IFERROR(IF($J62&gt;0,$K62*$M62*$N62*$M$66*($J62/'local 1'!$F$42),$I$10*$K62*$M62),0)</f>
        <v>0</v>
      </c>
      <c r="P62" s="62"/>
    </row>
    <row r="63" spans="1:16" ht="15.75" thickBot="1">
      <c r="A63" s="79" t="s">
        <v>533</v>
      </c>
      <c r="B63" s="100"/>
      <c r="C63" s="57">
        <f t="shared" si="6"/>
        <v>-9</v>
      </c>
      <c r="D63" s="63"/>
      <c r="E63" s="63">
        <v>1</v>
      </c>
      <c r="F63" s="57"/>
      <c r="G63" s="57"/>
      <c r="H63" s="58">
        <f>IFERROR(VLOOKUP(designation16,source1,2,FALSE),0)</f>
        <v>0</v>
      </c>
      <c r="I63" s="91">
        <f t="shared" si="5"/>
        <v>0</v>
      </c>
      <c r="J63" s="57">
        <f t="shared" si="7"/>
        <v>0</v>
      </c>
      <c r="K63" s="63"/>
      <c r="L63" s="58"/>
      <c r="M63" s="58">
        <f t="shared" si="8"/>
        <v>28</v>
      </c>
      <c r="N63" s="58">
        <v>1</v>
      </c>
      <c r="O63" s="93">
        <f>IFERROR(IF($J63&gt;0,$K63*$M63*$N63*$M$66*($J63/'local 1'!$F$42),$I$10*$K63*$M63),0)</f>
        <v>0</v>
      </c>
      <c r="P63" s="63"/>
    </row>
    <row r="64" spans="1:16" ht="15.75" thickBot="1">
      <c r="I64" s="26" t="s">
        <v>537</v>
      </c>
      <c r="J64" s="94">
        <f>SUM(J48:J63)</f>
        <v>5</v>
      </c>
    </row>
    <row r="65" spans="4:13" ht="15.75" thickBot="1">
      <c r="K65" s="124" t="s">
        <v>534</v>
      </c>
      <c r="L65" s="108"/>
      <c r="M65" s="88">
        <v>130</v>
      </c>
    </row>
    <row r="66" spans="4:13" ht="15.75" thickBot="1">
      <c r="D66" s="30"/>
      <c r="I66" s="219" t="s">
        <v>539</v>
      </c>
      <c r="J66" s="220"/>
      <c r="K66" s="124" t="s">
        <v>547</v>
      </c>
      <c r="L66" s="95">
        <f>IFERROR(VLOOKUP(designation17,typeventil,2,FALSE),0)</f>
        <v>1.3</v>
      </c>
      <c r="M66" s="88">
        <f>$M$65*$L$66</f>
        <v>169</v>
      </c>
    </row>
    <row r="67" spans="4:13" ht="15.75" thickBot="1">
      <c r="K67" s="124" t="s">
        <v>535</v>
      </c>
      <c r="L67" s="109"/>
      <c r="M67" s="89">
        <f>I10-M65</f>
        <v>-55</v>
      </c>
    </row>
    <row r="68" spans="4:13" ht="15.75" thickBot="1">
      <c r="K68" s="124" t="s">
        <v>554</v>
      </c>
      <c r="L68" s="110"/>
      <c r="M68" s="89">
        <f>SUM(O48:O63)</f>
        <v>2816.6666666666665</v>
      </c>
    </row>
  </sheetData>
  <mergeCells count="26">
    <mergeCell ref="H41:J41"/>
    <mergeCell ref="B1:K1"/>
    <mergeCell ref="G9:G11"/>
    <mergeCell ref="B16:E16"/>
    <mergeCell ref="F16:F17"/>
    <mergeCell ref="G16:H16"/>
    <mergeCell ref="I16:J16"/>
    <mergeCell ref="K16:K17"/>
    <mergeCell ref="L16:L17"/>
    <mergeCell ref="M16:M17"/>
    <mergeCell ref="N16:N17"/>
    <mergeCell ref="O16:O17"/>
    <mergeCell ref="P16:P17"/>
    <mergeCell ref="O46:O47"/>
    <mergeCell ref="P46:P47"/>
    <mergeCell ref="A46:A47"/>
    <mergeCell ref="B46:E46"/>
    <mergeCell ref="F46:G46"/>
    <mergeCell ref="H46:H47"/>
    <mergeCell ref="I46:I47"/>
    <mergeCell ref="J46:J47"/>
    <mergeCell ref="I66:J66"/>
    <mergeCell ref="K46:K47"/>
    <mergeCell ref="L46:L47"/>
    <mergeCell ref="M46:M47"/>
    <mergeCell ref="N46:N47"/>
  </mergeCells>
  <conditionalFormatting sqref="I48">
    <cfRule type="expression" dxfId="63" priority="31">
      <formula>AND($H$48=0)</formula>
    </cfRule>
    <cfRule type="expression" dxfId="62" priority="32">
      <formula>AND($H$48*$E$48=$J$48)</formula>
    </cfRule>
  </conditionalFormatting>
  <conditionalFormatting sqref="I49">
    <cfRule type="expression" dxfId="61" priority="29">
      <formula>AND($H$49=0)</formula>
    </cfRule>
    <cfRule type="expression" dxfId="60" priority="30">
      <formula>AND($H$49*$E$49=$J$49)</formula>
    </cfRule>
  </conditionalFormatting>
  <conditionalFormatting sqref="I50">
    <cfRule type="expression" dxfId="59" priority="27">
      <formula>AND($H$50=0)</formula>
    </cfRule>
    <cfRule type="expression" dxfId="58" priority="28">
      <formula>AND($H$50*$E$50=$J$50)</formula>
    </cfRule>
  </conditionalFormatting>
  <conditionalFormatting sqref="I51">
    <cfRule type="expression" dxfId="57" priority="25">
      <formula>AND($H$51=0)</formula>
    </cfRule>
    <cfRule type="expression" dxfId="56" priority="26">
      <formula>AND($H$51*$E$51=$J$51)</formula>
    </cfRule>
  </conditionalFormatting>
  <conditionalFormatting sqref="I52">
    <cfRule type="expression" dxfId="55" priority="23">
      <formula>AND($H$52=0)</formula>
    </cfRule>
    <cfRule type="expression" dxfId="54" priority="24">
      <formula>AND($H$52*$E$52=$J$52)</formula>
    </cfRule>
  </conditionalFormatting>
  <conditionalFormatting sqref="I53">
    <cfRule type="expression" dxfId="53" priority="21">
      <formula>AND($H$53=0)</formula>
    </cfRule>
    <cfRule type="expression" dxfId="52" priority="22">
      <formula>AND($H$53*$E$53=$J$53)</formula>
    </cfRule>
  </conditionalFormatting>
  <conditionalFormatting sqref="I54">
    <cfRule type="expression" dxfId="51" priority="19">
      <formula>AND($H$54=0)</formula>
    </cfRule>
    <cfRule type="expression" dxfId="50" priority="20">
      <formula>AND($H$54*$E$54=$J$54)</formula>
    </cfRule>
  </conditionalFormatting>
  <conditionalFormatting sqref="I55">
    <cfRule type="expression" dxfId="49" priority="17">
      <formula>AND($H$55=0)</formula>
    </cfRule>
    <cfRule type="expression" dxfId="48" priority="18">
      <formula>AND($H$55*$E$55=$J$55)</formula>
    </cfRule>
  </conditionalFormatting>
  <conditionalFormatting sqref="I56">
    <cfRule type="expression" dxfId="47" priority="15">
      <formula>AND($H$56=0)</formula>
    </cfRule>
    <cfRule type="expression" dxfId="46" priority="16">
      <formula>AND($H$56*$E$56=$J$56)</formula>
    </cfRule>
  </conditionalFormatting>
  <conditionalFormatting sqref="I57">
    <cfRule type="expression" dxfId="45" priority="13">
      <formula>AND($H$57=0)</formula>
    </cfRule>
    <cfRule type="expression" dxfId="44" priority="14">
      <formula>AND($H$57*$E$57=$J$57)</formula>
    </cfRule>
  </conditionalFormatting>
  <conditionalFormatting sqref="I58">
    <cfRule type="expression" dxfId="43" priority="11">
      <formula>AND($H$58=0)</formula>
    </cfRule>
    <cfRule type="expression" dxfId="42" priority="12">
      <formula>AND($H$58*$E$58=$J$58)</formula>
    </cfRule>
  </conditionalFormatting>
  <conditionalFormatting sqref="I59">
    <cfRule type="expression" dxfId="41" priority="9">
      <formula>AND($H$59=0)</formula>
    </cfRule>
    <cfRule type="expression" dxfId="40" priority="10">
      <formula>AND($H$59*$E$59=$J$59)</formula>
    </cfRule>
  </conditionalFormatting>
  <conditionalFormatting sqref="I60">
    <cfRule type="expression" dxfId="39" priority="7">
      <formula>AND($H$60=0)</formula>
    </cfRule>
    <cfRule type="expression" dxfId="38" priority="8">
      <formula>AND($H$60*$E$60=$J$60)</formula>
    </cfRule>
  </conditionalFormatting>
  <conditionalFormatting sqref="I61">
    <cfRule type="expression" dxfId="37" priority="5">
      <formula>AND($H$61=0)</formula>
    </cfRule>
    <cfRule type="expression" dxfId="36" priority="6">
      <formula>AND($H$61*$E$61=$J$61)</formula>
    </cfRule>
  </conditionalFormatting>
  <conditionalFormatting sqref="I62">
    <cfRule type="expression" dxfId="35" priority="3">
      <formula>AND($H$62=0)</formula>
    </cfRule>
    <cfRule type="expression" dxfId="34" priority="4">
      <formula>AND($H$62*$E$62=$J$62)</formula>
    </cfRule>
  </conditionalFormatting>
  <conditionalFormatting sqref="I63">
    <cfRule type="expression" dxfId="33" priority="1">
      <formula>AND($H$63=0)</formula>
    </cfRule>
    <cfRule type="expression" dxfId="32" priority="2">
      <formula>AND($H$63*$E$63=$J$63)</formula>
    </cfRule>
  </conditionalFormatting>
  <dataValidations count="2">
    <dataValidation type="list" allowBlank="1" showInputMessage="1" showErrorMessage="1" sqref="I66">
      <formula1>ventilation</formula1>
    </dataValidation>
    <dataValidation type="list" allowBlank="1" showInputMessage="1" showErrorMessage="1" sqref="A48:A63">
      <formula1>permeabilite</formula1>
    </dataValidation>
  </dataValidation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2"/>
  <dimension ref="A1:P68"/>
  <sheetViews>
    <sheetView showGridLines="0" tabSelected="1" topLeftCell="B16" zoomScaleNormal="100" workbookViewId="0">
      <selection activeCell="B31" sqref="B30:B31"/>
    </sheetView>
  </sheetViews>
  <sheetFormatPr baseColWidth="10" defaultRowHeight="15"/>
  <cols>
    <col min="1" max="1" width="40.85546875" bestFit="1" customWidth="1"/>
    <col min="2" max="2" width="23.5703125" bestFit="1" customWidth="1"/>
    <col min="3" max="3" width="13.7109375" customWidth="1"/>
    <col min="4" max="4" width="14" bestFit="1" customWidth="1"/>
    <col min="5" max="5" width="4.28515625" bestFit="1" customWidth="1"/>
    <col min="6" max="6" width="10.42578125" bestFit="1" customWidth="1"/>
    <col min="7" max="7" width="25.7109375" bestFit="1" customWidth="1"/>
    <col min="8" max="8" width="12.42578125" bestFit="1" customWidth="1"/>
    <col min="9" max="9" width="13.28515625" bestFit="1" customWidth="1"/>
    <col min="10" max="10" width="21.5703125" bestFit="1" customWidth="1"/>
    <col min="11" max="11" width="25.28515625" bestFit="1" customWidth="1"/>
    <col min="12" max="12" width="9.5703125" bestFit="1" customWidth="1"/>
    <col min="13" max="13" width="10.42578125" bestFit="1" customWidth="1"/>
    <col min="14" max="14" width="2" bestFit="1" customWidth="1"/>
    <col min="15" max="15" width="7.5703125" customWidth="1"/>
    <col min="16" max="16" width="10.42578125" customWidth="1"/>
  </cols>
  <sheetData>
    <row r="1" spans="2:16" ht="18.75">
      <c r="B1" s="225" t="str">
        <f ca="1">RIGHT(CELL("nomfichier",B1),LEN(CELL("nomfichier",B1))-FIND("]",CELL("nomfichier",B1)))</f>
        <v>local 3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2:16">
      <c r="B2" s="51" t="s">
        <v>664</v>
      </c>
      <c r="C2" s="162">
        <f ca="1">TODAY()</f>
        <v>41301</v>
      </c>
    </row>
    <row r="3" spans="2:16">
      <c r="B3" s="51" t="s">
        <v>453</v>
      </c>
      <c r="C3" s="51"/>
    </row>
    <row r="4" spans="2:16" ht="15.75" thickBot="1">
      <c r="B4" s="51" t="s">
        <v>454</v>
      </c>
    </row>
    <row r="5" spans="2:16">
      <c r="B5" s="126" t="s">
        <v>458</v>
      </c>
      <c r="C5" s="73"/>
      <c r="D5" s="67"/>
      <c r="E5" s="45"/>
      <c r="F5" s="45"/>
      <c r="G5" s="129" t="s">
        <v>467</v>
      </c>
      <c r="H5" s="64">
        <v>-9</v>
      </c>
      <c r="I5" s="134" t="s">
        <v>505</v>
      </c>
      <c r="J5" s="135"/>
      <c r="K5" s="136"/>
    </row>
    <row r="6" spans="2:16">
      <c r="B6" s="127" t="s">
        <v>456</v>
      </c>
      <c r="C6" s="74"/>
      <c r="D6" s="68"/>
      <c r="E6" s="47"/>
      <c r="F6" s="47"/>
      <c r="G6" s="127" t="s">
        <v>468</v>
      </c>
      <c r="H6" s="65"/>
      <c r="I6" s="137"/>
      <c r="J6" s="138"/>
      <c r="K6" s="139"/>
    </row>
    <row r="7" spans="2:16">
      <c r="B7" s="127" t="s">
        <v>455</v>
      </c>
      <c r="C7" s="74"/>
      <c r="D7" s="68"/>
      <c r="E7" s="47"/>
      <c r="F7" s="47"/>
      <c r="G7" s="130"/>
      <c r="H7" s="65"/>
      <c r="I7" s="137"/>
      <c r="J7" s="138"/>
      <c r="K7" s="139"/>
    </row>
    <row r="8" spans="2:16" ht="15.75" thickBot="1">
      <c r="B8" s="128"/>
      <c r="C8" s="48"/>
      <c r="D8" s="69"/>
      <c r="E8" s="49"/>
      <c r="F8" s="49"/>
      <c r="G8" s="128" t="s">
        <v>497</v>
      </c>
      <c r="H8" s="65">
        <v>19</v>
      </c>
      <c r="I8" s="140"/>
      <c r="J8" s="141"/>
      <c r="K8" s="142"/>
    </row>
    <row r="9" spans="2:16">
      <c r="B9" s="132" t="s">
        <v>457</v>
      </c>
      <c r="C9" s="75" t="str">
        <f ca="1">RIGHT(CELL("nomfichier",B1),LEN(CELL("nomfichier",B1))-FIND("]",CELL("nomfichier",B1)))</f>
        <v>local 3</v>
      </c>
      <c r="D9" s="130" t="s">
        <v>461</v>
      </c>
      <c r="E9" s="102"/>
      <c r="F9" s="65"/>
      <c r="G9" s="222" t="s">
        <v>463</v>
      </c>
      <c r="H9" s="53" t="s">
        <v>464</v>
      </c>
      <c r="I9" s="64">
        <v>2</v>
      </c>
      <c r="J9" s="164" t="s">
        <v>465</v>
      </c>
      <c r="K9" s="70"/>
    </row>
    <row r="10" spans="2:16">
      <c r="B10" s="132" t="s">
        <v>459</v>
      </c>
      <c r="C10" s="46"/>
      <c r="D10" s="130" t="s">
        <v>462</v>
      </c>
      <c r="E10" s="103"/>
      <c r="F10" s="65"/>
      <c r="G10" s="223"/>
      <c r="H10" s="52" t="s">
        <v>504</v>
      </c>
      <c r="I10" s="80">
        <f>$I$9*$F$11</f>
        <v>0</v>
      </c>
      <c r="J10" s="165" t="s">
        <v>466</v>
      </c>
      <c r="K10" s="71"/>
    </row>
    <row r="11" spans="2:16" ht="16.5" thickBot="1">
      <c r="B11" s="133" t="s">
        <v>460</v>
      </c>
      <c r="C11" s="48"/>
      <c r="D11" s="128" t="s">
        <v>484</v>
      </c>
      <c r="E11" s="104"/>
      <c r="F11" s="66">
        <f>F9*F10</f>
        <v>0</v>
      </c>
      <c r="G11" s="224"/>
      <c r="H11" s="50"/>
      <c r="I11" s="66"/>
      <c r="J11" s="128"/>
      <c r="K11" s="72"/>
    </row>
    <row r="14" spans="2:16">
      <c r="B14" s="76" t="s">
        <v>549</v>
      </c>
      <c r="C14" s="1"/>
    </row>
    <row r="15" spans="2:16" ht="15.75" thickBot="1">
      <c r="C15" s="101"/>
    </row>
    <row r="16" spans="2:16" ht="15.75" thickBot="1">
      <c r="B16" s="219" t="s">
        <v>469</v>
      </c>
      <c r="C16" s="226"/>
      <c r="D16" s="226"/>
      <c r="E16" s="220"/>
      <c r="F16" s="214" t="s">
        <v>488</v>
      </c>
      <c r="G16" s="227" t="s">
        <v>474</v>
      </c>
      <c r="H16" s="228"/>
      <c r="I16" s="219" t="s">
        <v>477</v>
      </c>
      <c r="J16" s="220"/>
      <c r="K16" s="214" t="s">
        <v>483</v>
      </c>
      <c r="L16" s="214" t="s">
        <v>478</v>
      </c>
      <c r="M16" s="214" t="s">
        <v>479</v>
      </c>
      <c r="N16" s="214" t="s">
        <v>487</v>
      </c>
      <c r="O16" s="214" t="s">
        <v>480</v>
      </c>
      <c r="P16" s="214" t="s">
        <v>481</v>
      </c>
    </row>
    <row r="17" spans="2:16" ht="15.75" thickBot="1">
      <c r="B17" s="163" t="s">
        <v>470</v>
      </c>
      <c r="C17" s="163" t="s">
        <v>538</v>
      </c>
      <c r="D17" s="163" t="s">
        <v>485</v>
      </c>
      <c r="E17" s="166" t="s">
        <v>471</v>
      </c>
      <c r="F17" s="215"/>
      <c r="G17" s="163" t="s">
        <v>472</v>
      </c>
      <c r="H17" s="163" t="s">
        <v>473</v>
      </c>
      <c r="I17" s="163" t="s">
        <v>475</v>
      </c>
      <c r="J17" s="163" t="s">
        <v>476</v>
      </c>
      <c r="K17" s="215"/>
      <c r="L17" s="215"/>
      <c r="M17" s="215"/>
      <c r="N17" s="215"/>
      <c r="O17" s="215"/>
      <c r="P17" s="215"/>
    </row>
    <row r="18" spans="2:16">
      <c r="B18" s="54"/>
      <c r="C18" s="54"/>
      <c r="D18" s="54">
        <f>$H$5</f>
        <v>-9</v>
      </c>
      <c r="E18" s="55"/>
      <c r="F18" s="55"/>
      <c r="G18" s="54"/>
      <c r="H18" s="54"/>
      <c r="I18" s="55">
        <f>$G18*$H18*$F18</f>
        <v>0</v>
      </c>
      <c r="J18" s="54">
        <f>IF(OR(B19="FE",B19="PO"),IF(OR(B20="FE",B20="PO"),IF(OR(B21="FE",B21="PO"),I18-I19-I20-I21,I18-I19-I20),I18-I19),I18)+IF(AND(OR(B18="FE",B18="PO"),OR(B19="FE",B19="PO")),+I19)+IF(AND(OR(B18="FE",B18="PO"),OR(B19="FE",B19="PO"),OR(B20="FE",B20="PO")),+I20)</f>
        <v>0</v>
      </c>
      <c r="K18" s="61"/>
      <c r="L18" s="54">
        <v>1</v>
      </c>
      <c r="M18" s="54">
        <f>$H$8-$H$5</f>
        <v>28</v>
      </c>
      <c r="N18" s="54">
        <v>1</v>
      </c>
      <c r="O18" s="54">
        <f>$N18*$M18*$K18*$J18</f>
        <v>0</v>
      </c>
      <c r="P18" s="54"/>
    </row>
    <row r="19" spans="2:16">
      <c r="B19" s="5"/>
      <c r="C19" s="5"/>
      <c r="D19" s="5">
        <f>$H$5</f>
        <v>-9</v>
      </c>
      <c r="E19" s="56"/>
      <c r="F19" s="56"/>
      <c r="G19" s="5"/>
      <c r="H19" s="5"/>
      <c r="I19" s="56">
        <f>$G19*$H19*$F19</f>
        <v>0</v>
      </c>
      <c r="J19" s="5">
        <f t="shared" ref="J19:J39" si="0">IF(OR(B20="FE",B20="PO"),IF(OR(B21="FE",B21="PO"),IF(OR(B22="FE",B22="PO"),I19-I20-I21-I22,I19-I20-I21),I19-I20),I19)+IF(AND(OR(B19="FE",B19="PO"),OR(B20="FE",B20="PO")),+I20)+IF(AND(OR(B19="FE",B19="PO"),OR(B20="FE",B20="PO"),OR(B21="FE",B21="PO")),+I21)</f>
        <v>0</v>
      </c>
      <c r="K19" s="62"/>
      <c r="L19" s="5">
        <v>1</v>
      </c>
      <c r="M19" s="5">
        <f>$H$8-$H$5</f>
        <v>28</v>
      </c>
      <c r="N19" s="5">
        <v>1</v>
      </c>
      <c r="O19" s="5">
        <f>$N19*$M19*$K19*$J19</f>
        <v>0</v>
      </c>
      <c r="P19" s="5"/>
    </row>
    <row r="20" spans="2:16">
      <c r="B20" s="5"/>
      <c r="C20" s="5"/>
      <c r="D20" s="5">
        <f>$H$5</f>
        <v>-9</v>
      </c>
      <c r="E20" s="56"/>
      <c r="F20" s="56"/>
      <c r="G20" s="5"/>
      <c r="H20" s="5"/>
      <c r="I20" s="56">
        <f>$G20*$H20*$F20</f>
        <v>0</v>
      </c>
      <c r="J20" s="5">
        <f t="shared" si="0"/>
        <v>0</v>
      </c>
      <c r="K20" s="62"/>
      <c r="L20" s="5">
        <v>1</v>
      </c>
      <c r="M20" s="5">
        <f t="shared" ref="M20:M39" si="1">$H$8-$H$5</f>
        <v>28</v>
      </c>
      <c r="N20" s="5">
        <v>1</v>
      </c>
      <c r="O20" s="5">
        <f t="shared" ref="O20:O39" si="2">$N20*$M20*$K20*$J20</f>
        <v>0</v>
      </c>
      <c r="P20" s="5"/>
    </row>
    <row r="21" spans="2:16">
      <c r="B21" s="5"/>
      <c r="C21" s="5"/>
      <c r="D21" s="5">
        <f t="shared" ref="D21:D39" si="3">$H$5</f>
        <v>-9</v>
      </c>
      <c r="E21" s="56"/>
      <c r="F21" s="56"/>
      <c r="G21" s="5"/>
      <c r="H21" s="5"/>
      <c r="I21" s="56">
        <f t="shared" ref="I21:I39" si="4">$G21*$H21*$F21</f>
        <v>0</v>
      </c>
      <c r="J21" s="5">
        <f t="shared" si="0"/>
        <v>0</v>
      </c>
      <c r="K21" s="62"/>
      <c r="L21" s="5">
        <v>1</v>
      </c>
      <c r="M21" s="5">
        <f t="shared" si="1"/>
        <v>28</v>
      </c>
      <c r="N21" s="5">
        <v>1</v>
      </c>
      <c r="O21" s="5">
        <f t="shared" si="2"/>
        <v>0</v>
      </c>
      <c r="P21" s="5"/>
    </row>
    <row r="22" spans="2:16">
      <c r="B22" s="5"/>
      <c r="C22" s="5"/>
      <c r="D22" s="5">
        <f t="shared" si="3"/>
        <v>-9</v>
      </c>
      <c r="E22" s="56"/>
      <c r="F22" s="56"/>
      <c r="G22" s="5"/>
      <c r="H22" s="5"/>
      <c r="I22" s="56">
        <f t="shared" si="4"/>
        <v>0</v>
      </c>
      <c r="J22" s="5">
        <f t="shared" si="0"/>
        <v>0</v>
      </c>
      <c r="K22" s="62"/>
      <c r="L22" s="5">
        <v>1</v>
      </c>
      <c r="M22" s="5">
        <f t="shared" si="1"/>
        <v>28</v>
      </c>
      <c r="N22" s="5">
        <v>1</v>
      </c>
      <c r="O22" s="5">
        <f t="shared" si="2"/>
        <v>0</v>
      </c>
      <c r="P22" s="5"/>
    </row>
    <row r="23" spans="2:16">
      <c r="B23" s="5"/>
      <c r="C23" s="5"/>
      <c r="D23" s="5">
        <f t="shared" si="3"/>
        <v>-9</v>
      </c>
      <c r="E23" s="56"/>
      <c r="F23" s="56"/>
      <c r="G23" s="5"/>
      <c r="H23" s="5"/>
      <c r="I23" s="56">
        <f t="shared" si="4"/>
        <v>0</v>
      </c>
      <c r="J23" s="5">
        <f t="shared" si="0"/>
        <v>0</v>
      </c>
      <c r="K23" s="62"/>
      <c r="L23" s="5">
        <v>1</v>
      </c>
      <c r="M23" s="5">
        <f t="shared" si="1"/>
        <v>28</v>
      </c>
      <c r="N23" s="5">
        <v>1</v>
      </c>
      <c r="O23" s="5">
        <f t="shared" si="2"/>
        <v>0</v>
      </c>
      <c r="P23" s="5"/>
    </row>
    <row r="24" spans="2:16">
      <c r="B24" s="5"/>
      <c r="C24" s="5"/>
      <c r="D24" s="5">
        <f t="shared" si="3"/>
        <v>-9</v>
      </c>
      <c r="E24" s="56"/>
      <c r="F24" s="56"/>
      <c r="G24" s="5"/>
      <c r="H24" s="5"/>
      <c r="I24" s="56">
        <f t="shared" si="4"/>
        <v>0</v>
      </c>
      <c r="J24" s="5">
        <f t="shared" si="0"/>
        <v>0</v>
      </c>
      <c r="K24" s="62"/>
      <c r="L24" s="5">
        <v>1</v>
      </c>
      <c r="M24" s="5">
        <f t="shared" si="1"/>
        <v>28</v>
      </c>
      <c r="N24" s="5">
        <v>1</v>
      </c>
      <c r="O24" s="5">
        <f t="shared" si="2"/>
        <v>0</v>
      </c>
      <c r="P24" s="5"/>
    </row>
    <row r="25" spans="2:16">
      <c r="B25" s="5"/>
      <c r="C25" s="5"/>
      <c r="D25" s="5">
        <f t="shared" si="3"/>
        <v>-9</v>
      </c>
      <c r="E25" s="56"/>
      <c r="F25" s="56"/>
      <c r="G25" s="5"/>
      <c r="H25" s="5"/>
      <c r="I25" s="56">
        <f t="shared" si="4"/>
        <v>0</v>
      </c>
      <c r="J25" s="5">
        <f t="shared" si="0"/>
        <v>0</v>
      </c>
      <c r="K25" s="62"/>
      <c r="L25" s="5">
        <v>1</v>
      </c>
      <c r="M25" s="5">
        <f t="shared" si="1"/>
        <v>28</v>
      </c>
      <c r="N25" s="5">
        <v>1</v>
      </c>
      <c r="O25" s="5">
        <f t="shared" si="2"/>
        <v>0</v>
      </c>
      <c r="P25" s="5"/>
    </row>
    <row r="26" spans="2:16">
      <c r="B26" s="5"/>
      <c r="C26" s="5"/>
      <c r="D26" s="5">
        <f t="shared" si="3"/>
        <v>-9</v>
      </c>
      <c r="E26" s="56"/>
      <c r="F26" s="56"/>
      <c r="G26" s="5"/>
      <c r="H26" s="5"/>
      <c r="I26" s="56">
        <f t="shared" si="4"/>
        <v>0</v>
      </c>
      <c r="J26" s="5">
        <f t="shared" si="0"/>
        <v>0</v>
      </c>
      <c r="K26" s="62"/>
      <c r="L26" s="5">
        <v>1</v>
      </c>
      <c r="M26" s="5">
        <f t="shared" si="1"/>
        <v>28</v>
      </c>
      <c r="N26" s="5">
        <v>1</v>
      </c>
      <c r="O26" s="5">
        <f t="shared" si="2"/>
        <v>0</v>
      </c>
      <c r="P26" s="5"/>
    </row>
    <row r="27" spans="2:16">
      <c r="B27" s="5"/>
      <c r="C27" s="5"/>
      <c r="D27" s="5">
        <f t="shared" si="3"/>
        <v>-9</v>
      </c>
      <c r="E27" s="56"/>
      <c r="F27" s="56"/>
      <c r="G27" s="5"/>
      <c r="H27" s="5"/>
      <c r="I27" s="56">
        <f t="shared" si="4"/>
        <v>0</v>
      </c>
      <c r="J27" s="5">
        <f t="shared" si="0"/>
        <v>0</v>
      </c>
      <c r="K27" s="62"/>
      <c r="L27" s="5">
        <v>1</v>
      </c>
      <c r="M27" s="5">
        <f t="shared" si="1"/>
        <v>28</v>
      </c>
      <c r="N27" s="5">
        <v>1</v>
      </c>
      <c r="O27" s="5">
        <f t="shared" si="2"/>
        <v>0</v>
      </c>
      <c r="P27" s="5"/>
    </row>
    <row r="28" spans="2:16">
      <c r="B28" s="5"/>
      <c r="C28" s="5"/>
      <c r="D28" s="5">
        <f t="shared" si="3"/>
        <v>-9</v>
      </c>
      <c r="E28" s="56"/>
      <c r="F28" s="56"/>
      <c r="G28" s="5"/>
      <c r="H28" s="5"/>
      <c r="I28" s="56">
        <f t="shared" si="4"/>
        <v>0</v>
      </c>
      <c r="J28" s="5">
        <f t="shared" si="0"/>
        <v>0</v>
      </c>
      <c r="K28" s="62"/>
      <c r="L28" s="5">
        <v>1</v>
      </c>
      <c r="M28" s="5">
        <f t="shared" si="1"/>
        <v>28</v>
      </c>
      <c r="N28" s="5">
        <v>1</v>
      </c>
      <c r="O28" s="5">
        <f t="shared" si="2"/>
        <v>0</v>
      </c>
      <c r="P28" s="5"/>
    </row>
    <row r="29" spans="2:16">
      <c r="B29" s="5"/>
      <c r="C29" s="5"/>
      <c r="D29" s="5">
        <f t="shared" si="3"/>
        <v>-9</v>
      </c>
      <c r="E29" s="56"/>
      <c r="F29" s="56"/>
      <c r="G29" s="5"/>
      <c r="H29" s="5"/>
      <c r="I29" s="56">
        <f t="shared" si="4"/>
        <v>0</v>
      </c>
      <c r="J29" s="5">
        <f t="shared" si="0"/>
        <v>0</v>
      </c>
      <c r="K29" s="62"/>
      <c r="L29" s="5">
        <v>1</v>
      </c>
      <c r="M29" s="5">
        <f t="shared" si="1"/>
        <v>28</v>
      </c>
      <c r="N29" s="5">
        <v>1</v>
      </c>
      <c r="O29" s="5">
        <f t="shared" si="2"/>
        <v>0</v>
      </c>
      <c r="P29" s="5"/>
    </row>
    <row r="30" spans="2:16">
      <c r="B30" s="5"/>
      <c r="C30" s="5"/>
      <c r="D30" s="5">
        <f t="shared" si="3"/>
        <v>-9</v>
      </c>
      <c r="E30" s="56"/>
      <c r="F30" s="56"/>
      <c r="G30" s="5"/>
      <c r="H30" s="5"/>
      <c r="I30" s="56">
        <f t="shared" si="4"/>
        <v>0</v>
      </c>
      <c r="J30" s="5">
        <f t="shared" si="0"/>
        <v>0</v>
      </c>
      <c r="K30" s="62"/>
      <c r="L30" s="5">
        <v>1</v>
      </c>
      <c r="M30" s="5">
        <f t="shared" si="1"/>
        <v>28</v>
      </c>
      <c r="N30" s="5">
        <v>1</v>
      </c>
      <c r="O30" s="5">
        <f t="shared" si="2"/>
        <v>0</v>
      </c>
      <c r="P30" s="5"/>
    </row>
    <row r="31" spans="2:16">
      <c r="B31" s="5"/>
      <c r="C31" s="5"/>
      <c r="D31" s="5">
        <f t="shared" si="3"/>
        <v>-9</v>
      </c>
      <c r="E31" s="56"/>
      <c r="F31" s="56"/>
      <c r="G31" s="5"/>
      <c r="H31" s="5"/>
      <c r="I31" s="56">
        <f t="shared" si="4"/>
        <v>0</v>
      </c>
      <c r="J31" s="5">
        <f t="shared" si="0"/>
        <v>0</v>
      </c>
      <c r="K31" s="62"/>
      <c r="L31" s="5">
        <v>1</v>
      </c>
      <c r="M31" s="5">
        <f t="shared" si="1"/>
        <v>28</v>
      </c>
      <c r="N31" s="5">
        <v>1</v>
      </c>
      <c r="O31" s="5">
        <f t="shared" si="2"/>
        <v>0</v>
      </c>
      <c r="P31" s="5"/>
    </row>
    <row r="32" spans="2:16">
      <c r="B32" s="5"/>
      <c r="C32" s="5"/>
      <c r="D32" s="5">
        <f t="shared" si="3"/>
        <v>-9</v>
      </c>
      <c r="E32" s="56"/>
      <c r="F32" s="56"/>
      <c r="G32" s="5"/>
      <c r="H32" s="5"/>
      <c r="I32" s="56">
        <f t="shared" si="4"/>
        <v>0</v>
      </c>
      <c r="J32" s="5">
        <f t="shared" si="0"/>
        <v>0</v>
      </c>
      <c r="K32" s="62"/>
      <c r="L32" s="5">
        <v>1</v>
      </c>
      <c r="M32" s="5">
        <f t="shared" si="1"/>
        <v>28</v>
      </c>
      <c r="N32" s="5">
        <v>1</v>
      </c>
      <c r="O32" s="5">
        <f t="shared" si="2"/>
        <v>0</v>
      </c>
      <c r="P32" s="5"/>
    </row>
    <row r="33" spans="1:16">
      <c r="B33" s="5"/>
      <c r="C33" s="5"/>
      <c r="D33" s="5">
        <f t="shared" si="3"/>
        <v>-9</v>
      </c>
      <c r="E33" s="56"/>
      <c r="F33" s="56"/>
      <c r="G33" s="5"/>
      <c r="H33" s="5"/>
      <c r="I33" s="56">
        <f t="shared" si="4"/>
        <v>0</v>
      </c>
      <c r="J33" s="5">
        <f t="shared" si="0"/>
        <v>0</v>
      </c>
      <c r="K33" s="62"/>
      <c r="L33" s="5">
        <v>1</v>
      </c>
      <c r="M33" s="5">
        <f t="shared" si="1"/>
        <v>28</v>
      </c>
      <c r="N33" s="5">
        <v>1</v>
      </c>
      <c r="O33" s="5">
        <f t="shared" si="2"/>
        <v>0</v>
      </c>
      <c r="P33" s="5"/>
    </row>
    <row r="34" spans="1:16">
      <c r="B34" s="5"/>
      <c r="C34" s="5"/>
      <c r="D34" s="5">
        <f t="shared" si="3"/>
        <v>-9</v>
      </c>
      <c r="E34" s="56"/>
      <c r="F34" s="56"/>
      <c r="G34" s="5"/>
      <c r="H34" s="5"/>
      <c r="I34" s="56">
        <f t="shared" si="4"/>
        <v>0</v>
      </c>
      <c r="J34" s="5">
        <f t="shared" si="0"/>
        <v>0</v>
      </c>
      <c r="K34" s="62"/>
      <c r="L34" s="5">
        <v>1</v>
      </c>
      <c r="M34" s="5">
        <f t="shared" si="1"/>
        <v>28</v>
      </c>
      <c r="N34" s="5">
        <v>1</v>
      </c>
      <c r="O34" s="5">
        <f t="shared" si="2"/>
        <v>0</v>
      </c>
      <c r="P34" s="5"/>
    </row>
    <row r="35" spans="1:16">
      <c r="B35" s="5"/>
      <c r="C35" s="5"/>
      <c r="D35" s="5">
        <f t="shared" si="3"/>
        <v>-9</v>
      </c>
      <c r="E35" s="56"/>
      <c r="F35" s="56"/>
      <c r="G35" s="5"/>
      <c r="H35" s="5"/>
      <c r="I35" s="56">
        <f t="shared" si="4"/>
        <v>0</v>
      </c>
      <c r="J35" s="5">
        <f t="shared" si="0"/>
        <v>0</v>
      </c>
      <c r="K35" s="62"/>
      <c r="L35" s="5">
        <v>1</v>
      </c>
      <c r="M35" s="5">
        <f t="shared" si="1"/>
        <v>28</v>
      </c>
      <c r="N35" s="5">
        <v>1</v>
      </c>
      <c r="O35" s="5">
        <f t="shared" si="2"/>
        <v>0</v>
      </c>
      <c r="P35" s="5"/>
    </row>
    <row r="36" spans="1:16">
      <c r="B36" s="5"/>
      <c r="C36" s="5"/>
      <c r="D36" s="5">
        <f t="shared" si="3"/>
        <v>-9</v>
      </c>
      <c r="E36" s="56"/>
      <c r="F36" s="56"/>
      <c r="G36" s="5"/>
      <c r="H36" s="5"/>
      <c r="I36" s="56">
        <f t="shared" si="4"/>
        <v>0</v>
      </c>
      <c r="J36" s="5">
        <f t="shared" si="0"/>
        <v>0</v>
      </c>
      <c r="K36" s="62"/>
      <c r="L36" s="5">
        <v>1</v>
      </c>
      <c r="M36" s="5">
        <f t="shared" si="1"/>
        <v>28</v>
      </c>
      <c r="N36" s="5">
        <v>1</v>
      </c>
      <c r="O36" s="5">
        <f t="shared" si="2"/>
        <v>0</v>
      </c>
      <c r="P36" s="5"/>
    </row>
    <row r="37" spans="1:16">
      <c r="B37" s="5"/>
      <c r="C37" s="5"/>
      <c r="D37" s="5">
        <f t="shared" si="3"/>
        <v>-9</v>
      </c>
      <c r="E37" s="56"/>
      <c r="F37" s="56"/>
      <c r="G37" s="5"/>
      <c r="H37" s="5"/>
      <c r="I37" s="56">
        <f t="shared" si="4"/>
        <v>0</v>
      </c>
      <c r="J37" s="5">
        <f t="shared" si="0"/>
        <v>0</v>
      </c>
      <c r="K37" s="62"/>
      <c r="L37" s="5">
        <v>1</v>
      </c>
      <c r="M37" s="5">
        <f t="shared" si="1"/>
        <v>28</v>
      </c>
      <c r="N37" s="5">
        <v>1</v>
      </c>
      <c r="O37" s="5">
        <f t="shared" si="2"/>
        <v>0</v>
      </c>
      <c r="P37" s="5"/>
    </row>
    <row r="38" spans="1:16">
      <c r="B38" s="5"/>
      <c r="C38" s="5"/>
      <c r="D38" s="5">
        <f t="shared" si="3"/>
        <v>-9</v>
      </c>
      <c r="E38" s="56"/>
      <c r="F38" s="56"/>
      <c r="G38" s="5"/>
      <c r="H38" s="5"/>
      <c r="I38" s="56">
        <f t="shared" si="4"/>
        <v>0</v>
      </c>
      <c r="J38" s="5">
        <f t="shared" si="0"/>
        <v>0</v>
      </c>
      <c r="K38" s="62"/>
      <c r="L38" s="5">
        <v>1</v>
      </c>
      <c r="M38" s="5">
        <f t="shared" si="1"/>
        <v>28</v>
      </c>
      <c r="N38" s="5">
        <v>1</v>
      </c>
      <c r="O38" s="5">
        <f t="shared" si="2"/>
        <v>0</v>
      </c>
      <c r="P38" s="5"/>
    </row>
    <row r="39" spans="1:16" ht="15.75" thickBot="1">
      <c r="B39" s="57"/>
      <c r="C39" s="57"/>
      <c r="D39" s="57">
        <f t="shared" si="3"/>
        <v>-9</v>
      </c>
      <c r="E39" s="58"/>
      <c r="F39" s="58"/>
      <c r="G39" s="57"/>
      <c r="H39" s="57"/>
      <c r="I39" s="58">
        <f t="shared" si="4"/>
        <v>0</v>
      </c>
      <c r="J39" s="57">
        <f t="shared" si="0"/>
        <v>0</v>
      </c>
      <c r="K39" s="63"/>
      <c r="L39" s="57">
        <v>1</v>
      </c>
      <c r="M39" s="57">
        <f t="shared" si="1"/>
        <v>28</v>
      </c>
      <c r="N39" s="57">
        <v>1</v>
      </c>
      <c r="O39" s="57">
        <f t="shared" si="2"/>
        <v>0</v>
      </c>
      <c r="P39" s="57"/>
    </row>
    <row r="40" spans="1:16" ht="15.75" thickBot="1">
      <c r="B40" s="145" t="s">
        <v>660</v>
      </c>
    </row>
    <row r="41" spans="1:16" ht="16.5" thickTop="1" thickBot="1">
      <c r="H41" s="216" t="s">
        <v>552</v>
      </c>
      <c r="I41" s="217"/>
      <c r="J41" s="218"/>
      <c r="K41" s="121" t="s">
        <v>550</v>
      </c>
      <c r="L41" s="105"/>
      <c r="M41" s="54">
        <f>SUM(O18:O39)</f>
        <v>0</v>
      </c>
    </row>
    <row r="42" spans="1:16" ht="16.5" thickBot="1">
      <c r="E42" s="168"/>
      <c r="F42" s="31"/>
      <c r="H42" s="111" t="s">
        <v>553</v>
      </c>
      <c r="I42" s="112" t="str">
        <f ca="1">RIGHT(CELL("nomfichier",B1),LEN(CELL("nomfichier",B1))-FIND("]",CELL("nomfichier",B1)))</f>
        <v>local 3</v>
      </c>
      <c r="J42" s="113">
        <f>$M$43+$M$68</f>
        <v>0</v>
      </c>
      <c r="K42" s="122" t="s">
        <v>482</v>
      </c>
      <c r="L42" s="106"/>
      <c r="M42" s="96">
        <v>0</v>
      </c>
    </row>
    <row r="43" spans="1:16" ht="16.5" thickTop="1" thickBot="1">
      <c r="K43" s="123" t="s">
        <v>551</v>
      </c>
      <c r="L43" s="107"/>
      <c r="M43" s="97">
        <f>((M41*M42)/100)+M41</f>
        <v>0</v>
      </c>
    </row>
    <row r="44" spans="1:16">
      <c r="B44" s="76" t="s">
        <v>486</v>
      </c>
      <c r="C44" s="1"/>
    </row>
    <row r="45" spans="1:16" ht="15.75" thickBot="1"/>
    <row r="46" spans="1:16" ht="15.75" thickBot="1">
      <c r="A46" s="214" t="s">
        <v>548</v>
      </c>
      <c r="B46" s="219" t="s">
        <v>469</v>
      </c>
      <c r="C46" s="226"/>
      <c r="D46" s="226"/>
      <c r="E46" s="220"/>
      <c r="F46" s="219" t="s">
        <v>474</v>
      </c>
      <c r="G46" s="220"/>
      <c r="H46" s="214" t="s">
        <v>506</v>
      </c>
      <c r="I46" s="214" t="s">
        <v>536</v>
      </c>
      <c r="J46" s="214" t="s">
        <v>501</v>
      </c>
      <c r="K46" s="214" t="s">
        <v>653</v>
      </c>
      <c r="L46" s="214" t="s">
        <v>502</v>
      </c>
      <c r="M46" s="214" t="s">
        <v>479</v>
      </c>
      <c r="N46" s="214" t="s">
        <v>503</v>
      </c>
      <c r="O46" s="214" t="s">
        <v>480</v>
      </c>
      <c r="P46" s="214" t="s">
        <v>481</v>
      </c>
    </row>
    <row r="47" spans="1:16" ht="15.75" thickBot="1">
      <c r="A47" s="215"/>
      <c r="B47" s="125" t="s">
        <v>498</v>
      </c>
      <c r="C47" s="163" t="s">
        <v>663</v>
      </c>
      <c r="D47" s="163" t="s">
        <v>499</v>
      </c>
      <c r="E47" s="163" t="s">
        <v>488</v>
      </c>
      <c r="F47" s="125" t="s">
        <v>472</v>
      </c>
      <c r="G47" s="125" t="s">
        <v>500</v>
      </c>
      <c r="H47" s="215"/>
      <c r="I47" s="215"/>
      <c r="J47" s="221"/>
      <c r="K47" s="215"/>
      <c r="L47" s="215"/>
      <c r="M47" s="221"/>
      <c r="N47" s="221"/>
      <c r="O47" s="221"/>
      <c r="P47" s="215"/>
    </row>
    <row r="48" spans="1:16">
      <c r="A48" s="77" t="s">
        <v>533</v>
      </c>
      <c r="B48" s="98"/>
      <c r="C48" s="54">
        <f>$H$5</f>
        <v>-9</v>
      </c>
      <c r="D48" s="61"/>
      <c r="E48" s="61">
        <v>1</v>
      </c>
      <c r="F48" s="54"/>
      <c r="G48" s="54"/>
      <c r="H48" s="55">
        <f>IFERROR(VLOOKUP(designation1,source1,2,FALSE),0)</f>
        <v>0</v>
      </c>
      <c r="I48" s="90">
        <f t="shared" ref="I48:I63" si="5">IFERROR(IF(EXACT(LEFT($A48,6),"Coffre"),$G48,$F48*$G48),"/")</f>
        <v>0</v>
      </c>
      <c r="J48" s="54">
        <f>IFERROR(IF(EXACT(LEFT($A48,6),"Entrée"),$E48*$H48,$I48*$H48*$E48),"/")</f>
        <v>0</v>
      </c>
      <c r="K48" s="61"/>
      <c r="L48" s="55"/>
      <c r="M48" s="55">
        <f>$H$8-$C48</f>
        <v>28</v>
      </c>
      <c r="N48" s="55">
        <v>1</v>
      </c>
      <c r="O48" s="87">
        <f>IFERROR(IF($J48&gt;0,$K48*$M48*$N48*$M$66*($J48/'local 1'!$F$42),$I$10*$K48*$M48),0)</f>
        <v>0</v>
      </c>
      <c r="P48" s="61"/>
    </row>
    <row r="49" spans="1:16">
      <c r="A49" s="78" t="s">
        <v>533</v>
      </c>
      <c r="B49" s="99"/>
      <c r="C49" s="5">
        <f t="shared" ref="C49:C63" si="6">$H$5</f>
        <v>-9</v>
      </c>
      <c r="D49" s="62"/>
      <c r="E49" s="62">
        <v>1</v>
      </c>
      <c r="F49" s="5"/>
      <c r="G49" s="5"/>
      <c r="H49" s="56">
        <f>IFERROR(VLOOKUP(designation2,source1,2,FALSE),0)</f>
        <v>0</v>
      </c>
      <c r="I49" s="90">
        <f>IFERROR(IF(EXACT(LEFT($A49,6),"Coffre"),$G49,$F49*$G49),"/")</f>
        <v>0</v>
      </c>
      <c r="J49" s="5">
        <f t="shared" ref="J49:J63" si="7">IFERROR(IF(EXACT(LEFT($A49,6),"Entrée"),$E49*$H49,$I49*$H49*$E49),"/")</f>
        <v>0</v>
      </c>
      <c r="K49" s="62"/>
      <c r="L49" s="56"/>
      <c r="M49" s="56">
        <f t="shared" ref="M49:M63" si="8">$H$8-$C49</f>
        <v>28</v>
      </c>
      <c r="N49" s="56">
        <v>1</v>
      </c>
      <c r="O49" s="92">
        <f>IFERROR(IF($J49&gt;0,$K49*$M49*$N49*$M$66*($J49/'local 1'!$F$42),$I$10*$K49*$M49),0)</f>
        <v>0</v>
      </c>
      <c r="P49" s="62"/>
    </row>
    <row r="50" spans="1:16">
      <c r="A50" s="78" t="s">
        <v>533</v>
      </c>
      <c r="B50" s="99"/>
      <c r="C50" s="5">
        <f t="shared" si="6"/>
        <v>-9</v>
      </c>
      <c r="D50" s="62"/>
      <c r="E50" s="62">
        <v>1</v>
      </c>
      <c r="F50" s="5"/>
      <c r="G50" s="5"/>
      <c r="H50" s="56">
        <f>IFERROR(VLOOKUP(designation3,source1,2,FALSE),0)</f>
        <v>0</v>
      </c>
      <c r="I50" s="90">
        <f t="shared" si="5"/>
        <v>0</v>
      </c>
      <c r="J50" s="5">
        <f t="shared" si="7"/>
        <v>0</v>
      </c>
      <c r="K50" s="62"/>
      <c r="L50" s="56"/>
      <c r="M50" s="56">
        <f t="shared" si="8"/>
        <v>28</v>
      </c>
      <c r="N50" s="56">
        <v>1</v>
      </c>
      <c r="O50" s="92">
        <f>IFERROR(IF($J50&gt;0,$K50*$M50*$N50*$M$66*($J50/'local 1'!$F$42),$I$10*$K50*$M50),0)</f>
        <v>0</v>
      </c>
      <c r="P50" s="62"/>
    </row>
    <row r="51" spans="1:16">
      <c r="A51" s="78" t="s">
        <v>533</v>
      </c>
      <c r="B51" s="99"/>
      <c r="C51" s="5">
        <f t="shared" si="6"/>
        <v>-9</v>
      </c>
      <c r="D51" s="62"/>
      <c r="E51" s="62">
        <v>1</v>
      </c>
      <c r="F51" s="5"/>
      <c r="G51" s="5"/>
      <c r="H51" s="56">
        <f>IFERROR(VLOOKUP(designation4,source1,2,FALSE),0)</f>
        <v>0</v>
      </c>
      <c r="I51" s="90">
        <f t="shared" si="5"/>
        <v>0</v>
      </c>
      <c r="J51" s="5">
        <f t="shared" si="7"/>
        <v>0</v>
      </c>
      <c r="K51" s="62"/>
      <c r="L51" s="56"/>
      <c r="M51" s="56">
        <f t="shared" si="8"/>
        <v>28</v>
      </c>
      <c r="N51" s="56">
        <v>1</v>
      </c>
      <c r="O51" s="92">
        <f>IFERROR(IF($J51&gt;0,$K51*$M51*$N51*$M$66*($J51/'local 1'!$F$42),$I$10*$K51*$M51),0)</f>
        <v>0</v>
      </c>
      <c r="P51" s="62"/>
    </row>
    <row r="52" spans="1:16">
      <c r="A52" s="78" t="s">
        <v>533</v>
      </c>
      <c r="B52" s="99"/>
      <c r="C52" s="5">
        <f t="shared" si="6"/>
        <v>-9</v>
      </c>
      <c r="D52" s="62"/>
      <c r="E52" s="62">
        <v>1</v>
      </c>
      <c r="F52" s="5"/>
      <c r="G52" s="5"/>
      <c r="H52" s="56">
        <f>IFERROR(VLOOKUP(designation5,source1,2,FALSE),0)</f>
        <v>0</v>
      </c>
      <c r="I52" s="90">
        <f t="shared" si="5"/>
        <v>0</v>
      </c>
      <c r="J52" s="5">
        <f t="shared" si="7"/>
        <v>0</v>
      </c>
      <c r="K52" s="62"/>
      <c r="L52" s="56"/>
      <c r="M52" s="56">
        <f t="shared" si="8"/>
        <v>28</v>
      </c>
      <c r="N52" s="56">
        <v>1</v>
      </c>
      <c r="O52" s="92">
        <f>IFERROR(IF($J52&gt;0,$K52*$M52*$N52*$M$66*($J52/'local 1'!$F$42),$I$10*$K52*$M52),0)</f>
        <v>0</v>
      </c>
      <c r="P52" s="62"/>
    </row>
    <row r="53" spans="1:16">
      <c r="A53" s="78" t="s">
        <v>533</v>
      </c>
      <c r="B53" s="99"/>
      <c r="C53" s="5">
        <f t="shared" si="6"/>
        <v>-9</v>
      </c>
      <c r="D53" s="62"/>
      <c r="E53" s="62">
        <v>1</v>
      </c>
      <c r="F53" s="5"/>
      <c r="G53" s="5"/>
      <c r="H53" s="56">
        <f>IFERROR(VLOOKUP(designation6,source1,2,FALSE),0)</f>
        <v>0</v>
      </c>
      <c r="I53" s="90">
        <f t="shared" si="5"/>
        <v>0</v>
      </c>
      <c r="J53" s="5">
        <f t="shared" si="7"/>
        <v>0</v>
      </c>
      <c r="K53" s="62"/>
      <c r="L53" s="56"/>
      <c r="M53" s="56">
        <f t="shared" si="8"/>
        <v>28</v>
      </c>
      <c r="N53" s="56">
        <v>1</v>
      </c>
      <c r="O53" s="92">
        <f>IFERROR(IF($J53&gt;0,$K53*$M53*$N53*$M$66*($J53/'local 1'!$F$42),$I$10*$K53*$M53),0)</f>
        <v>0</v>
      </c>
      <c r="P53" s="62"/>
    </row>
    <row r="54" spans="1:16">
      <c r="A54" s="78" t="s">
        <v>533</v>
      </c>
      <c r="B54" s="99"/>
      <c r="C54" s="5">
        <f t="shared" si="6"/>
        <v>-9</v>
      </c>
      <c r="D54" s="62"/>
      <c r="E54" s="62">
        <v>1</v>
      </c>
      <c r="F54" s="5"/>
      <c r="G54" s="5"/>
      <c r="H54" s="56">
        <f>IFERROR(VLOOKUP(designation7,source1,2,FALSE),0)</f>
        <v>0</v>
      </c>
      <c r="I54" s="90">
        <f t="shared" si="5"/>
        <v>0</v>
      </c>
      <c r="J54" s="5">
        <f t="shared" si="7"/>
        <v>0</v>
      </c>
      <c r="K54" s="62"/>
      <c r="L54" s="56"/>
      <c r="M54" s="56">
        <f t="shared" si="8"/>
        <v>28</v>
      </c>
      <c r="N54" s="56">
        <v>1</v>
      </c>
      <c r="O54" s="92">
        <f>IFERROR(IF($J54&gt;0,$K54*$M54*$N54*$M$66*($J54/'local 1'!$F$42),$I$10*$K54*$M54),0)</f>
        <v>0</v>
      </c>
      <c r="P54" s="62"/>
    </row>
    <row r="55" spans="1:16">
      <c r="A55" s="78" t="s">
        <v>533</v>
      </c>
      <c r="B55" s="99"/>
      <c r="C55" s="5">
        <f t="shared" si="6"/>
        <v>-9</v>
      </c>
      <c r="D55" s="62"/>
      <c r="E55" s="62">
        <v>1</v>
      </c>
      <c r="F55" s="5"/>
      <c r="G55" s="5"/>
      <c r="H55" s="56">
        <f>IFERROR(VLOOKUP(designation8,source1,2,FALSE),0)</f>
        <v>0</v>
      </c>
      <c r="I55" s="90">
        <f t="shared" si="5"/>
        <v>0</v>
      </c>
      <c r="J55" s="5">
        <f t="shared" si="7"/>
        <v>0</v>
      </c>
      <c r="K55" s="62"/>
      <c r="L55" s="56"/>
      <c r="M55" s="56">
        <f t="shared" si="8"/>
        <v>28</v>
      </c>
      <c r="N55" s="56">
        <v>1</v>
      </c>
      <c r="O55" s="92">
        <f>IFERROR(IF($J55&gt;0,$K55*$M55*$N55*$M$66*($J55/'local 1'!$F$42),$I$10*$K55*$M55),0)</f>
        <v>0</v>
      </c>
      <c r="P55" s="62"/>
    </row>
    <row r="56" spans="1:16">
      <c r="A56" s="78" t="s">
        <v>533</v>
      </c>
      <c r="B56" s="99"/>
      <c r="C56" s="5">
        <f t="shared" si="6"/>
        <v>-9</v>
      </c>
      <c r="D56" s="62"/>
      <c r="E56" s="62">
        <v>1</v>
      </c>
      <c r="F56" s="5"/>
      <c r="G56" s="5"/>
      <c r="H56" s="56">
        <f>IFERROR(VLOOKUP(designation9,source1,2,FALSE),0)</f>
        <v>0</v>
      </c>
      <c r="I56" s="90">
        <f t="shared" si="5"/>
        <v>0</v>
      </c>
      <c r="J56" s="5">
        <f t="shared" si="7"/>
        <v>0</v>
      </c>
      <c r="K56" s="62"/>
      <c r="L56" s="56"/>
      <c r="M56" s="56">
        <f t="shared" si="8"/>
        <v>28</v>
      </c>
      <c r="N56" s="56">
        <v>1</v>
      </c>
      <c r="O56" s="92">
        <f>IFERROR(IF($J56&gt;0,$K56*$M56*$N56*$M$66*($J56/'local 1'!$F$42),$I$10*$K56*$M56),0)</f>
        <v>0</v>
      </c>
      <c r="P56" s="62"/>
    </row>
    <row r="57" spans="1:16">
      <c r="A57" s="78" t="s">
        <v>533</v>
      </c>
      <c r="B57" s="99"/>
      <c r="C57" s="5">
        <f t="shared" si="6"/>
        <v>-9</v>
      </c>
      <c r="D57" s="62"/>
      <c r="E57" s="62">
        <v>1</v>
      </c>
      <c r="F57" s="5"/>
      <c r="G57" s="5"/>
      <c r="H57" s="56">
        <f>IFERROR(VLOOKUP(designation10,source1,2,FALSE),0)</f>
        <v>0</v>
      </c>
      <c r="I57" s="90">
        <f t="shared" si="5"/>
        <v>0</v>
      </c>
      <c r="J57" s="5">
        <f t="shared" si="7"/>
        <v>0</v>
      </c>
      <c r="K57" s="62"/>
      <c r="L57" s="56"/>
      <c r="M57" s="56">
        <f t="shared" si="8"/>
        <v>28</v>
      </c>
      <c r="N57" s="56">
        <v>1</v>
      </c>
      <c r="O57" s="92">
        <f>IFERROR(IF($J57&gt;0,$K57*$M57*$N57*$M$66*($J57/'local 1'!$F$42),$I$10*$K57*$M57),0)</f>
        <v>0</v>
      </c>
      <c r="P57" s="62"/>
    </row>
    <row r="58" spans="1:16">
      <c r="A58" s="78" t="s">
        <v>533</v>
      </c>
      <c r="B58" s="99"/>
      <c r="C58" s="5">
        <f t="shared" si="6"/>
        <v>-9</v>
      </c>
      <c r="D58" s="62"/>
      <c r="E58" s="62">
        <v>1</v>
      </c>
      <c r="F58" s="5"/>
      <c r="G58" s="5"/>
      <c r="H58" s="56">
        <f>IFERROR(VLOOKUP(designation11,source1,2,FALSE),0)</f>
        <v>0</v>
      </c>
      <c r="I58" s="90">
        <f t="shared" si="5"/>
        <v>0</v>
      </c>
      <c r="J58" s="5">
        <f t="shared" si="7"/>
        <v>0</v>
      </c>
      <c r="K58" s="62"/>
      <c r="L58" s="56"/>
      <c r="M58" s="56">
        <f t="shared" si="8"/>
        <v>28</v>
      </c>
      <c r="N58" s="56">
        <v>1</v>
      </c>
      <c r="O58" s="92">
        <f>IFERROR(IF($J58&gt;0,$K58*$M58*$N58*$M$66*($J58/'local 1'!$F$42),$I$10*$K58*$M58),0)</f>
        <v>0</v>
      </c>
      <c r="P58" s="62"/>
    </row>
    <row r="59" spans="1:16">
      <c r="A59" s="78" t="s">
        <v>533</v>
      </c>
      <c r="B59" s="99"/>
      <c r="C59" s="5">
        <f t="shared" si="6"/>
        <v>-9</v>
      </c>
      <c r="D59" s="62"/>
      <c r="E59" s="62">
        <v>1</v>
      </c>
      <c r="F59" s="5"/>
      <c r="G59" s="5"/>
      <c r="H59" s="56">
        <f>IFERROR(VLOOKUP(designation12,source1,2,FALSE),0)</f>
        <v>0</v>
      </c>
      <c r="I59" s="90">
        <f t="shared" si="5"/>
        <v>0</v>
      </c>
      <c r="J59" s="5">
        <f t="shared" si="7"/>
        <v>0</v>
      </c>
      <c r="K59" s="62"/>
      <c r="L59" s="56"/>
      <c r="M59" s="56">
        <f t="shared" si="8"/>
        <v>28</v>
      </c>
      <c r="N59" s="56">
        <v>1</v>
      </c>
      <c r="O59" s="92">
        <f>IFERROR(IF($J59&gt;0,$K59*$M59*$N59*$M$66*($J59/'local 1'!$F$42),$I$10*$K59*$M59),0)</f>
        <v>0</v>
      </c>
      <c r="P59" s="62"/>
    </row>
    <row r="60" spans="1:16">
      <c r="A60" s="78" t="s">
        <v>533</v>
      </c>
      <c r="B60" s="99"/>
      <c r="C60" s="5">
        <f t="shared" si="6"/>
        <v>-9</v>
      </c>
      <c r="D60" s="62"/>
      <c r="E60" s="62">
        <v>1</v>
      </c>
      <c r="F60" s="5"/>
      <c r="G60" s="5"/>
      <c r="H60" s="56">
        <f>IFERROR(VLOOKUP(designation13,source1,2,FALSE),0)</f>
        <v>0</v>
      </c>
      <c r="I60" s="90">
        <f t="shared" si="5"/>
        <v>0</v>
      </c>
      <c r="J60" s="5">
        <f t="shared" si="7"/>
        <v>0</v>
      </c>
      <c r="K60" s="62"/>
      <c r="L60" s="56"/>
      <c r="M60" s="56">
        <f t="shared" si="8"/>
        <v>28</v>
      </c>
      <c r="N60" s="56">
        <v>1</v>
      </c>
      <c r="O60" s="92">
        <f>IFERROR(IF($J60&gt;0,$K60*$M60*$N60*$M$66*($J60/'local 1'!$F$42),$I$10*$K60*$M60),0)</f>
        <v>0</v>
      </c>
      <c r="P60" s="62"/>
    </row>
    <row r="61" spans="1:16">
      <c r="A61" s="78" t="s">
        <v>533</v>
      </c>
      <c r="B61" s="99"/>
      <c r="C61" s="5">
        <f t="shared" si="6"/>
        <v>-9</v>
      </c>
      <c r="D61" s="62"/>
      <c r="E61" s="62">
        <v>1</v>
      </c>
      <c r="F61" s="5"/>
      <c r="G61" s="5"/>
      <c r="H61" s="56">
        <f>IFERROR(VLOOKUP(designation14,source1,2,FALSE),0)</f>
        <v>0</v>
      </c>
      <c r="I61" s="90">
        <f t="shared" si="5"/>
        <v>0</v>
      </c>
      <c r="J61" s="5">
        <f t="shared" si="7"/>
        <v>0</v>
      </c>
      <c r="K61" s="62"/>
      <c r="L61" s="56"/>
      <c r="M61" s="56">
        <f t="shared" si="8"/>
        <v>28</v>
      </c>
      <c r="N61" s="56">
        <v>1</v>
      </c>
      <c r="O61" s="92">
        <f>IFERROR(IF($J61&gt;0,$K61*$M61*$N61*$M$66*($J61/'local 1'!$F$42),$I$10*$K61*$M61),0)</f>
        <v>0</v>
      </c>
      <c r="P61" s="62"/>
    </row>
    <row r="62" spans="1:16">
      <c r="A62" s="78" t="s">
        <v>533</v>
      </c>
      <c r="B62" s="99"/>
      <c r="C62" s="5">
        <f t="shared" si="6"/>
        <v>-9</v>
      </c>
      <c r="D62" s="62"/>
      <c r="E62" s="62">
        <v>1</v>
      </c>
      <c r="F62" s="5"/>
      <c r="G62" s="5"/>
      <c r="H62" s="56">
        <f>IFERROR(VLOOKUP(designation15,source1,2,FALSE),0)</f>
        <v>0</v>
      </c>
      <c r="I62" s="90">
        <f t="shared" si="5"/>
        <v>0</v>
      </c>
      <c r="J62" s="5">
        <f t="shared" si="7"/>
        <v>0</v>
      </c>
      <c r="K62" s="62"/>
      <c r="L62" s="56"/>
      <c r="M62" s="56">
        <f t="shared" si="8"/>
        <v>28</v>
      </c>
      <c r="N62" s="56">
        <v>1</v>
      </c>
      <c r="O62" s="92">
        <f>IFERROR(IF($J62&gt;0,$K62*$M62*$N62*$M$66*($J62/'local 1'!$F$42),$I$10*$K62*$M62),0)</f>
        <v>0</v>
      </c>
      <c r="P62" s="62"/>
    </row>
    <row r="63" spans="1:16" ht="15.75" thickBot="1">
      <c r="A63" s="79" t="s">
        <v>533</v>
      </c>
      <c r="B63" s="100"/>
      <c r="C63" s="57">
        <f t="shared" si="6"/>
        <v>-9</v>
      </c>
      <c r="D63" s="63"/>
      <c r="E63" s="63">
        <v>1</v>
      </c>
      <c r="F63" s="57"/>
      <c r="G63" s="57"/>
      <c r="H63" s="58">
        <f>IFERROR(VLOOKUP(designation16,source1,2,FALSE),0)</f>
        <v>0</v>
      </c>
      <c r="I63" s="91">
        <f t="shared" si="5"/>
        <v>0</v>
      </c>
      <c r="J63" s="57">
        <f t="shared" si="7"/>
        <v>0</v>
      </c>
      <c r="K63" s="63"/>
      <c r="L63" s="58"/>
      <c r="M63" s="58">
        <f t="shared" si="8"/>
        <v>28</v>
      </c>
      <c r="N63" s="58">
        <v>1</v>
      </c>
      <c r="O63" s="93">
        <f>IFERROR(IF($J63&gt;0,$K63*$M63*$N63*$M$66*($J63/'local 1'!$F$42),$I$10*$K63*$M63),0)</f>
        <v>0</v>
      </c>
      <c r="P63" s="63"/>
    </row>
    <row r="64" spans="1:16" ht="15.75" thickBot="1">
      <c r="I64" s="26" t="s">
        <v>537</v>
      </c>
      <c r="J64" s="94">
        <f>SUM(J48:J63)</f>
        <v>0</v>
      </c>
    </row>
    <row r="65" spans="4:13" ht="15.75" thickBot="1">
      <c r="K65" s="124" t="s">
        <v>534</v>
      </c>
      <c r="L65" s="108"/>
      <c r="M65" s="88">
        <v>130</v>
      </c>
    </row>
    <row r="66" spans="4:13" ht="15.75" thickBot="1">
      <c r="D66" s="30"/>
      <c r="I66" s="219" t="s">
        <v>545</v>
      </c>
      <c r="J66" s="220"/>
      <c r="K66" s="124" t="s">
        <v>547</v>
      </c>
      <c r="L66" s="95">
        <f>IFERROR(VLOOKUP(designation17,typeventil,2,FALSE),0)</f>
        <v>0</v>
      </c>
      <c r="M66" s="88">
        <f>$M$65*$L$66</f>
        <v>0</v>
      </c>
    </row>
    <row r="67" spans="4:13" ht="15.75" thickBot="1">
      <c r="K67" s="124" t="s">
        <v>535</v>
      </c>
      <c r="L67" s="109"/>
      <c r="M67" s="89">
        <f>I10-M65</f>
        <v>-130</v>
      </c>
    </row>
    <row r="68" spans="4:13" ht="15.75" thickBot="1">
      <c r="K68" s="124" t="s">
        <v>554</v>
      </c>
      <c r="L68" s="110"/>
      <c r="M68" s="89">
        <f>SUM(O48:O63)</f>
        <v>0</v>
      </c>
    </row>
  </sheetData>
  <mergeCells count="26">
    <mergeCell ref="H41:J41"/>
    <mergeCell ref="B1:K1"/>
    <mergeCell ref="G9:G11"/>
    <mergeCell ref="B16:E16"/>
    <mergeCell ref="F16:F17"/>
    <mergeCell ref="G16:H16"/>
    <mergeCell ref="I16:J16"/>
    <mergeCell ref="K16:K17"/>
    <mergeCell ref="L16:L17"/>
    <mergeCell ref="M16:M17"/>
    <mergeCell ref="N16:N17"/>
    <mergeCell ref="O16:O17"/>
    <mergeCell ref="P16:P17"/>
    <mergeCell ref="O46:O47"/>
    <mergeCell ref="P46:P47"/>
    <mergeCell ref="A46:A47"/>
    <mergeCell ref="B46:E46"/>
    <mergeCell ref="F46:G46"/>
    <mergeCell ref="H46:H47"/>
    <mergeCell ref="I46:I47"/>
    <mergeCell ref="J46:J47"/>
    <mergeCell ref="I66:J66"/>
    <mergeCell ref="K46:K47"/>
    <mergeCell ref="L46:L47"/>
    <mergeCell ref="M46:M47"/>
    <mergeCell ref="N46:N47"/>
  </mergeCells>
  <conditionalFormatting sqref="I48">
    <cfRule type="expression" dxfId="31" priority="31">
      <formula>AND($H$48=0)</formula>
    </cfRule>
    <cfRule type="expression" dxfId="30" priority="32">
      <formula>AND($H$48*$E$48=$J$48)</formula>
    </cfRule>
  </conditionalFormatting>
  <conditionalFormatting sqref="I49">
    <cfRule type="expression" dxfId="29" priority="29">
      <formula>AND($H$49=0)</formula>
    </cfRule>
    <cfRule type="expression" dxfId="28" priority="30">
      <formula>AND($H$49*$E$49=$J$49)</formula>
    </cfRule>
  </conditionalFormatting>
  <conditionalFormatting sqref="I50">
    <cfRule type="expression" dxfId="27" priority="27">
      <formula>AND($H$50=0)</formula>
    </cfRule>
    <cfRule type="expression" dxfId="26" priority="28">
      <formula>AND($H$50*$E$50=$J$50)</formula>
    </cfRule>
  </conditionalFormatting>
  <conditionalFormatting sqref="I51">
    <cfRule type="expression" dxfId="25" priority="25">
      <formula>AND($H$51=0)</formula>
    </cfRule>
    <cfRule type="expression" dxfId="24" priority="26">
      <formula>AND($H$51*$E$51=$J$51)</formula>
    </cfRule>
  </conditionalFormatting>
  <conditionalFormatting sqref="I52">
    <cfRule type="expression" dxfId="23" priority="23">
      <formula>AND($H$52=0)</formula>
    </cfRule>
    <cfRule type="expression" dxfId="22" priority="24">
      <formula>AND($H$52*$E$52=$J$52)</formula>
    </cfRule>
  </conditionalFormatting>
  <conditionalFormatting sqref="I53">
    <cfRule type="expression" dxfId="21" priority="21">
      <formula>AND($H$53=0)</formula>
    </cfRule>
    <cfRule type="expression" dxfId="20" priority="22">
      <formula>AND($H$53*$E$53=$J$53)</formula>
    </cfRule>
  </conditionalFormatting>
  <conditionalFormatting sqref="I54">
    <cfRule type="expression" dxfId="19" priority="19">
      <formula>AND($H$54=0)</formula>
    </cfRule>
    <cfRule type="expression" dxfId="18" priority="20">
      <formula>AND($H$54*$E$54=$J$54)</formula>
    </cfRule>
  </conditionalFormatting>
  <conditionalFormatting sqref="I55">
    <cfRule type="expression" dxfId="17" priority="17">
      <formula>AND($H$55=0)</formula>
    </cfRule>
    <cfRule type="expression" dxfId="16" priority="18">
      <formula>AND($H$55*$E$55=$J$55)</formula>
    </cfRule>
  </conditionalFormatting>
  <conditionalFormatting sqref="I56">
    <cfRule type="expression" dxfId="15" priority="15">
      <formula>AND($H$56=0)</formula>
    </cfRule>
    <cfRule type="expression" dxfId="14" priority="16">
      <formula>AND($H$56*$E$56=$J$56)</formula>
    </cfRule>
  </conditionalFormatting>
  <conditionalFormatting sqref="I57">
    <cfRule type="expression" dxfId="13" priority="13">
      <formula>AND($H$57=0)</formula>
    </cfRule>
    <cfRule type="expression" dxfId="12" priority="14">
      <formula>AND($H$57*$E$57=$J$57)</formula>
    </cfRule>
  </conditionalFormatting>
  <conditionalFormatting sqref="I58">
    <cfRule type="expression" dxfId="11" priority="11">
      <formula>AND($H$58=0)</formula>
    </cfRule>
    <cfRule type="expression" dxfId="10" priority="12">
      <formula>AND($H$58*$E$58=$J$58)</formula>
    </cfRule>
  </conditionalFormatting>
  <conditionalFormatting sqref="I59">
    <cfRule type="expression" dxfId="9" priority="9">
      <formula>AND($H$59=0)</formula>
    </cfRule>
    <cfRule type="expression" dxfId="8" priority="10">
      <formula>AND($H$59*$E$59=$J$59)</formula>
    </cfRule>
  </conditionalFormatting>
  <conditionalFormatting sqref="I60">
    <cfRule type="expression" dxfId="7" priority="7">
      <formula>AND($H$60=0)</formula>
    </cfRule>
    <cfRule type="expression" dxfId="6" priority="8">
      <formula>AND($H$60*$E$60=$J$60)</formula>
    </cfRule>
  </conditionalFormatting>
  <conditionalFormatting sqref="I61">
    <cfRule type="expression" dxfId="5" priority="5">
      <formula>AND($H$61=0)</formula>
    </cfRule>
    <cfRule type="expression" dxfId="4" priority="6">
      <formula>AND($H$61*$E$61=$J$61)</formula>
    </cfRule>
  </conditionalFormatting>
  <conditionalFormatting sqref="I62">
    <cfRule type="expression" dxfId="3" priority="3">
      <formula>AND($H$62=0)</formula>
    </cfRule>
    <cfRule type="expression" dxfId="2" priority="4">
      <formula>AND($H$62*$E$62=$J$62)</formula>
    </cfRule>
  </conditionalFormatting>
  <conditionalFormatting sqref="I63">
    <cfRule type="expression" dxfId="1" priority="1">
      <formula>AND($H$63=0)</formula>
    </cfRule>
    <cfRule type="expression" dxfId="0" priority="2">
      <formula>AND($H$63*$E$63=$J$63)</formula>
    </cfRule>
  </conditionalFormatting>
  <dataValidations count="2">
    <dataValidation type="list" allowBlank="1" showInputMessage="1" showErrorMessage="1" sqref="A48:A63">
      <formula1>permeabilite</formula1>
    </dataValidation>
    <dataValidation type="list" allowBlank="1" showInputMessage="1" showErrorMessage="1" sqref="I66">
      <formula1>ventilation</formula1>
    </dataValidation>
  </dataValidation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0"/>
  <dimension ref="A1:T56"/>
  <sheetViews>
    <sheetView showGridLines="0" workbookViewId="0">
      <selection activeCell="B7" sqref="B7"/>
    </sheetView>
  </sheetViews>
  <sheetFormatPr baseColWidth="10" defaultRowHeight="15"/>
  <cols>
    <col min="2" max="2" width="25.42578125" bestFit="1" customWidth="1"/>
    <col min="3" max="3" width="23.28515625" customWidth="1"/>
    <col min="4" max="4" width="23.28515625" bestFit="1" customWidth="1"/>
    <col min="6" max="7" width="11.42578125" hidden="1" customWidth="1"/>
    <col min="10" max="10" width="20" bestFit="1" customWidth="1"/>
    <col min="11" max="11" width="20" customWidth="1"/>
    <col min="16" max="17" width="0" hidden="1" customWidth="1"/>
    <col min="19" max="20" width="0" hidden="1" customWidth="1"/>
  </cols>
  <sheetData>
    <row r="1" spans="1:18">
      <c r="A1" s="152"/>
    </row>
    <row r="2" spans="1:18" ht="15.75" thickBot="1"/>
    <row r="3" spans="1:18" ht="60.75" thickBot="1">
      <c r="B3" s="30"/>
      <c r="C3" s="170" t="s">
        <v>666</v>
      </c>
      <c r="D3" s="170" t="s">
        <v>667</v>
      </c>
      <c r="E3" s="170" t="s">
        <v>0</v>
      </c>
      <c r="F3" s="173" t="s">
        <v>679</v>
      </c>
      <c r="G3" s="173" t="s">
        <v>678</v>
      </c>
      <c r="H3" s="173"/>
      <c r="J3" s="171" t="s">
        <v>671</v>
      </c>
      <c r="K3" s="176" t="s">
        <v>671</v>
      </c>
      <c r="L3" s="176" t="s">
        <v>673</v>
      </c>
      <c r="M3" s="177" t="s">
        <v>673</v>
      </c>
    </row>
    <row r="4" spans="1:18" ht="16.5" thickBot="1">
      <c r="B4" s="191" t="s">
        <v>683</v>
      </c>
      <c r="C4" s="192">
        <v>1176.7</v>
      </c>
      <c r="D4" s="193">
        <v>1915.333333333333</v>
      </c>
      <c r="E4" s="194">
        <f t="shared" ref="E4" si="0">SUM(C4:D4)</f>
        <v>3092.0333333333328</v>
      </c>
      <c r="F4" s="195" t="e">
        <f>SUM(SUMIF('[1]local 1'!B18:B39,"ME",'[1]local 1'!O18:O39),SUMIF('[1]local 1'!B18:B39,"FE",'[1]local 1'!O18:O39),SUMIF('[1]local 1'!B18:B39,"PO",'[1]local 1'!O18:O39),SUMIF('[1]local 1'!B18:B39,"PLH",'[1]local 1'!O18:O39),SUMIF('[1]local 1'!B18:B39,"PLB",'[1]local 1'!O18:O39))+$D4</f>
        <v>#VALUE!</v>
      </c>
      <c r="G4" s="195" t="e">
        <f>SUMIF('[1]local 1'!B18:B39,"PT",'[1]local 1'!O18:O39)</f>
        <v>#VALUE!</v>
      </c>
      <c r="H4" s="172"/>
      <c r="I4" s="196" t="str">
        <f t="shared" ref="I4" si="1">B4</f>
        <v>local 1</v>
      </c>
      <c r="J4" s="197">
        <v>23.40800048828125</v>
      </c>
      <c r="K4" s="198">
        <v>9.3632001953124995</v>
      </c>
      <c r="L4" s="199">
        <v>0.12600000381469725</v>
      </c>
      <c r="M4" s="200">
        <v>5.040000152587891E-2</v>
      </c>
      <c r="P4" s="201"/>
      <c r="Q4" s="201"/>
      <c r="R4" s="201"/>
    </row>
    <row r="5" spans="1:18" ht="16.5" thickBot="1">
      <c r="B5" s="191" t="s">
        <v>685</v>
      </c>
      <c r="C5" s="202">
        <v>1089.0249999999999</v>
      </c>
      <c r="D5" s="203">
        <v>2816.6666666666665</v>
      </c>
      <c r="E5" s="204">
        <v>3905.6916666666666</v>
      </c>
      <c r="F5" s="195"/>
      <c r="G5" s="195"/>
      <c r="H5" s="172"/>
      <c r="I5" s="196" t="s">
        <v>685</v>
      </c>
      <c r="J5" s="205">
        <v>72.275000000000006</v>
      </c>
      <c r="K5" s="188">
        <v>28.91</v>
      </c>
      <c r="L5" s="206">
        <v>0.32666667302449542</v>
      </c>
      <c r="M5" s="207">
        <v>0.13066666920979816</v>
      </c>
      <c r="P5" s="201"/>
      <c r="Q5" s="201"/>
      <c r="R5" s="201"/>
    </row>
    <row r="6" spans="1:18" ht="16.5" thickBot="1">
      <c r="B6" s="191" t="s">
        <v>684</v>
      </c>
      <c r="C6" s="202">
        <v>0</v>
      </c>
      <c r="D6" s="203">
        <v>0</v>
      </c>
      <c r="E6" s="204">
        <v>0</v>
      </c>
      <c r="F6" s="195"/>
      <c r="G6" s="195"/>
      <c r="H6" s="172"/>
      <c r="I6" s="196" t="s">
        <v>684</v>
      </c>
      <c r="J6" s="205">
        <v>0</v>
      </c>
      <c r="K6" s="188">
        <v>0</v>
      </c>
      <c r="L6" s="206">
        <v>0</v>
      </c>
      <c r="M6" s="207">
        <v>0</v>
      </c>
      <c r="P6" s="201"/>
      <c r="Q6" s="201"/>
      <c r="R6" s="201"/>
    </row>
    <row r="7" spans="1:18" ht="19.5" thickBot="1">
      <c r="B7" s="170" t="s">
        <v>0</v>
      </c>
      <c r="C7" s="178">
        <v>2265.7249999999999</v>
      </c>
      <c r="D7" s="178">
        <v>4732</v>
      </c>
      <c r="E7" s="178">
        <v>6997.7249999999995</v>
      </c>
      <c r="F7" s="175" t="e">
        <f>SUM(F4:F4)</f>
        <v>#VALUE!</v>
      </c>
      <c r="G7" s="172" t="e">
        <f>SUM(G4:G4)</f>
        <v>#VALUE!</v>
      </c>
      <c r="H7" s="172"/>
      <c r="I7" s="170" t="s">
        <v>0</v>
      </c>
      <c r="J7" s="181">
        <v>95.683000488281252</v>
      </c>
      <c r="K7" s="182">
        <v>38.273200195312498</v>
      </c>
      <c r="L7" s="184">
        <v>0.45266667683919271</v>
      </c>
      <c r="M7" s="183">
        <v>0.18106667073567706</v>
      </c>
    </row>
    <row r="8" spans="1:18" ht="18.75">
      <c r="B8" s="173"/>
      <c r="C8" s="185"/>
      <c r="D8" s="185"/>
      <c r="E8" s="185"/>
      <c r="F8" s="172" t="s">
        <v>680</v>
      </c>
      <c r="G8" s="172" t="s">
        <v>681</v>
      </c>
      <c r="H8" s="172"/>
      <c r="I8" s="173"/>
      <c r="J8" s="187"/>
      <c r="K8" s="188"/>
      <c r="L8" s="189"/>
      <c r="M8" s="190"/>
    </row>
    <row r="9" spans="1:18">
      <c r="C9" s="169"/>
      <c r="D9" s="169"/>
      <c r="E9" s="169"/>
      <c r="F9" s="186" t="e">
        <f>(F7*100)/E7</f>
        <v>#VALUE!</v>
      </c>
      <c r="G9" s="186" t="e">
        <f>(G7*100)/E7</f>
        <v>#VALUE!</v>
      </c>
      <c r="H9" s="169"/>
      <c r="I9" s="1" t="s">
        <v>682</v>
      </c>
    </row>
    <row r="10" spans="1:18" ht="15.75" thickBot="1">
      <c r="B10" s="1" t="s">
        <v>668</v>
      </c>
      <c r="C10" s="1"/>
    </row>
    <row r="11" spans="1:18" ht="15.75" thickBot="1">
      <c r="B11" s="174" t="s">
        <v>669</v>
      </c>
      <c r="C11" s="179">
        <v>107.65730769230768</v>
      </c>
    </row>
    <row r="13" spans="1:18" ht="18" thickBot="1">
      <c r="B13" s="1" t="s">
        <v>672</v>
      </c>
    </row>
    <row r="14" spans="1:18" ht="18" thickBot="1">
      <c r="B14" s="174" t="s">
        <v>670</v>
      </c>
      <c r="C14" s="180">
        <v>43.06292307692307</v>
      </c>
    </row>
    <row r="46" spans="19:20">
      <c r="T46" t="str">
        <f>D3</f>
        <v>Pertes Aérauliques</v>
      </c>
    </row>
    <row r="47" spans="19:20">
      <c r="S47" t="str">
        <f>B4</f>
        <v>local 1</v>
      </c>
      <c r="T47">
        <f>D4</f>
        <v>1915.333333333333</v>
      </c>
    </row>
    <row r="48" spans="19:20">
      <c r="S48" t="e">
        <f>#REF!</f>
        <v>#REF!</v>
      </c>
      <c r="T48" t="e">
        <f>#REF!</f>
        <v>#REF!</v>
      </c>
    </row>
    <row r="49" spans="19:20">
      <c r="S49" t="e">
        <f>#REF!</f>
        <v>#REF!</v>
      </c>
      <c r="T49" t="e">
        <f>#REF!</f>
        <v>#REF!</v>
      </c>
    </row>
    <row r="50" spans="19:20">
      <c r="S50" t="e">
        <f>#REF!</f>
        <v>#REF!</v>
      </c>
      <c r="T50" t="e">
        <f>#REF!</f>
        <v>#REF!</v>
      </c>
    </row>
    <row r="51" spans="19:20">
      <c r="S51" t="e">
        <f>#REF!</f>
        <v>#REF!</v>
      </c>
      <c r="T51" t="e">
        <f>#REF!</f>
        <v>#REF!</v>
      </c>
    </row>
    <row r="52" spans="19:20">
      <c r="S52" t="e">
        <f>#REF!</f>
        <v>#REF!</v>
      </c>
      <c r="T52" t="e">
        <f>#REF!</f>
        <v>#REF!</v>
      </c>
    </row>
    <row r="53" spans="19:20">
      <c r="S53" t="e">
        <f>#REF!</f>
        <v>#REF!</v>
      </c>
      <c r="T53" t="e">
        <f>#REF!</f>
        <v>#REF!</v>
      </c>
    </row>
    <row r="54" spans="19:20">
      <c r="S54" t="e">
        <f>#REF!</f>
        <v>#REF!</v>
      </c>
      <c r="T54" t="e">
        <f>#REF!</f>
        <v>#REF!</v>
      </c>
    </row>
    <row r="55" spans="19:20">
      <c r="S55" t="e">
        <f>#REF!</f>
        <v>#REF!</v>
      </c>
      <c r="T55" t="e">
        <f>#REF!</f>
        <v>#REF!</v>
      </c>
    </row>
    <row r="56" spans="19:20">
      <c r="S56" t="e">
        <f>#REF!</f>
        <v>#REF!</v>
      </c>
      <c r="T56" t="e">
        <f>#REF!</f>
        <v>#REF!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66</vt:i4>
      </vt:variant>
    </vt:vector>
  </HeadingPairs>
  <TitlesOfParts>
    <vt:vector size="71" baseType="lpstr">
      <vt:lpstr>Regle Th-U</vt:lpstr>
      <vt:lpstr>local 1</vt:lpstr>
      <vt:lpstr>local 2</vt:lpstr>
      <vt:lpstr>local 3</vt:lpstr>
      <vt:lpstr>Bilan</vt:lpstr>
      <vt:lpstr>Beta</vt:lpstr>
      <vt:lpstr>conductivite</vt:lpstr>
      <vt:lpstr>conductivité</vt:lpstr>
      <vt:lpstr>Deper</vt:lpstr>
      <vt:lpstr>'local 2'!designation1</vt:lpstr>
      <vt:lpstr>'local 3'!designation1</vt:lpstr>
      <vt:lpstr>designation1</vt:lpstr>
      <vt:lpstr>'local 2'!designation10</vt:lpstr>
      <vt:lpstr>'local 3'!designation10</vt:lpstr>
      <vt:lpstr>designation10</vt:lpstr>
      <vt:lpstr>'local 2'!designation11</vt:lpstr>
      <vt:lpstr>'local 3'!designation11</vt:lpstr>
      <vt:lpstr>designation11</vt:lpstr>
      <vt:lpstr>'local 2'!designation12</vt:lpstr>
      <vt:lpstr>'local 3'!designation12</vt:lpstr>
      <vt:lpstr>designation12</vt:lpstr>
      <vt:lpstr>'local 2'!designation13</vt:lpstr>
      <vt:lpstr>'local 3'!designation13</vt:lpstr>
      <vt:lpstr>designation13</vt:lpstr>
      <vt:lpstr>'local 2'!designation14</vt:lpstr>
      <vt:lpstr>'local 3'!designation14</vt:lpstr>
      <vt:lpstr>designation14</vt:lpstr>
      <vt:lpstr>'local 2'!designation15</vt:lpstr>
      <vt:lpstr>'local 3'!designation15</vt:lpstr>
      <vt:lpstr>designation15</vt:lpstr>
      <vt:lpstr>'local 2'!designation16</vt:lpstr>
      <vt:lpstr>'local 3'!designation16</vt:lpstr>
      <vt:lpstr>designation16</vt:lpstr>
      <vt:lpstr>'local 2'!designation17</vt:lpstr>
      <vt:lpstr>'local 3'!designation17</vt:lpstr>
      <vt:lpstr>designation17</vt:lpstr>
      <vt:lpstr>'local 2'!designation2</vt:lpstr>
      <vt:lpstr>'local 3'!designation2</vt:lpstr>
      <vt:lpstr>designation2</vt:lpstr>
      <vt:lpstr>'local 2'!designation3</vt:lpstr>
      <vt:lpstr>'local 3'!designation3</vt:lpstr>
      <vt:lpstr>designation3</vt:lpstr>
      <vt:lpstr>'local 2'!designation4</vt:lpstr>
      <vt:lpstr>'local 3'!designation4</vt:lpstr>
      <vt:lpstr>designation4</vt:lpstr>
      <vt:lpstr>'local 2'!designation5</vt:lpstr>
      <vt:lpstr>'local 3'!designation5</vt:lpstr>
      <vt:lpstr>designation5</vt:lpstr>
      <vt:lpstr>'local 2'!designation6</vt:lpstr>
      <vt:lpstr>'local 3'!designation6</vt:lpstr>
      <vt:lpstr>designation6</vt:lpstr>
      <vt:lpstr>'local 2'!designation7</vt:lpstr>
      <vt:lpstr>'local 3'!designation7</vt:lpstr>
      <vt:lpstr>designation7</vt:lpstr>
      <vt:lpstr>'local 2'!designation8</vt:lpstr>
      <vt:lpstr>'local 3'!designation8</vt:lpstr>
      <vt:lpstr>designation8</vt:lpstr>
      <vt:lpstr>'local 2'!designation9</vt:lpstr>
      <vt:lpstr>'local 3'!designation9</vt:lpstr>
      <vt:lpstr>designation9</vt:lpstr>
      <vt:lpstr>essai</vt:lpstr>
      <vt:lpstr>essai2</vt:lpstr>
      <vt:lpstr>lambda</vt:lpstr>
      <vt:lpstr>Matériaux</vt:lpstr>
      <vt:lpstr>permeabilite</vt:lpstr>
      <vt:lpstr>perméabilité</vt:lpstr>
      <vt:lpstr>RegleThU</vt:lpstr>
      <vt:lpstr>Source</vt:lpstr>
      <vt:lpstr>source1</vt:lpstr>
      <vt:lpstr>typeventil</vt:lpstr>
      <vt:lpstr>ventilation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Lacy</cp:lastModifiedBy>
  <cp:lastPrinted>2012-10-16T16:27:08Z</cp:lastPrinted>
  <dcterms:created xsi:type="dcterms:W3CDTF">2012-09-26T13:15:51Z</dcterms:created>
  <dcterms:modified xsi:type="dcterms:W3CDTF">2013-01-27T21:00:51Z</dcterms:modified>
</cp:coreProperties>
</file>