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8825" windowHeight="11085" activeTab="1"/>
  </bookViews>
  <sheets>
    <sheet name="Liste Joueurs" sheetId="11" r:id="rId1"/>
    <sheet name="5J 5T" sheetId="2" r:id="rId2"/>
  </sheets>
  <calcPr calcId="145621"/>
</workbook>
</file>

<file path=xl/calcChain.xml><?xml version="1.0" encoding="utf-8"?>
<calcChain xmlns="http://schemas.openxmlformats.org/spreadsheetml/2006/main">
  <c r="AD7" i="2" l="1"/>
  <c r="AD9" i="2"/>
  <c r="AD11" i="2"/>
  <c r="AD13" i="2"/>
  <c r="AD15" i="2"/>
  <c r="A21" i="2"/>
  <c r="R4" i="2" s="1"/>
  <c r="A17" i="2"/>
  <c r="A13" i="2"/>
  <c r="J4" i="2" s="1"/>
  <c r="A9" i="2"/>
  <c r="F4" i="2" s="1"/>
  <c r="Y21" i="2"/>
  <c r="Y17" i="2"/>
  <c r="Y13" i="2"/>
  <c r="Y9" i="2"/>
  <c r="Y5" i="2"/>
  <c r="W5" i="2"/>
  <c r="G18" i="2"/>
  <c r="O10" i="2"/>
  <c r="C14" i="2"/>
  <c r="K6" i="2"/>
  <c r="C10" i="2"/>
  <c r="G6" i="2"/>
  <c r="O22" i="2"/>
  <c r="S18" i="2"/>
  <c r="K22" i="2"/>
  <c r="S14" i="2"/>
  <c r="C18" i="2"/>
  <c r="O6" i="2"/>
  <c r="C22" i="2"/>
  <c r="S6" i="2"/>
  <c r="G14" i="2"/>
  <c r="K10" i="2"/>
  <c r="G22" i="2"/>
  <c r="S10" i="2"/>
  <c r="K18" i="2"/>
  <c r="O14" i="2"/>
  <c r="Q21" i="2"/>
  <c r="E9" i="2"/>
  <c r="W9" i="2" s="1"/>
  <c r="E13" i="2"/>
  <c r="B16" i="2" s="1"/>
  <c r="I17" i="2"/>
  <c r="F20" i="2" s="1"/>
  <c r="M21" i="2"/>
  <c r="J24" i="2" s="1"/>
  <c r="E17" i="2"/>
  <c r="B20" i="2" s="1"/>
  <c r="E21" i="2"/>
  <c r="B24" i="2" s="1"/>
  <c r="I13" i="2"/>
  <c r="M17" i="2"/>
  <c r="J20" i="2" s="1"/>
  <c r="I21" i="2"/>
  <c r="F24" i="2" s="1"/>
  <c r="N24" i="2"/>
  <c r="F16" i="2"/>
  <c r="R20" i="2"/>
  <c r="R16" i="2"/>
  <c r="N16" i="2"/>
  <c r="R12" i="2"/>
  <c r="N12" i="2"/>
  <c r="J12" i="2"/>
  <c r="R8" i="2"/>
  <c r="N8" i="2"/>
  <c r="J8" i="2"/>
  <c r="F8" i="2"/>
  <c r="A5" i="2"/>
  <c r="B4" i="2" s="1"/>
  <c r="N4" i="2"/>
  <c r="X21" i="2" l="1"/>
  <c r="X13" i="2"/>
  <c r="X17" i="2"/>
  <c r="V17" i="2"/>
  <c r="V21" i="2"/>
  <c r="V9" i="2"/>
  <c r="AA9" i="2" s="1"/>
  <c r="V13" i="2"/>
  <c r="B12" i="2"/>
  <c r="X9" i="2" s="1"/>
  <c r="X5" i="2"/>
  <c r="W21" i="2"/>
  <c r="W17" i="2"/>
  <c r="V5" i="2"/>
  <c r="AA5" i="2" s="1"/>
  <c r="W13" i="2"/>
  <c r="AA21" i="2" l="1"/>
  <c r="Z21" i="2" s="1"/>
  <c r="AA13" i="2"/>
  <c r="AA17" i="2"/>
  <c r="Z5" i="2" s="1"/>
  <c r="AE15" i="2" l="1"/>
  <c r="AE13" i="2"/>
  <c r="Z17" i="2"/>
  <c r="Z13" i="2"/>
  <c r="Z9" i="2"/>
  <c r="AG11" i="2" l="1"/>
  <c r="AG15" i="2"/>
  <c r="AG13" i="2"/>
  <c r="AE11" i="2"/>
  <c r="AE9" i="2"/>
  <c r="AG9" i="2"/>
  <c r="AG7" i="2"/>
  <c r="AE7" i="2"/>
</calcChain>
</file>

<file path=xl/sharedStrings.xml><?xml version="1.0" encoding="utf-8"?>
<sst xmlns="http://schemas.openxmlformats.org/spreadsheetml/2006/main" count="68" uniqueCount="44">
  <si>
    <t xml:space="preserve">( 2 B, 5 T, 4 M ) </t>
  </si>
  <si>
    <t>Pts</t>
  </si>
  <si>
    <t>Rep</t>
  </si>
  <si>
    <t>Série</t>
  </si>
  <si>
    <t>Moy</t>
  </si>
  <si>
    <t>0,1,2</t>
  </si>
  <si>
    <t>Points</t>
  </si>
  <si>
    <t>Moyenne
générale</t>
  </si>
  <si>
    <t>Rang</t>
  </si>
  <si>
    <t>Moyenne
part.</t>
  </si>
  <si>
    <t>CLASSEMENT</t>
  </si>
  <si>
    <t>MG</t>
  </si>
  <si>
    <t>S</t>
  </si>
  <si>
    <t>Liste des joueurs</t>
  </si>
  <si>
    <t>Prénom</t>
  </si>
  <si>
    <t>Moyenne</t>
  </si>
  <si>
    <t>Club</t>
  </si>
  <si>
    <t>Nom</t>
  </si>
  <si>
    <t>Classement</t>
  </si>
  <si>
    <t>Aucune limitation de reprises</t>
  </si>
  <si>
    <t>NC</t>
  </si>
  <si>
    <t>Contrat (pts)</t>
  </si>
  <si>
    <t>Bille en main au 1er point de chaque reprise</t>
  </si>
  <si>
    <t>R4</t>
  </si>
  <si>
    <t>R3</t>
  </si>
  <si>
    <t>Cadet</t>
  </si>
  <si>
    <t>R2</t>
  </si>
  <si>
    <t>R1</t>
  </si>
  <si>
    <t>N3</t>
  </si>
  <si>
    <t>N1</t>
  </si>
  <si>
    <t>Configuration</t>
  </si>
  <si>
    <t>1,2,3,4,5</t>
  </si>
  <si>
    <t xml:space="preserve">Nombre de tours : </t>
  </si>
  <si>
    <t>T1</t>
  </si>
  <si>
    <t>T2</t>
  </si>
  <si>
    <t>T3</t>
  </si>
  <si>
    <t>T4</t>
  </si>
  <si>
    <t>T5</t>
  </si>
  <si>
    <t>A</t>
  </si>
  <si>
    <t>B</t>
  </si>
  <si>
    <t>C</t>
  </si>
  <si>
    <t>D</t>
  </si>
  <si>
    <t>E</t>
  </si>
  <si>
    <t>Calcul des rangs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</si>
</sst>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5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EA09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16</xdr:row>
          <xdr:rowOff>171450</xdr:rowOff>
        </xdr:from>
        <xdr:to>
          <xdr:col>8</xdr:col>
          <xdr:colOff>228600</xdr:colOff>
          <xdr:row>18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Tableau des matches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L19"/>
  <sheetViews>
    <sheetView workbookViewId="0">
      <selection activeCell="A7" sqref="A7:A11"/>
    </sheetView>
  </sheetViews>
  <sheetFormatPr baseColWidth="10" defaultRowHeight="15" x14ac:dyDescent="0.25"/>
  <cols>
    <col min="1" max="16384" width="11.42578125" style="11"/>
  </cols>
  <sheetData>
    <row r="4" spans="1:12" x14ac:dyDescent="0.25">
      <c r="A4" s="63" t="s">
        <v>13</v>
      </c>
      <c r="B4" s="63"/>
      <c r="C4" s="63"/>
      <c r="D4" s="63"/>
      <c r="E4" s="63"/>
      <c r="F4" s="63"/>
      <c r="J4" s="63" t="s">
        <v>19</v>
      </c>
      <c r="K4" s="63"/>
      <c r="L4" s="63"/>
    </row>
    <row r="6" spans="1:12" x14ac:dyDescent="0.25">
      <c r="A6" s="12" t="s">
        <v>17</v>
      </c>
      <c r="B6" s="12" t="s">
        <v>14</v>
      </c>
      <c r="C6" s="12" t="s">
        <v>16</v>
      </c>
      <c r="D6" s="12" t="s">
        <v>18</v>
      </c>
      <c r="E6" s="12" t="s">
        <v>15</v>
      </c>
      <c r="F6" s="12" t="s">
        <v>21</v>
      </c>
      <c r="J6" s="12" t="s">
        <v>18</v>
      </c>
      <c r="K6" s="12" t="s">
        <v>21</v>
      </c>
    </row>
    <row r="7" spans="1:12" x14ac:dyDescent="0.25">
      <c r="A7" s="60" t="s">
        <v>38</v>
      </c>
      <c r="B7" s="12"/>
      <c r="C7" s="12"/>
      <c r="D7" s="12"/>
      <c r="E7" s="12"/>
      <c r="F7" s="12"/>
      <c r="J7" s="12" t="s">
        <v>20</v>
      </c>
      <c r="K7" s="12">
        <v>25</v>
      </c>
      <c r="L7" s="20" t="s">
        <v>22</v>
      </c>
    </row>
    <row r="8" spans="1:12" x14ac:dyDescent="0.25">
      <c r="A8" s="60" t="s">
        <v>39</v>
      </c>
      <c r="B8" s="12"/>
      <c r="C8" s="12"/>
      <c r="D8" s="12"/>
      <c r="E8" s="12"/>
      <c r="F8" s="12"/>
      <c r="J8" s="12" t="s">
        <v>23</v>
      </c>
      <c r="K8" s="12">
        <v>20</v>
      </c>
    </row>
    <row r="9" spans="1:12" x14ac:dyDescent="0.25">
      <c r="A9" s="60" t="s">
        <v>40</v>
      </c>
      <c r="B9" s="12"/>
      <c r="C9" s="12"/>
      <c r="D9" s="12"/>
      <c r="E9" s="12"/>
      <c r="F9" s="12"/>
      <c r="J9" s="12" t="s">
        <v>24</v>
      </c>
      <c r="K9" s="12">
        <v>40</v>
      </c>
    </row>
    <row r="10" spans="1:12" x14ac:dyDescent="0.25">
      <c r="A10" s="60" t="s">
        <v>41</v>
      </c>
      <c r="B10" s="12"/>
      <c r="C10" s="12"/>
      <c r="D10" s="12"/>
      <c r="E10" s="12"/>
      <c r="F10" s="12"/>
      <c r="J10" s="12" t="s">
        <v>25</v>
      </c>
      <c r="K10" s="12">
        <v>40</v>
      </c>
    </row>
    <row r="11" spans="1:12" x14ac:dyDescent="0.25">
      <c r="A11" s="60" t="s">
        <v>42</v>
      </c>
      <c r="B11" s="12"/>
      <c r="C11" s="12"/>
      <c r="D11" s="12"/>
      <c r="E11" s="12"/>
      <c r="F11" s="12"/>
      <c r="J11" s="12" t="s">
        <v>26</v>
      </c>
      <c r="K11" s="12">
        <v>60</v>
      </c>
    </row>
    <row r="12" spans="1:12" x14ac:dyDescent="0.25">
      <c r="A12" s="12"/>
      <c r="B12" s="12"/>
      <c r="C12" s="12"/>
      <c r="D12" s="12"/>
      <c r="E12" s="12"/>
      <c r="F12" s="12"/>
      <c r="J12" s="12" t="s">
        <v>27</v>
      </c>
      <c r="K12" s="12">
        <v>80</v>
      </c>
    </row>
    <row r="13" spans="1:12" x14ac:dyDescent="0.25">
      <c r="A13" s="12"/>
      <c r="B13" s="12"/>
      <c r="C13" s="12"/>
      <c r="D13" s="12"/>
      <c r="E13" s="12"/>
      <c r="F13" s="12"/>
      <c r="J13" s="12" t="s">
        <v>28</v>
      </c>
      <c r="K13" s="12">
        <v>120</v>
      </c>
    </row>
    <row r="14" spans="1:12" x14ac:dyDescent="0.25">
      <c r="A14" s="12"/>
      <c r="B14" s="12"/>
      <c r="C14" s="12"/>
      <c r="D14" s="12"/>
      <c r="E14" s="12"/>
      <c r="F14" s="12"/>
      <c r="J14" s="12" t="s">
        <v>29</v>
      </c>
      <c r="K14" s="12">
        <v>200</v>
      </c>
    </row>
    <row r="15" spans="1:12" x14ac:dyDescent="0.25">
      <c r="A15" s="12"/>
      <c r="B15" s="12"/>
      <c r="C15" s="12"/>
      <c r="D15" s="12"/>
      <c r="E15" s="12"/>
      <c r="F15" s="12"/>
    </row>
    <row r="16" spans="1:12" x14ac:dyDescent="0.25">
      <c r="A16" s="12"/>
      <c r="B16" s="12"/>
      <c r="C16" s="12"/>
      <c r="D16" s="12"/>
      <c r="E16" s="12"/>
      <c r="F16" s="12"/>
    </row>
    <row r="17" spans="1:6" x14ac:dyDescent="0.25">
      <c r="A17" s="12"/>
      <c r="B17" s="12"/>
      <c r="C17" s="12"/>
      <c r="D17" s="12"/>
      <c r="E17" s="12"/>
      <c r="F17" s="12"/>
    </row>
    <row r="18" spans="1:6" x14ac:dyDescent="0.25">
      <c r="A18" s="12"/>
      <c r="B18" s="12"/>
      <c r="C18" s="12"/>
      <c r="D18" s="12"/>
      <c r="E18" s="12"/>
      <c r="F18" s="12"/>
    </row>
    <row r="19" spans="1:6" x14ac:dyDescent="0.25">
      <c r="A19" s="12"/>
      <c r="B19" s="12"/>
      <c r="C19" s="12"/>
      <c r="D19" s="12"/>
      <c r="E19" s="12"/>
      <c r="F19" s="12"/>
    </row>
  </sheetData>
  <mergeCells count="2">
    <mergeCell ref="A4:F4"/>
    <mergeCell ref="J4:L4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9525</xdr:colOff>
                    <xdr:row>16</xdr:row>
                    <xdr:rowOff>171450</xdr:rowOff>
                  </from>
                  <to>
                    <xdr:col>8</xdr:col>
                    <xdr:colOff>228600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24"/>
  <sheetViews>
    <sheetView tabSelected="1" workbookViewId="0">
      <selection activeCell="AI31" sqref="AI31"/>
    </sheetView>
  </sheetViews>
  <sheetFormatPr baseColWidth="10" defaultRowHeight="15" x14ac:dyDescent="0.25"/>
  <cols>
    <col min="1" max="1" width="16.7109375" style="1" customWidth="1"/>
    <col min="2" max="2" width="4.85546875" style="1" customWidth="1"/>
    <col min="3" max="4" width="2.140625" style="1" customWidth="1"/>
    <col min="5" max="6" width="4.85546875" style="1" customWidth="1"/>
    <col min="7" max="8" width="2.140625" style="1" customWidth="1"/>
    <col min="9" max="10" width="4.85546875" style="1" customWidth="1"/>
    <col min="11" max="12" width="2.140625" style="1" customWidth="1"/>
    <col min="13" max="14" width="4.85546875" style="1" customWidth="1"/>
    <col min="15" max="16" width="2.140625" style="1" customWidth="1"/>
    <col min="17" max="18" width="4.85546875" style="1" customWidth="1"/>
    <col min="19" max="20" width="2.140625" style="1" customWidth="1"/>
    <col min="21" max="21" width="4.85546875" style="1" customWidth="1"/>
    <col min="22" max="24" width="7.5703125" style="1" customWidth="1"/>
    <col min="25" max="25" width="7.5703125" style="61" customWidth="1"/>
    <col min="26" max="26" width="7.5703125" style="1" customWidth="1"/>
    <col min="27" max="27" width="7.5703125" style="61" customWidth="1"/>
    <col min="28" max="28" width="11.42578125" style="1"/>
    <col min="29" max="29" width="6" style="1" customWidth="1"/>
    <col min="30" max="30" width="13.85546875" style="1" customWidth="1"/>
    <col min="31" max="34" width="3.42578125" style="1" customWidth="1"/>
    <col min="35" max="16384" width="11.42578125" style="1"/>
  </cols>
  <sheetData>
    <row r="1" spans="1:34" x14ac:dyDescent="0.25">
      <c r="A1" s="11" t="s">
        <v>30</v>
      </c>
      <c r="B1" s="21" t="s">
        <v>0</v>
      </c>
      <c r="I1" s="11" t="s">
        <v>18</v>
      </c>
      <c r="K1" s="20" t="s">
        <v>31</v>
      </c>
      <c r="Q1" s="11" t="s">
        <v>32</v>
      </c>
      <c r="T1" s="1">
        <v>5</v>
      </c>
    </row>
    <row r="3" spans="1:34" x14ac:dyDescent="0.25">
      <c r="B3" s="11" t="s">
        <v>33</v>
      </c>
      <c r="C3" s="28"/>
      <c r="D3" s="11"/>
      <c r="E3" s="11"/>
      <c r="F3" s="11" t="s">
        <v>34</v>
      </c>
      <c r="G3" s="30"/>
      <c r="H3" s="11"/>
      <c r="I3" s="11"/>
      <c r="J3" s="11" t="s">
        <v>35</v>
      </c>
      <c r="K3" s="29"/>
      <c r="L3" s="11"/>
      <c r="M3" s="11"/>
      <c r="N3" s="11" t="s">
        <v>36</v>
      </c>
      <c r="O3" s="59"/>
      <c r="P3" s="11"/>
      <c r="Q3" s="11"/>
      <c r="R3" s="11" t="s">
        <v>37</v>
      </c>
      <c r="S3" s="46"/>
      <c r="T3" s="11"/>
    </row>
    <row r="4" spans="1:34" ht="31.5" customHeight="1" x14ac:dyDescent="0.25">
      <c r="B4" s="67" t="str">
        <f>A5</f>
        <v>A</v>
      </c>
      <c r="C4" s="67"/>
      <c r="D4" s="67"/>
      <c r="E4" s="67"/>
      <c r="F4" s="67" t="str">
        <f>A9</f>
        <v>B</v>
      </c>
      <c r="G4" s="67"/>
      <c r="H4" s="67"/>
      <c r="I4" s="67"/>
      <c r="J4" s="67" t="str">
        <f>A13</f>
        <v>C</v>
      </c>
      <c r="K4" s="67"/>
      <c r="L4" s="67"/>
      <c r="M4" s="67"/>
      <c r="N4" s="67" t="str">
        <f>A17</f>
        <v>D</v>
      </c>
      <c r="O4" s="67"/>
      <c r="P4" s="67"/>
      <c r="Q4" s="67"/>
      <c r="R4" s="67" t="str">
        <f>A21</f>
        <v>E</v>
      </c>
      <c r="S4" s="67"/>
      <c r="T4" s="67"/>
      <c r="U4" s="67"/>
      <c r="V4" s="13" t="s">
        <v>6</v>
      </c>
      <c r="W4" s="14" t="s">
        <v>7</v>
      </c>
      <c r="X4" s="14" t="s">
        <v>9</v>
      </c>
      <c r="Y4" s="14" t="s">
        <v>3</v>
      </c>
      <c r="Z4" s="13" t="s">
        <v>8</v>
      </c>
      <c r="AA4" s="14" t="s">
        <v>43</v>
      </c>
      <c r="AC4" s="84" t="s">
        <v>10</v>
      </c>
      <c r="AD4" s="85"/>
      <c r="AE4" s="85"/>
      <c r="AF4" s="85"/>
      <c r="AG4" s="85"/>
      <c r="AH4" s="86"/>
    </row>
    <row r="5" spans="1:34" ht="15" customHeight="1" x14ac:dyDescent="0.25">
      <c r="A5" s="73" t="str">
        <f>'Liste Joueurs'!A7</f>
        <v>A</v>
      </c>
      <c r="B5" s="2" t="s">
        <v>1</v>
      </c>
      <c r="C5" s="3"/>
      <c r="D5" s="2"/>
      <c r="E5" s="4" t="s">
        <v>2</v>
      </c>
      <c r="F5" s="19">
        <v>12</v>
      </c>
      <c r="G5" s="48"/>
      <c r="H5" s="47"/>
      <c r="I5" s="16">
        <v>8</v>
      </c>
      <c r="J5" s="19">
        <v>25</v>
      </c>
      <c r="K5" s="54"/>
      <c r="L5" s="53"/>
      <c r="M5" s="16">
        <v>26</v>
      </c>
      <c r="N5" s="19">
        <v>13</v>
      </c>
      <c r="O5" s="41"/>
      <c r="P5" s="40"/>
      <c r="Q5" s="16">
        <v>40</v>
      </c>
      <c r="R5" s="19">
        <v>60</v>
      </c>
      <c r="S5" s="32"/>
      <c r="T5" s="31"/>
      <c r="U5" s="16">
        <v>35</v>
      </c>
      <c r="V5" s="73">
        <f>G6+K6+O6+S6</f>
        <v>4</v>
      </c>
      <c r="W5" s="68">
        <f>(F5+J5+N5+R5)/(I5+M5+Q5+U5)</f>
        <v>1.0091743119266054</v>
      </c>
      <c r="X5" s="64">
        <f>MAX(F8,J8,N8,R8)</f>
        <v>1.7142857142857142</v>
      </c>
      <c r="Y5" s="91">
        <f>MAX(I8,M8,Q8,U8)</f>
        <v>11</v>
      </c>
      <c r="Z5" s="69">
        <f>RANK(AA5,$AA$5:$AA$24,0)</f>
        <v>3</v>
      </c>
      <c r="AA5" s="96">
        <f>V5*1000+W5*100+Y5</f>
        <v>4111.9174311926608</v>
      </c>
      <c r="AC5" s="87"/>
      <c r="AD5" s="88"/>
      <c r="AE5" s="88"/>
      <c r="AF5" s="88"/>
      <c r="AG5" s="88"/>
      <c r="AH5" s="89"/>
    </row>
    <row r="6" spans="1:34" ht="15" customHeight="1" x14ac:dyDescent="0.25">
      <c r="A6" s="94"/>
      <c r="B6" s="5"/>
      <c r="C6" s="80" t="s">
        <v>5</v>
      </c>
      <c r="D6" s="81"/>
      <c r="E6" s="5"/>
      <c r="F6" s="49"/>
      <c r="G6" s="76">
        <f>IF(F5&gt;B9,2,IF(F5=B9,1,0))</f>
        <v>0</v>
      </c>
      <c r="H6" s="77"/>
      <c r="I6" s="49"/>
      <c r="J6" s="55"/>
      <c r="K6" s="76">
        <f>IF(J5&gt;B13,2,IF(J5=B13,1,0))</f>
        <v>2</v>
      </c>
      <c r="L6" s="77"/>
      <c r="M6" s="55"/>
      <c r="N6" s="42"/>
      <c r="O6" s="76">
        <f>IF(N5&gt;B17,2,IF(N5=B17,1,0))</f>
        <v>0</v>
      </c>
      <c r="P6" s="77"/>
      <c r="Q6" s="42"/>
      <c r="R6" s="33"/>
      <c r="S6" s="76">
        <f>IF(R5&gt;B21,2,IF(R5=B21,1,0))</f>
        <v>2</v>
      </c>
      <c r="T6" s="77"/>
      <c r="U6" s="33"/>
      <c r="V6" s="74"/>
      <c r="W6" s="68"/>
      <c r="X6" s="65"/>
      <c r="Y6" s="92"/>
      <c r="Z6" s="70"/>
      <c r="AA6" s="96"/>
      <c r="AC6" s="11"/>
      <c r="AD6" s="11"/>
      <c r="AE6" s="67" t="s">
        <v>11</v>
      </c>
      <c r="AF6" s="67"/>
      <c r="AG6" s="67" t="s">
        <v>12</v>
      </c>
      <c r="AH6" s="67"/>
    </row>
    <row r="7" spans="1:34" ht="15" customHeight="1" x14ac:dyDescent="0.25">
      <c r="A7" s="94"/>
      <c r="B7" s="7"/>
      <c r="C7" s="82"/>
      <c r="D7" s="83"/>
      <c r="E7" s="8"/>
      <c r="F7" s="50"/>
      <c r="G7" s="78"/>
      <c r="H7" s="79"/>
      <c r="I7" s="51"/>
      <c r="J7" s="56"/>
      <c r="K7" s="78"/>
      <c r="L7" s="79"/>
      <c r="M7" s="57"/>
      <c r="N7" s="43"/>
      <c r="O7" s="78"/>
      <c r="P7" s="79"/>
      <c r="Q7" s="44"/>
      <c r="R7" s="34"/>
      <c r="S7" s="78"/>
      <c r="T7" s="79"/>
      <c r="U7" s="35"/>
      <c r="V7" s="74"/>
      <c r="W7" s="68"/>
      <c r="X7" s="65"/>
      <c r="Y7" s="92"/>
      <c r="Z7" s="70"/>
      <c r="AA7" s="96"/>
      <c r="AC7" s="90">
        <v>1</v>
      </c>
      <c r="AD7" s="67" t="str">
        <f>INDEX(A:A,MATCH(AC7,Z:Z,0))</f>
        <v>B</v>
      </c>
      <c r="AE7" s="67">
        <f>LOOKUP(AC7,Z5:Z24,W5:W24)</f>
        <v>1.825</v>
      </c>
      <c r="AF7" s="67"/>
      <c r="AG7" s="67">
        <f>LOOKUP(AC7,$Z$5:$Z$24,$Y$5:$Y$24)</f>
        <v>12</v>
      </c>
      <c r="AH7" s="67"/>
    </row>
    <row r="8" spans="1:34" ht="15" customHeight="1" x14ac:dyDescent="0.25">
      <c r="A8" s="95"/>
      <c r="B8" s="9" t="s">
        <v>4</v>
      </c>
      <c r="C8" s="3"/>
      <c r="D8" s="9"/>
      <c r="E8" s="10" t="s">
        <v>3</v>
      </c>
      <c r="F8" s="62">
        <f>F5/I5</f>
        <v>1.5</v>
      </c>
      <c r="G8" s="48"/>
      <c r="H8" s="52"/>
      <c r="I8" s="17">
        <v>4</v>
      </c>
      <c r="J8" s="62">
        <f>J5/M5</f>
        <v>0.96153846153846156</v>
      </c>
      <c r="K8" s="54"/>
      <c r="L8" s="58"/>
      <c r="M8" s="17">
        <v>7</v>
      </c>
      <c r="N8" s="62">
        <f>N5/Q5</f>
        <v>0.32500000000000001</v>
      </c>
      <c r="O8" s="41"/>
      <c r="P8" s="45"/>
      <c r="Q8" s="17">
        <v>8</v>
      </c>
      <c r="R8" s="62">
        <f>R5/U5</f>
        <v>1.7142857142857142</v>
      </c>
      <c r="S8" s="32"/>
      <c r="T8" s="36"/>
      <c r="U8" s="17">
        <v>11</v>
      </c>
      <c r="V8" s="75"/>
      <c r="W8" s="68"/>
      <c r="X8" s="66"/>
      <c r="Y8" s="93"/>
      <c r="Z8" s="71"/>
      <c r="AA8" s="96"/>
      <c r="AC8" s="90"/>
      <c r="AD8" s="67"/>
      <c r="AE8" s="67"/>
      <c r="AF8" s="67"/>
      <c r="AG8" s="67"/>
      <c r="AH8" s="67"/>
    </row>
    <row r="9" spans="1:34" ht="15" customHeight="1" x14ac:dyDescent="0.25">
      <c r="A9" s="73" t="str">
        <f>'Liste Joueurs'!A8</f>
        <v>B</v>
      </c>
      <c r="B9" s="19">
        <v>26</v>
      </c>
      <c r="C9" s="37"/>
      <c r="D9" s="19"/>
      <c r="E9" s="16">
        <f>I5</f>
        <v>8</v>
      </c>
      <c r="F9" s="2" t="s">
        <v>1</v>
      </c>
      <c r="G9" s="3"/>
      <c r="H9" s="2"/>
      <c r="I9" s="6" t="s">
        <v>2</v>
      </c>
      <c r="J9" s="19">
        <v>15</v>
      </c>
      <c r="K9" s="32"/>
      <c r="L9" s="31"/>
      <c r="M9" s="16">
        <v>12</v>
      </c>
      <c r="N9" s="19">
        <v>36</v>
      </c>
      <c r="O9" s="54"/>
      <c r="P9" s="53"/>
      <c r="Q9" s="16">
        <v>32</v>
      </c>
      <c r="R9" s="19">
        <v>69</v>
      </c>
      <c r="S9" s="23"/>
      <c r="T9" s="22"/>
      <c r="U9" s="16">
        <v>28</v>
      </c>
      <c r="V9" s="67">
        <f>C10+K10+O10+S10</f>
        <v>8</v>
      </c>
      <c r="W9" s="68">
        <f>(B9+J9+N9+R9)/(E9+M9+Q9+U9)</f>
        <v>1.825</v>
      </c>
      <c r="X9" s="64">
        <f>MAX(B12,J12,N12,R12)</f>
        <v>3.25</v>
      </c>
      <c r="Y9" s="91">
        <f>MAX(E12,M12,Q12,U12)</f>
        <v>12</v>
      </c>
      <c r="Z9" s="72">
        <f t="shared" ref="Z9" si="0">RANK(AA9,$AA$5:$AA$24,0)</f>
        <v>1</v>
      </c>
      <c r="AA9" s="96">
        <f t="shared" ref="AA9" si="1">V9*1000+W9*100+Y9</f>
        <v>8194.5</v>
      </c>
      <c r="AC9" s="90">
        <v>2</v>
      </c>
      <c r="AD9" s="67" t="str">
        <f t="shared" ref="AD9" si="2">INDEX(A:A,MATCH(AC9,Z:Z,0))</f>
        <v>D</v>
      </c>
      <c r="AE9" s="67">
        <f>LOOKUP(AC9,Z5:Z24,W5:W24)</f>
        <v>1.3064516129032258</v>
      </c>
      <c r="AF9" s="67"/>
      <c r="AG9" s="67">
        <f>LOOKUP(AC9,$Z$5:$Z$24,$Y$5:$Y$24)</f>
        <v>23</v>
      </c>
      <c r="AH9" s="67"/>
    </row>
    <row r="10" spans="1:34" ht="15" customHeight="1" x14ac:dyDescent="0.25">
      <c r="A10" s="74"/>
      <c r="B10" s="38"/>
      <c r="C10" s="76">
        <f>IF(F5&lt;B9,2,IF(F5=B9,1,0))</f>
        <v>2</v>
      </c>
      <c r="D10" s="77"/>
      <c r="E10" s="38"/>
      <c r="F10" s="5"/>
      <c r="G10" s="80" t="s">
        <v>5</v>
      </c>
      <c r="H10" s="81"/>
      <c r="I10" s="5"/>
      <c r="J10" s="33"/>
      <c r="K10" s="76">
        <f>IF(J9&gt;F13,2,IF(J9=F13,1,0))</f>
        <v>2</v>
      </c>
      <c r="L10" s="77"/>
      <c r="M10" s="33"/>
      <c r="N10" s="55"/>
      <c r="O10" s="76">
        <f>IF(N9&gt;F17,2,IF(N9=F17,1,0))</f>
        <v>2</v>
      </c>
      <c r="P10" s="77"/>
      <c r="Q10" s="55"/>
      <c r="R10" s="24"/>
      <c r="S10" s="76">
        <f>IF(R9&gt;F21,2,IF(R9=F21,1,0))</f>
        <v>2</v>
      </c>
      <c r="T10" s="77"/>
      <c r="U10" s="24"/>
      <c r="V10" s="67"/>
      <c r="W10" s="68"/>
      <c r="X10" s="65"/>
      <c r="Y10" s="92"/>
      <c r="Z10" s="72"/>
      <c r="AA10" s="96"/>
      <c r="AC10" s="90"/>
      <c r="AD10" s="67"/>
      <c r="AE10" s="67"/>
      <c r="AF10" s="67"/>
      <c r="AG10" s="67"/>
      <c r="AH10" s="67"/>
    </row>
    <row r="11" spans="1:34" ht="15" customHeight="1" x14ac:dyDescent="0.25">
      <c r="A11" s="74"/>
      <c r="B11" s="15"/>
      <c r="C11" s="78"/>
      <c r="D11" s="79"/>
      <c r="E11" s="39"/>
      <c r="F11" s="7"/>
      <c r="G11" s="82"/>
      <c r="H11" s="83"/>
      <c r="I11" s="8"/>
      <c r="J11" s="34"/>
      <c r="K11" s="78"/>
      <c r="L11" s="79"/>
      <c r="M11" s="35"/>
      <c r="N11" s="56"/>
      <c r="O11" s="78"/>
      <c r="P11" s="79"/>
      <c r="Q11" s="57"/>
      <c r="R11" s="25"/>
      <c r="S11" s="78"/>
      <c r="T11" s="79"/>
      <c r="U11" s="26"/>
      <c r="V11" s="67"/>
      <c r="W11" s="68"/>
      <c r="X11" s="65"/>
      <c r="Y11" s="92"/>
      <c r="Z11" s="72"/>
      <c r="AA11" s="96"/>
      <c r="AC11" s="90">
        <v>3</v>
      </c>
      <c r="AD11" s="67" t="str">
        <f t="shared" ref="AD11" si="3">INDEX(A:A,MATCH(AC11,Z:Z,0))</f>
        <v>A</v>
      </c>
      <c r="AE11" s="67">
        <f>LOOKUP(AC11,Z5:Z24,W5:W24)</f>
        <v>1.3064516129032258</v>
      </c>
      <c r="AF11" s="67"/>
      <c r="AG11" s="67">
        <f>LOOKUP(AC11,$Z$5:$Z$24,$Y$5:$Y$24)</f>
        <v>23</v>
      </c>
      <c r="AH11" s="67"/>
    </row>
    <row r="12" spans="1:34" ht="15" customHeight="1" x14ac:dyDescent="0.25">
      <c r="A12" s="75"/>
      <c r="B12" s="62">
        <f>B9/E9</f>
        <v>3.25</v>
      </c>
      <c r="C12" s="37"/>
      <c r="D12" s="18"/>
      <c r="E12" s="17">
        <v>5</v>
      </c>
      <c r="F12" s="9" t="s">
        <v>4</v>
      </c>
      <c r="G12" s="3"/>
      <c r="H12" s="9"/>
      <c r="I12" s="10" t="s">
        <v>3</v>
      </c>
      <c r="J12" s="62">
        <f>J9/M9</f>
        <v>1.25</v>
      </c>
      <c r="K12" s="32"/>
      <c r="L12" s="36"/>
      <c r="M12" s="17">
        <v>7</v>
      </c>
      <c r="N12" s="62">
        <f>N9/Q9</f>
        <v>1.125</v>
      </c>
      <c r="O12" s="54"/>
      <c r="P12" s="58"/>
      <c r="Q12" s="17">
        <v>12</v>
      </c>
      <c r="R12" s="62">
        <f>R9/U9</f>
        <v>2.4642857142857144</v>
      </c>
      <c r="S12" s="23"/>
      <c r="T12" s="27"/>
      <c r="U12" s="17">
        <v>3</v>
      </c>
      <c r="V12" s="67"/>
      <c r="W12" s="68"/>
      <c r="X12" s="66"/>
      <c r="Y12" s="93"/>
      <c r="Z12" s="72"/>
      <c r="AA12" s="96"/>
      <c r="AC12" s="90"/>
      <c r="AD12" s="67"/>
      <c r="AE12" s="67"/>
      <c r="AF12" s="67"/>
      <c r="AG12" s="67"/>
      <c r="AH12" s="67"/>
    </row>
    <row r="13" spans="1:34" ht="15" customHeight="1" x14ac:dyDescent="0.25">
      <c r="A13" s="73" t="str">
        <f>'Liste Joueurs'!A9</f>
        <v>C</v>
      </c>
      <c r="B13" s="19">
        <v>23</v>
      </c>
      <c r="C13" s="37"/>
      <c r="D13" s="19"/>
      <c r="E13" s="16">
        <f>M5</f>
        <v>26</v>
      </c>
      <c r="F13" s="19">
        <v>14</v>
      </c>
      <c r="G13" s="37"/>
      <c r="H13" s="19"/>
      <c r="I13" s="16">
        <f>M9</f>
        <v>12</v>
      </c>
      <c r="J13" s="2" t="s">
        <v>1</v>
      </c>
      <c r="K13" s="3"/>
      <c r="L13" s="2"/>
      <c r="M13" s="6" t="s">
        <v>2</v>
      </c>
      <c r="N13" s="19">
        <v>26</v>
      </c>
      <c r="O13" s="23"/>
      <c r="P13" s="22"/>
      <c r="Q13" s="16">
        <v>45</v>
      </c>
      <c r="R13" s="19">
        <v>28</v>
      </c>
      <c r="S13" s="41"/>
      <c r="T13" s="40"/>
      <c r="U13" s="16">
        <v>19</v>
      </c>
      <c r="V13" s="67">
        <f>C14+G14+O14+S14</f>
        <v>1</v>
      </c>
      <c r="W13" s="68">
        <f>(B13+F13+N13+R13)/(E13+I13+Q13+U13)</f>
        <v>0.89215686274509809</v>
      </c>
      <c r="X13" s="64">
        <f>MAX(F16,B16,N16,R16)</f>
        <v>1.4736842105263157</v>
      </c>
      <c r="Y13" s="91">
        <f>MAX(I16,E16,Q16,U16)</f>
        <v>17</v>
      </c>
      <c r="Z13" s="72">
        <f t="shared" ref="Z13" si="4">RANK(AA13,$AA$5:$AA$24,0)</f>
        <v>5</v>
      </c>
      <c r="AA13" s="96">
        <f t="shared" ref="AA13" si="5">V13*1000+W13*100+Y13</f>
        <v>1106.2156862745098</v>
      </c>
      <c r="AC13" s="90">
        <v>4</v>
      </c>
      <c r="AD13" s="67" t="str">
        <f t="shared" ref="AD13" si="6">INDEX(A:A,MATCH(AC13,Z:Z,0))</f>
        <v>E</v>
      </c>
      <c r="AE13" s="67">
        <f t="shared" ref="AE13" si="7">LOOKUP(AC13,Z9:Z28,W9:W28)</f>
        <v>1.696629213483146</v>
      </c>
      <c r="AF13" s="67"/>
      <c r="AG13" s="67">
        <f>LOOKUP(AC13,$Z$5:$Z$24,$Y$5:$Y$24)</f>
        <v>17</v>
      </c>
      <c r="AH13" s="67"/>
    </row>
    <row r="14" spans="1:34" ht="15" customHeight="1" x14ac:dyDescent="0.25">
      <c r="A14" s="74"/>
      <c r="B14" s="38"/>
      <c r="C14" s="76">
        <f>IF(J5&lt;B13,2,IF(J5=B13,1,0))</f>
        <v>0</v>
      </c>
      <c r="D14" s="77"/>
      <c r="E14" s="38"/>
      <c r="F14" s="38"/>
      <c r="G14" s="76">
        <f>IF(J9&lt;F13,2,IF(J9=F13,1,0))</f>
        <v>0</v>
      </c>
      <c r="H14" s="77"/>
      <c r="I14" s="38"/>
      <c r="J14" s="5"/>
      <c r="K14" s="80" t="s">
        <v>5</v>
      </c>
      <c r="L14" s="81"/>
      <c r="M14" s="5"/>
      <c r="N14" s="24"/>
      <c r="O14" s="76">
        <f>IF(N13&gt;J17,2,IF(N13=J17,1,0))</f>
        <v>0</v>
      </c>
      <c r="P14" s="77"/>
      <c r="Q14" s="24"/>
      <c r="R14" s="42"/>
      <c r="S14" s="76">
        <f>IF(R13&gt;J21,2,IF(R13=J21,1,0))</f>
        <v>1</v>
      </c>
      <c r="T14" s="77"/>
      <c r="U14" s="42"/>
      <c r="V14" s="67"/>
      <c r="W14" s="68"/>
      <c r="X14" s="65"/>
      <c r="Y14" s="92"/>
      <c r="Z14" s="72"/>
      <c r="AA14" s="96"/>
      <c r="AC14" s="90"/>
      <c r="AD14" s="67"/>
      <c r="AE14" s="67"/>
      <c r="AF14" s="67"/>
      <c r="AG14" s="67"/>
      <c r="AH14" s="67"/>
    </row>
    <row r="15" spans="1:34" ht="15" customHeight="1" x14ac:dyDescent="0.25">
      <c r="A15" s="74"/>
      <c r="B15" s="15"/>
      <c r="C15" s="78"/>
      <c r="D15" s="79"/>
      <c r="E15" s="39"/>
      <c r="F15" s="15"/>
      <c r="G15" s="78"/>
      <c r="H15" s="79"/>
      <c r="I15" s="39"/>
      <c r="J15" s="7"/>
      <c r="K15" s="82"/>
      <c r="L15" s="83"/>
      <c r="M15" s="8"/>
      <c r="N15" s="25"/>
      <c r="O15" s="78"/>
      <c r="P15" s="79"/>
      <c r="Q15" s="26"/>
      <c r="R15" s="43"/>
      <c r="S15" s="78"/>
      <c r="T15" s="79"/>
      <c r="U15" s="44"/>
      <c r="V15" s="67"/>
      <c r="W15" s="68"/>
      <c r="X15" s="65"/>
      <c r="Y15" s="92"/>
      <c r="Z15" s="72"/>
      <c r="AA15" s="96"/>
      <c r="AC15" s="90">
        <v>5</v>
      </c>
      <c r="AD15" s="67" t="str">
        <f t="shared" ref="AD15" si="8">INDEX(A:A,MATCH(AC15,Z:Z,0))</f>
        <v>C</v>
      </c>
      <c r="AE15" s="67">
        <f t="shared" ref="AE15" si="9">LOOKUP(AC15,Z11:Z30,W11:W30)</f>
        <v>1.696629213483146</v>
      </c>
      <c r="AF15" s="67"/>
      <c r="AG15" s="67">
        <f>LOOKUP(AC15,$Z$5:$Z$24,$Y$5:$Y$24)</f>
        <v>17</v>
      </c>
      <c r="AH15" s="67"/>
    </row>
    <row r="16" spans="1:34" ht="15" customHeight="1" x14ac:dyDescent="0.25">
      <c r="A16" s="75"/>
      <c r="B16" s="62">
        <f>B13/E13</f>
        <v>0.88461538461538458</v>
      </c>
      <c r="C16" s="37"/>
      <c r="D16" s="18"/>
      <c r="E16" s="17">
        <v>17</v>
      </c>
      <c r="F16" s="62">
        <f>F13/I13</f>
        <v>1.1666666666666667</v>
      </c>
      <c r="G16" s="37"/>
      <c r="H16" s="18"/>
      <c r="I16" s="17">
        <v>10</v>
      </c>
      <c r="J16" s="9" t="s">
        <v>4</v>
      </c>
      <c r="K16" s="3"/>
      <c r="L16" s="9"/>
      <c r="M16" s="10" t="s">
        <v>3</v>
      </c>
      <c r="N16" s="62">
        <f>N13/Q13</f>
        <v>0.57777777777777772</v>
      </c>
      <c r="O16" s="23"/>
      <c r="P16" s="27"/>
      <c r="Q16" s="17">
        <v>9</v>
      </c>
      <c r="R16" s="62">
        <f>R13/U13</f>
        <v>1.4736842105263157</v>
      </c>
      <c r="S16" s="41"/>
      <c r="T16" s="45"/>
      <c r="U16" s="17">
        <v>6</v>
      </c>
      <c r="V16" s="67"/>
      <c r="W16" s="68"/>
      <c r="X16" s="66"/>
      <c r="Y16" s="93"/>
      <c r="Z16" s="72"/>
      <c r="AA16" s="96"/>
      <c r="AC16" s="90"/>
      <c r="AD16" s="67"/>
      <c r="AE16" s="67"/>
      <c r="AF16" s="67"/>
      <c r="AG16" s="67"/>
      <c r="AH16" s="67"/>
    </row>
    <row r="17" spans="1:27" ht="15" customHeight="1" x14ac:dyDescent="0.25">
      <c r="A17" s="73" t="str">
        <f>'Liste Joueurs'!A10</f>
        <v>D</v>
      </c>
      <c r="B17" s="19">
        <v>48</v>
      </c>
      <c r="C17" s="37"/>
      <c r="D17" s="19"/>
      <c r="E17" s="16">
        <f>Q5</f>
        <v>40</v>
      </c>
      <c r="F17" s="19">
        <v>35</v>
      </c>
      <c r="G17" s="37"/>
      <c r="H17" s="19"/>
      <c r="I17" s="16">
        <f>Q9</f>
        <v>32</v>
      </c>
      <c r="J17" s="19">
        <v>56</v>
      </c>
      <c r="K17" s="37"/>
      <c r="L17" s="19"/>
      <c r="M17" s="16">
        <f>Q13</f>
        <v>45</v>
      </c>
      <c r="N17" s="2" t="s">
        <v>1</v>
      </c>
      <c r="O17" s="3"/>
      <c r="P17" s="2"/>
      <c r="Q17" s="6" t="s">
        <v>2</v>
      </c>
      <c r="R17" s="19">
        <v>23</v>
      </c>
      <c r="S17" s="48"/>
      <c r="T17" s="47"/>
      <c r="U17" s="16">
        <v>7</v>
      </c>
      <c r="V17" s="67">
        <f>C18+G18+K18+S18</f>
        <v>4</v>
      </c>
      <c r="W17" s="68">
        <f>(B17+F17+J17+R17)/(E17+I17+M17+U17)</f>
        <v>1.3064516129032258</v>
      </c>
      <c r="X17" s="64">
        <f>MAX(F20,J20,B20,R20)</f>
        <v>3.2857142857142856</v>
      </c>
      <c r="Y17" s="91">
        <f>MAX(I20,M20,E20,U20)</f>
        <v>23</v>
      </c>
      <c r="Z17" s="72">
        <f t="shared" ref="Z17" si="10">RANK(AA17,$AA$5:$AA$24,0)</f>
        <v>2</v>
      </c>
      <c r="AA17" s="96">
        <f t="shared" ref="AA17" si="11">V17*1000+W17*100+Y17</f>
        <v>4153.6451612903229</v>
      </c>
    </row>
    <row r="18" spans="1:27" ht="15" customHeight="1" x14ac:dyDescent="0.25">
      <c r="A18" s="74"/>
      <c r="B18" s="38"/>
      <c r="C18" s="76">
        <f>IF(N5&lt;B17,2,IF(N5=B17,1,0))</f>
        <v>2</v>
      </c>
      <c r="D18" s="77"/>
      <c r="E18" s="38"/>
      <c r="F18" s="38"/>
      <c r="G18" s="76">
        <f>IF(N9&lt;F17,2,IF(N9=F17,1,0))</f>
        <v>0</v>
      </c>
      <c r="H18" s="77"/>
      <c r="I18" s="38"/>
      <c r="J18" s="38"/>
      <c r="K18" s="76">
        <f>IF(N13&lt;J17,2,IF(N13=J17,1,0))</f>
        <v>2</v>
      </c>
      <c r="L18" s="77"/>
      <c r="M18" s="38"/>
      <c r="N18" s="5"/>
      <c r="O18" s="80" t="s">
        <v>5</v>
      </c>
      <c r="P18" s="81"/>
      <c r="Q18" s="5"/>
      <c r="R18" s="49"/>
      <c r="S18" s="76">
        <f>IF(R17&gt;N21,2,IF(R17=N21,1,0))</f>
        <v>0</v>
      </c>
      <c r="T18" s="77"/>
      <c r="U18" s="49"/>
      <c r="V18" s="67"/>
      <c r="W18" s="68"/>
      <c r="X18" s="65"/>
      <c r="Y18" s="92"/>
      <c r="Z18" s="72"/>
      <c r="AA18" s="96"/>
    </row>
    <row r="19" spans="1:27" ht="15" customHeight="1" x14ac:dyDescent="0.25">
      <c r="A19" s="74"/>
      <c r="B19" s="15"/>
      <c r="C19" s="78"/>
      <c r="D19" s="79"/>
      <c r="E19" s="39"/>
      <c r="F19" s="15"/>
      <c r="G19" s="78"/>
      <c r="H19" s="79"/>
      <c r="I19" s="39"/>
      <c r="J19" s="15"/>
      <c r="K19" s="78"/>
      <c r="L19" s="79"/>
      <c r="M19" s="39"/>
      <c r="N19" s="7"/>
      <c r="O19" s="82"/>
      <c r="P19" s="83"/>
      <c r="Q19" s="8"/>
      <c r="R19" s="50"/>
      <c r="S19" s="78"/>
      <c r="T19" s="79"/>
      <c r="U19" s="51"/>
      <c r="V19" s="67"/>
      <c r="W19" s="68"/>
      <c r="X19" s="65"/>
      <c r="Y19" s="92"/>
      <c r="Z19" s="72"/>
      <c r="AA19" s="96"/>
    </row>
    <row r="20" spans="1:27" ht="15" customHeight="1" x14ac:dyDescent="0.25">
      <c r="A20" s="75"/>
      <c r="B20" s="62">
        <f>B17/E17</f>
        <v>1.2</v>
      </c>
      <c r="C20" s="37"/>
      <c r="D20" s="18"/>
      <c r="E20" s="17">
        <v>14</v>
      </c>
      <c r="F20" s="62">
        <f>F17/I17</f>
        <v>1.09375</v>
      </c>
      <c r="G20" s="37"/>
      <c r="H20" s="18"/>
      <c r="I20" s="17">
        <v>12</v>
      </c>
      <c r="J20" s="62">
        <f>J17/M17</f>
        <v>1.2444444444444445</v>
      </c>
      <c r="K20" s="37"/>
      <c r="L20" s="18"/>
      <c r="M20" s="17">
        <v>23</v>
      </c>
      <c r="N20" s="9" t="s">
        <v>4</v>
      </c>
      <c r="O20" s="3"/>
      <c r="P20" s="9"/>
      <c r="Q20" s="10" t="s">
        <v>3</v>
      </c>
      <c r="R20" s="62">
        <f>R17/U17</f>
        <v>3.2857142857142856</v>
      </c>
      <c r="S20" s="48"/>
      <c r="T20" s="52"/>
      <c r="U20" s="17">
        <v>16</v>
      </c>
      <c r="V20" s="67"/>
      <c r="W20" s="68"/>
      <c r="X20" s="66"/>
      <c r="Y20" s="93"/>
      <c r="Z20" s="72"/>
      <c r="AA20" s="96"/>
    </row>
    <row r="21" spans="1:27" ht="15" customHeight="1" x14ac:dyDescent="0.25">
      <c r="A21" s="73" t="str">
        <f>'Liste Joueurs'!A11</f>
        <v>E</v>
      </c>
      <c r="B21" s="19">
        <v>45</v>
      </c>
      <c r="C21" s="37"/>
      <c r="D21" s="19"/>
      <c r="E21" s="16">
        <f>U5</f>
        <v>35</v>
      </c>
      <c r="F21" s="19">
        <v>42</v>
      </c>
      <c r="G21" s="37"/>
      <c r="H21" s="19"/>
      <c r="I21" s="16">
        <f>U9</f>
        <v>28</v>
      </c>
      <c r="J21" s="19">
        <v>28</v>
      </c>
      <c r="K21" s="37"/>
      <c r="L21" s="19"/>
      <c r="M21" s="16">
        <f>U13</f>
        <v>19</v>
      </c>
      <c r="N21" s="19">
        <v>36</v>
      </c>
      <c r="O21" s="37"/>
      <c r="P21" s="19"/>
      <c r="Q21" s="16">
        <f>U17</f>
        <v>7</v>
      </c>
      <c r="R21" s="2" t="s">
        <v>1</v>
      </c>
      <c r="S21" s="3"/>
      <c r="T21" s="2"/>
      <c r="U21" s="6" t="s">
        <v>2</v>
      </c>
      <c r="V21" s="67">
        <f>C22+G22+K22+O22</f>
        <v>3</v>
      </c>
      <c r="W21" s="68">
        <f>(B21+F21+J21+N21)/(E21+I21+M21+Q21)</f>
        <v>1.696629213483146</v>
      </c>
      <c r="X21" s="64">
        <f>MAX(F24,J24,N24,B24)</f>
        <v>5.1428571428571432</v>
      </c>
      <c r="Y21" s="91">
        <f>MAX(I24,M24,Q24,E24)</f>
        <v>17</v>
      </c>
      <c r="Z21" s="72">
        <f t="shared" ref="Z21" si="12">RANK(AA21,$AA$5:$AA$24,0)</f>
        <v>4</v>
      </c>
      <c r="AA21" s="96">
        <f t="shared" ref="AA21" si="13">V21*1000+W21*100+Y21</f>
        <v>3186.6629213483147</v>
      </c>
    </row>
    <row r="22" spans="1:27" ht="15" customHeight="1" x14ac:dyDescent="0.25">
      <c r="A22" s="74"/>
      <c r="B22" s="38"/>
      <c r="C22" s="76">
        <f>IF(R5&lt;B21,2,IF(R5=B21,1,0))</f>
        <v>0</v>
      </c>
      <c r="D22" s="77"/>
      <c r="E22" s="38"/>
      <c r="F22" s="38"/>
      <c r="G22" s="76">
        <f>IF(R9&lt;F21,2,IF(R9=F21,1,0))</f>
        <v>0</v>
      </c>
      <c r="H22" s="77"/>
      <c r="I22" s="38"/>
      <c r="J22" s="38"/>
      <c r="K22" s="76">
        <f>IF(R13&lt;J21,2,IF(R13=J21,1,0))</f>
        <v>1</v>
      </c>
      <c r="L22" s="77"/>
      <c r="M22" s="38"/>
      <c r="N22" s="38"/>
      <c r="O22" s="76">
        <f>IF(R17&lt;N21,2,IF(R17=N21,1,0))</f>
        <v>2</v>
      </c>
      <c r="P22" s="77"/>
      <c r="Q22" s="38"/>
      <c r="R22" s="5"/>
      <c r="S22" s="80" t="s">
        <v>5</v>
      </c>
      <c r="T22" s="81"/>
      <c r="U22" s="5"/>
      <c r="V22" s="67"/>
      <c r="W22" s="68"/>
      <c r="X22" s="65"/>
      <c r="Y22" s="92"/>
      <c r="Z22" s="72"/>
      <c r="AA22" s="96"/>
    </row>
    <row r="23" spans="1:27" ht="15" customHeight="1" x14ac:dyDescent="0.25">
      <c r="A23" s="74"/>
      <c r="B23" s="15"/>
      <c r="C23" s="78"/>
      <c r="D23" s="79"/>
      <c r="E23" s="39"/>
      <c r="F23" s="15"/>
      <c r="G23" s="78"/>
      <c r="H23" s="79"/>
      <c r="I23" s="39"/>
      <c r="J23" s="15"/>
      <c r="K23" s="78"/>
      <c r="L23" s="79"/>
      <c r="M23" s="39"/>
      <c r="N23" s="15"/>
      <c r="O23" s="78"/>
      <c r="P23" s="79"/>
      <c r="Q23" s="39"/>
      <c r="R23" s="7"/>
      <c r="S23" s="82"/>
      <c r="T23" s="83"/>
      <c r="U23" s="8"/>
      <c r="V23" s="67"/>
      <c r="W23" s="68"/>
      <c r="X23" s="65"/>
      <c r="Y23" s="92"/>
      <c r="Z23" s="72"/>
      <c r="AA23" s="96"/>
    </row>
    <row r="24" spans="1:27" ht="15" customHeight="1" x14ac:dyDescent="0.25">
      <c r="A24" s="75"/>
      <c r="B24" s="62">
        <f>B21/E21</f>
        <v>1.2857142857142858</v>
      </c>
      <c r="C24" s="37"/>
      <c r="D24" s="18"/>
      <c r="E24" s="17">
        <v>15</v>
      </c>
      <c r="F24" s="62">
        <f>F21/I21</f>
        <v>1.5</v>
      </c>
      <c r="G24" s="37"/>
      <c r="H24" s="18"/>
      <c r="I24" s="17">
        <v>17</v>
      </c>
      <c r="J24" s="62">
        <f>J21/M21</f>
        <v>1.4736842105263157</v>
      </c>
      <c r="K24" s="37"/>
      <c r="L24" s="18"/>
      <c r="M24" s="17">
        <v>9</v>
      </c>
      <c r="N24" s="62">
        <f>N21/Q21</f>
        <v>5.1428571428571432</v>
      </c>
      <c r="O24" s="37"/>
      <c r="P24" s="18"/>
      <c r="Q24" s="17">
        <v>12</v>
      </c>
      <c r="R24" s="9" t="s">
        <v>4</v>
      </c>
      <c r="S24" s="3"/>
      <c r="T24" s="9"/>
      <c r="U24" s="10" t="s">
        <v>3</v>
      </c>
      <c r="V24" s="67"/>
      <c r="W24" s="68"/>
      <c r="X24" s="66"/>
      <c r="Y24" s="93"/>
      <c r="Z24" s="72"/>
      <c r="AA24" s="96"/>
    </row>
  </sheetData>
  <mergeCells count="88">
    <mergeCell ref="AA5:AA8"/>
    <mergeCell ref="AA9:AA12"/>
    <mergeCell ref="AA13:AA16"/>
    <mergeCell ref="AA17:AA20"/>
    <mergeCell ref="AA21:AA24"/>
    <mergeCell ref="A5:A8"/>
    <mergeCell ref="Y5:Y8"/>
    <mergeCell ref="Y9:Y12"/>
    <mergeCell ref="Y13:Y16"/>
    <mergeCell ref="Y17:Y20"/>
    <mergeCell ref="C6:D7"/>
    <mergeCell ref="G6:H7"/>
    <mergeCell ref="K6:L7"/>
    <mergeCell ref="O6:P7"/>
    <mergeCell ref="A9:A12"/>
    <mergeCell ref="C10:D11"/>
    <mergeCell ref="G10:H11"/>
    <mergeCell ref="K10:L11"/>
    <mergeCell ref="O10:P11"/>
    <mergeCell ref="A13:A16"/>
    <mergeCell ref="C14:D15"/>
    <mergeCell ref="Y21:Y24"/>
    <mergeCell ref="AG15:AH16"/>
    <mergeCell ref="AC11:AC12"/>
    <mergeCell ref="AE11:AF12"/>
    <mergeCell ref="AG11:AH12"/>
    <mergeCell ref="AC13:AC14"/>
    <mergeCell ref="AE13:AF14"/>
    <mergeCell ref="AG13:AH14"/>
    <mergeCell ref="AE6:AF6"/>
    <mergeCell ref="AG6:AH6"/>
    <mergeCell ref="AC4:AH5"/>
    <mergeCell ref="AD13:AD14"/>
    <mergeCell ref="AD15:AD16"/>
    <mergeCell ref="AD9:AD10"/>
    <mergeCell ref="AD11:AD12"/>
    <mergeCell ref="AD7:AD8"/>
    <mergeCell ref="AC7:AC8"/>
    <mergeCell ref="AE7:AF8"/>
    <mergeCell ref="AG7:AH8"/>
    <mergeCell ref="AC9:AC10"/>
    <mergeCell ref="AE9:AF10"/>
    <mergeCell ref="AG9:AH10"/>
    <mergeCell ref="AC15:AC16"/>
    <mergeCell ref="AE15:AF16"/>
    <mergeCell ref="S22:T23"/>
    <mergeCell ref="A17:A20"/>
    <mergeCell ref="C18:D19"/>
    <mergeCell ref="G18:H19"/>
    <mergeCell ref="K18:L19"/>
    <mergeCell ref="O18:P19"/>
    <mergeCell ref="S18:T19"/>
    <mergeCell ref="A21:A24"/>
    <mergeCell ref="C22:D23"/>
    <mergeCell ref="G22:H23"/>
    <mergeCell ref="K22:L23"/>
    <mergeCell ref="O22:P23"/>
    <mergeCell ref="W13:W16"/>
    <mergeCell ref="V17:V20"/>
    <mergeCell ref="W17:W20"/>
    <mergeCell ref="B4:E4"/>
    <mergeCell ref="F4:I4"/>
    <mergeCell ref="J4:M4"/>
    <mergeCell ref="N4:Q4"/>
    <mergeCell ref="R4:U4"/>
    <mergeCell ref="V5:V8"/>
    <mergeCell ref="S14:T15"/>
    <mergeCell ref="S10:T11"/>
    <mergeCell ref="S6:T7"/>
    <mergeCell ref="G14:H15"/>
    <mergeCell ref="K14:L15"/>
    <mergeCell ref="O14:P15"/>
    <mergeCell ref="X17:X20"/>
    <mergeCell ref="X21:X24"/>
    <mergeCell ref="V21:V24"/>
    <mergeCell ref="W21:W24"/>
    <mergeCell ref="Z5:Z8"/>
    <mergeCell ref="Z9:Z12"/>
    <mergeCell ref="Z13:Z16"/>
    <mergeCell ref="Z17:Z20"/>
    <mergeCell ref="Z21:Z24"/>
    <mergeCell ref="X5:X8"/>
    <mergeCell ref="X9:X12"/>
    <mergeCell ref="X13:X16"/>
    <mergeCell ref="W5:W8"/>
    <mergeCell ref="V9:V12"/>
    <mergeCell ref="W9:W12"/>
    <mergeCell ref="V13:V1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Joueurs</vt:lpstr>
      <vt:lpstr>5J 5T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ilyacom</dc:creator>
  <cp:lastModifiedBy>lacy</cp:lastModifiedBy>
  <dcterms:created xsi:type="dcterms:W3CDTF">2013-11-12T12:12:39Z</dcterms:created>
  <dcterms:modified xsi:type="dcterms:W3CDTF">2013-11-16T18:58:08Z</dcterms:modified>
</cp:coreProperties>
</file>